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-1305" yWindow="-45" windowWidth="19320" windowHeight="12585"/>
  </bookViews>
  <sheets>
    <sheet name="сортамент арматуры" sheetId="1" r:id="rId1"/>
    <sheet name="Лист2" sheetId="2" r:id="rId2"/>
    <sheet name="Лист3" sheetId="3" r:id="rId3"/>
  </sheets>
  <definedNames>
    <definedName name="_xlnm._FilterDatabase" localSheetId="0" hidden="1">'сортамент арматуры'!$H$3:$O$32</definedName>
  </definedNames>
  <calcPr calcId="125725"/>
</workbook>
</file>

<file path=xl/calcChain.xml><?xml version="1.0" encoding="utf-8"?>
<calcChain xmlns="http://schemas.openxmlformats.org/spreadsheetml/2006/main">
  <c r="H24" i="1" a="1"/>
  <c r="H24"/>
  <c r="I24"/>
  <c r="J24"/>
  <c r="K24"/>
  <c r="H25" a="1"/>
  <c r="H25"/>
  <c r="I25"/>
  <c r="J25"/>
  <c r="K25"/>
  <c r="H26" a="1"/>
  <c r="H26"/>
  <c r="I26"/>
  <c r="J26"/>
  <c r="K26"/>
  <c r="H27" a="1"/>
  <c r="H27"/>
  <c r="I27"/>
  <c r="J27"/>
  <c r="K27"/>
  <c r="H28" a="1"/>
  <c r="H28"/>
  <c r="I28"/>
  <c r="J28"/>
  <c r="K28"/>
  <c r="H29" a="1"/>
  <c r="H29"/>
  <c r="I29"/>
  <c r="J29"/>
  <c r="K29"/>
  <c r="H30" a="1"/>
  <c r="H30"/>
  <c r="I30"/>
  <c r="J30"/>
  <c r="K30"/>
  <c r="H31" a="1"/>
  <c r="H31"/>
  <c r="I31"/>
  <c r="J31"/>
  <c r="K31"/>
  <c r="H32" a="1"/>
  <c r="H32"/>
  <c r="I32"/>
  <c r="J32"/>
  <c r="K32"/>
  <c r="H33" a="1"/>
  <c r="H33"/>
  <c r="I33"/>
  <c r="J33"/>
  <c r="K33"/>
  <c r="H34" a="1"/>
  <c r="H34"/>
  <c r="I34"/>
  <c r="J34"/>
  <c r="K34"/>
  <c r="H35" a="1"/>
  <c r="H35"/>
  <c r="I35"/>
  <c r="J35"/>
  <c r="K35"/>
  <c r="I23"/>
  <c r="J23"/>
  <c r="H23" a="1"/>
  <c r="H23"/>
  <c r="A6" l="1"/>
  <c r="M16"/>
  <c r="M17"/>
  <c r="M18"/>
  <c r="M19"/>
  <c r="M20"/>
  <c r="M15"/>
  <c r="M7"/>
  <c r="M6"/>
  <c r="M5"/>
  <c r="M4"/>
  <c r="M14"/>
  <c r="M8"/>
  <c r="M9"/>
  <c r="M10"/>
  <c r="M11"/>
  <c r="M12"/>
  <c r="M13"/>
  <c r="A109"/>
  <c r="A110"/>
  <c r="A111"/>
  <c r="A112"/>
  <c r="A113"/>
  <c r="A108"/>
  <c r="A103"/>
  <c r="A104"/>
  <c r="A105"/>
  <c r="A106"/>
  <c r="A107"/>
  <c r="A102"/>
  <c r="A100"/>
  <c r="A101"/>
  <c r="A99"/>
  <c r="A93"/>
  <c r="A94"/>
  <c r="A95"/>
  <c r="A96"/>
  <c r="A97"/>
  <c r="A98"/>
  <c r="A92"/>
  <c r="A86"/>
  <c r="A87"/>
  <c r="A88"/>
  <c r="A89"/>
  <c r="A90"/>
  <c r="A91"/>
  <c r="A85"/>
  <c r="A76"/>
  <c r="A77"/>
  <c r="A78"/>
  <c r="A79"/>
  <c r="A80"/>
  <c r="A81"/>
  <c r="A82"/>
  <c r="A83"/>
  <c r="A84"/>
  <c r="A75"/>
  <c r="A69"/>
  <c r="A70"/>
  <c r="A71"/>
  <c r="A72"/>
  <c r="A73"/>
  <c r="A74"/>
  <c r="A68"/>
  <c r="A54"/>
  <c r="A55"/>
  <c r="A56"/>
  <c r="A57"/>
  <c r="A58"/>
  <c r="A59"/>
  <c r="A60"/>
  <c r="A61"/>
  <c r="A62"/>
  <c r="A63"/>
  <c r="A64"/>
  <c r="A65"/>
  <c r="A66"/>
  <c r="A67"/>
  <c r="A53"/>
  <c r="A36"/>
  <c r="A37"/>
  <c r="A38"/>
  <c r="A39"/>
  <c r="A40"/>
  <c r="A41"/>
  <c r="A42"/>
  <c r="A43"/>
  <c r="A44"/>
  <c r="A45"/>
  <c r="A46"/>
  <c r="A47"/>
  <c r="A48"/>
  <c r="A49"/>
  <c r="A50"/>
  <c r="A51"/>
  <c r="A52"/>
  <c r="A35"/>
  <c r="A4"/>
  <c r="A5"/>
  <c r="A7"/>
  <c r="A8"/>
  <c r="A9"/>
  <c r="A10"/>
  <c r="A11"/>
  <c r="A12"/>
  <c r="A13"/>
  <c r="A14"/>
  <c r="A15"/>
  <c r="A16"/>
  <c r="A17"/>
  <c r="A18"/>
  <c r="A19"/>
  <c r="A21"/>
  <c r="N9" s="1"/>
  <c r="O9" s="1"/>
  <c r="A22"/>
  <c r="A23"/>
  <c r="A24"/>
  <c r="A25"/>
  <c r="A26"/>
  <c r="A27"/>
  <c r="A28"/>
  <c r="A29"/>
  <c r="A30"/>
  <c r="A31"/>
  <c r="A32"/>
  <c r="A33"/>
  <c r="A34"/>
  <c r="A20"/>
  <c r="N6" l="1"/>
  <c r="O6" s="1"/>
  <c r="N20"/>
  <c r="I5"/>
  <c r="J5"/>
  <c r="N5"/>
  <c r="O5" s="1"/>
  <c r="J4"/>
  <c r="I7"/>
  <c r="J7"/>
  <c r="N7"/>
  <c r="O7" s="1"/>
  <c r="I4"/>
  <c r="N4"/>
  <c r="O4" s="1"/>
  <c r="I6"/>
  <c r="Q6" s="1"/>
  <c r="J6"/>
  <c r="I10"/>
  <c r="J9"/>
  <c r="N8"/>
  <c r="I9"/>
  <c r="J8"/>
  <c r="I8"/>
  <c r="N10"/>
  <c r="O10" s="1"/>
  <c r="J10"/>
  <c r="N11"/>
  <c r="O11" s="1"/>
  <c r="I11"/>
  <c r="J11"/>
  <c r="J13"/>
  <c r="J18"/>
  <c r="I14"/>
  <c r="I18"/>
  <c r="J14"/>
  <c r="N14"/>
  <c r="O14" s="1"/>
  <c r="N16"/>
  <c r="O16" s="1"/>
  <c r="J17"/>
  <c r="N13"/>
  <c r="O13" s="1"/>
  <c r="I20"/>
  <c r="J20"/>
  <c r="I16"/>
  <c r="I12"/>
  <c r="J16"/>
  <c r="N18"/>
  <c r="O18" s="1"/>
  <c r="O20"/>
  <c r="I17"/>
  <c r="I13"/>
  <c r="Q13" s="1"/>
  <c r="J12"/>
  <c r="I19"/>
  <c r="I15"/>
  <c r="J19"/>
  <c r="N17"/>
  <c r="O17" s="1"/>
  <c r="N12"/>
  <c r="O12" s="1"/>
  <c r="J15"/>
  <c r="N19"/>
  <c r="O19" s="1"/>
  <c r="N15"/>
  <c r="O15" s="1"/>
  <c r="Q4" l="1"/>
  <c r="K23"/>
  <c r="Q9"/>
  <c r="Q14"/>
  <c r="Q10"/>
  <c r="Q7"/>
  <c r="Q5"/>
  <c r="O8"/>
  <c r="O21" s="1"/>
  <c r="Q11"/>
  <c r="Q20"/>
  <c r="Q15"/>
  <c r="Q12"/>
  <c r="Q16"/>
  <c r="Q19"/>
  <c r="Q18"/>
  <c r="Q17"/>
  <c r="J37" l="1"/>
  <c r="Q8"/>
  <c r="R8" s="1"/>
  <c r="R13" l="1"/>
  <c r="R6"/>
  <c r="R4"/>
  <c r="R9"/>
  <c r="R14"/>
  <c r="R10"/>
  <c r="R7"/>
  <c r="R5"/>
  <c r="R11"/>
  <c r="R20"/>
  <c r="R15"/>
  <c r="R12"/>
  <c r="R16"/>
  <c r="R19"/>
  <c r="R18"/>
  <c r="R17"/>
</calcChain>
</file>

<file path=xl/sharedStrings.xml><?xml version="1.0" encoding="utf-8"?>
<sst xmlns="http://schemas.openxmlformats.org/spreadsheetml/2006/main" count="257" uniqueCount="27">
  <si>
    <t>d</t>
  </si>
  <si>
    <t>A</t>
  </si>
  <si>
    <t>P</t>
  </si>
  <si>
    <t>мм</t>
  </si>
  <si>
    <r>
      <t>см</t>
    </r>
    <r>
      <rPr>
        <vertAlign val="superscript"/>
        <sz val="10"/>
        <color theme="1"/>
        <rFont val="Arial"/>
        <family val="2"/>
        <charset val="204"/>
      </rPr>
      <t>2</t>
    </r>
  </si>
  <si>
    <t>кг/м</t>
  </si>
  <si>
    <t>Стандарт</t>
  </si>
  <si>
    <t>ГОСТ Р 52544-2006</t>
  </si>
  <si>
    <t>Ед. изм.</t>
  </si>
  <si>
    <t>м.п.</t>
  </si>
  <si>
    <t>Длина, мм</t>
  </si>
  <si>
    <t>К-во, шт</t>
  </si>
  <si>
    <t>Масса всего, кг</t>
  </si>
  <si>
    <t>Масса за ед. изм. Кг</t>
  </si>
  <si>
    <t>Ø 4 А-500C</t>
  </si>
  <si>
    <t>ГОСТ 5781-82*</t>
  </si>
  <si>
    <t>Ø 32 А-I</t>
  </si>
  <si>
    <t>ГОСТ 10884-81</t>
  </si>
  <si>
    <t>ГОСТ 6727-80</t>
  </si>
  <si>
    <t>ГОСТ 7348-81</t>
  </si>
  <si>
    <t>Ø 12 А-I</t>
  </si>
  <si>
    <t>Профиль</t>
  </si>
  <si>
    <t>Общая длина, мм</t>
  </si>
  <si>
    <t>Ø 28 А-I</t>
  </si>
  <si>
    <t>Ø 32 А-III</t>
  </si>
  <si>
    <t>Ø 32 А-500C</t>
  </si>
  <si>
    <t>Выборка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</si>
</sst>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1" fillId="0" borderId="1" xfId="0" applyFont="1" applyBorder="1" applyAlignment="1">
      <alignment horizontal="left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R113"/>
  <sheetViews>
    <sheetView tabSelected="1" topLeftCell="G1" zoomScale="75" zoomScaleNormal="75" workbookViewId="0">
      <selection activeCell="H23" sqref="H23:K35"/>
    </sheetView>
  </sheetViews>
  <sheetFormatPr defaultRowHeight="15"/>
  <cols>
    <col min="1" max="1" width="13.42578125" hidden="1" customWidth="1"/>
    <col min="2" max="4" width="0" hidden="1" customWidth="1"/>
    <col min="5" max="5" width="19.140625" hidden="1" customWidth="1"/>
    <col min="6" max="6" width="0" hidden="1" customWidth="1"/>
    <col min="7" max="7" width="11.5703125" customWidth="1"/>
    <col min="8" max="8" width="14" customWidth="1"/>
    <col min="9" max="9" width="17.28515625" customWidth="1"/>
    <col min="11" max="11" width="11.42578125" customWidth="1"/>
    <col min="12" max="13" width="9.5703125" customWidth="1"/>
    <col min="14" max="14" width="10.42578125" customWidth="1"/>
    <col min="15" max="15" width="11.42578125" customWidth="1"/>
    <col min="17" max="17" width="67.85546875" customWidth="1"/>
  </cols>
  <sheetData>
    <row r="2" spans="1:18">
      <c r="A2" s="1"/>
      <c r="B2" s="1" t="s">
        <v>0</v>
      </c>
      <c r="C2" s="1" t="s">
        <v>1</v>
      </c>
      <c r="D2" s="1" t="s">
        <v>2</v>
      </c>
      <c r="E2" s="3" t="s">
        <v>6</v>
      </c>
      <c r="F2" s="19"/>
    </row>
    <row r="3" spans="1:18" ht="45.75" customHeight="1">
      <c r="A3" s="1"/>
      <c r="B3" s="1" t="s">
        <v>3</v>
      </c>
      <c r="C3" s="1" t="s">
        <v>4</v>
      </c>
      <c r="D3" s="1" t="s">
        <v>5</v>
      </c>
      <c r="E3" s="19"/>
      <c r="F3" s="19"/>
      <c r="H3" s="4" t="s">
        <v>21</v>
      </c>
      <c r="I3" s="4" t="s">
        <v>6</v>
      </c>
      <c r="J3" s="4" t="s">
        <v>8</v>
      </c>
      <c r="K3" s="12" t="s">
        <v>11</v>
      </c>
      <c r="L3" s="12" t="s">
        <v>10</v>
      </c>
      <c r="M3" s="12" t="s">
        <v>22</v>
      </c>
      <c r="N3" s="11" t="s">
        <v>13</v>
      </c>
      <c r="O3" s="11" t="s">
        <v>12</v>
      </c>
      <c r="Q3" s="2"/>
    </row>
    <row r="4" spans="1:18">
      <c r="A4" s="14" t="str">
        <f t="shared" ref="A4:A18" si="0">"Ø " &amp;B4&amp;" А-500C"</f>
        <v>Ø 4 А-500C</v>
      </c>
      <c r="B4" s="15">
        <v>4</v>
      </c>
      <c r="C4" s="15">
        <v>0.126</v>
      </c>
      <c r="D4" s="15">
        <v>9.9000000000000005E-2</v>
      </c>
      <c r="E4" s="19" t="s">
        <v>7</v>
      </c>
      <c r="F4" s="19" t="s">
        <v>9</v>
      </c>
      <c r="H4" s="2" t="s">
        <v>23</v>
      </c>
      <c r="I4" s="2" t="str">
        <f t="shared" ref="I4:I20" si="1">VLOOKUP(H4,$A$2:$F$10007,5,FALSE)</f>
        <v>ГОСТ 5781-82*</v>
      </c>
      <c r="J4" s="6" t="str">
        <f t="shared" ref="J4:J20" si="2">VLOOKUP(H4,$A$2:$F$10007,6,FALSE)</f>
        <v>м.п.</v>
      </c>
      <c r="K4" s="4">
        <v>256</v>
      </c>
      <c r="L4" s="4">
        <v>5000</v>
      </c>
      <c r="M4" s="4">
        <f>L4*K4</f>
        <v>1280000</v>
      </c>
      <c r="N4" s="4">
        <f t="shared" ref="N4:N20" si="3">VLOOKUP(H4,$A$2:$F$10007,4,FALSE)</f>
        <v>4.83</v>
      </c>
      <c r="O4" s="4">
        <f>ROUND(N4*L4*K4*0.001,1)</f>
        <v>6182.4</v>
      </c>
      <c r="Q4" s="2" t="str">
        <f>H4&amp;", "&amp;I4&amp;", l= "&amp;L4&amp;"мм, "&amp;K4&amp;"шт, общий вес "&amp;O4&amp;"кг"</f>
        <v>Ø 28 А-I, ГОСТ 5781-82*, l= 5000мм, 256шт, общий вес 6182,4кг</v>
      </c>
      <c r="R4">
        <f>COUNTIF($Q$4:$Q$20,Q4)</f>
        <v>1</v>
      </c>
    </row>
    <row r="5" spans="1:18">
      <c r="A5" s="14" t="str">
        <f t="shared" si="0"/>
        <v>Ø 5 А-500C</v>
      </c>
      <c r="B5" s="15">
        <v>5</v>
      </c>
      <c r="C5" s="15">
        <v>0.19600000000000001</v>
      </c>
      <c r="D5" s="15">
        <v>0.154</v>
      </c>
      <c r="E5" s="19" t="s">
        <v>7</v>
      </c>
      <c r="F5" s="19" t="s">
        <v>9</v>
      </c>
      <c r="H5" s="2" t="s">
        <v>16</v>
      </c>
      <c r="I5" s="2" t="str">
        <f t="shared" si="1"/>
        <v>ГОСТ 5781-82*</v>
      </c>
      <c r="J5" s="6" t="str">
        <f t="shared" si="2"/>
        <v>м.п.</v>
      </c>
      <c r="K5" s="4">
        <v>256</v>
      </c>
      <c r="L5" s="4">
        <v>5000</v>
      </c>
      <c r="M5" s="4">
        <f>L5*K5</f>
        <v>1280000</v>
      </c>
      <c r="N5" s="4">
        <f t="shared" si="3"/>
        <v>6.31</v>
      </c>
      <c r="O5" s="4">
        <f t="shared" ref="O5:O20" si="4">ROUND(N5*L5*K5*0.001,1)</f>
        <v>8076.8</v>
      </c>
      <c r="Q5" s="2" t="str">
        <f t="shared" ref="Q5:Q11" si="5">H5&amp;", "&amp;I5&amp;", l= "&amp;L5&amp;"мм, "&amp;K5&amp;"шт, общий вес "&amp;O5&amp;"кг"</f>
        <v>Ø 32 А-I, ГОСТ 5781-82*, l= 5000мм, 256шт, общий вес 8076,8кг</v>
      </c>
      <c r="R5">
        <f t="shared" ref="R5:R20" si="6">COUNTIF($Q$4:$Q$20,Q5)</f>
        <v>1</v>
      </c>
    </row>
    <row r="6" spans="1:18">
      <c r="A6" s="14" t="str">
        <f>"Ø " &amp;B6&amp;" А-500C"</f>
        <v>Ø 6 А-500C</v>
      </c>
      <c r="B6" s="15">
        <v>6</v>
      </c>
      <c r="C6" s="15">
        <v>0.28299999999999997</v>
      </c>
      <c r="D6" s="15">
        <v>0.222</v>
      </c>
      <c r="E6" s="19" t="s">
        <v>7</v>
      </c>
      <c r="F6" s="19" t="s">
        <v>9</v>
      </c>
      <c r="H6" s="2" t="s">
        <v>24</v>
      </c>
      <c r="I6" s="2" t="str">
        <f t="shared" si="1"/>
        <v>ГОСТ 5781-82*</v>
      </c>
      <c r="J6" s="6" t="str">
        <f t="shared" si="2"/>
        <v>м.п.</v>
      </c>
      <c r="K6" s="4">
        <v>256</v>
      </c>
      <c r="L6" s="4">
        <v>1000</v>
      </c>
      <c r="M6" s="4">
        <f>L6*K6</f>
        <v>256000</v>
      </c>
      <c r="N6" s="4">
        <f t="shared" si="3"/>
        <v>6.31</v>
      </c>
      <c r="O6" s="4">
        <f t="shared" si="4"/>
        <v>1615.4</v>
      </c>
      <c r="Q6" s="2" t="str">
        <f t="shared" si="5"/>
        <v>Ø 32 А-III, ГОСТ 5781-82*, l= 1000мм, 256шт, общий вес 1615,4кг</v>
      </c>
      <c r="R6">
        <f t="shared" si="6"/>
        <v>1</v>
      </c>
    </row>
    <row r="7" spans="1:18">
      <c r="A7" s="14" t="str">
        <f t="shared" si="0"/>
        <v>Ø 8 А-500C</v>
      </c>
      <c r="B7" s="15">
        <v>8</v>
      </c>
      <c r="C7" s="15">
        <v>0.503</v>
      </c>
      <c r="D7" s="15">
        <v>0.39500000000000002</v>
      </c>
      <c r="E7" s="19" t="s">
        <v>7</v>
      </c>
      <c r="F7" s="19" t="s">
        <v>9</v>
      </c>
      <c r="H7" s="2" t="s">
        <v>14</v>
      </c>
      <c r="I7" s="2" t="str">
        <f t="shared" si="1"/>
        <v>ГОСТ Р 52544-2006</v>
      </c>
      <c r="J7" s="6" t="str">
        <f t="shared" si="2"/>
        <v>м.п.</v>
      </c>
      <c r="K7" s="4">
        <v>256</v>
      </c>
      <c r="L7" s="4">
        <v>2000</v>
      </c>
      <c r="M7" s="4">
        <f>L7*K7</f>
        <v>512000</v>
      </c>
      <c r="N7" s="4">
        <f t="shared" si="3"/>
        <v>9.9000000000000005E-2</v>
      </c>
      <c r="O7" s="4">
        <f t="shared" si="4"/>
        <v>50.7</v>
      </c>
      <c r="Q7" s="2" t="str">
        <f t="shared" si="5"/>
        <v>Ø 4 А-500C, ГОСТ Р 52544-2006, l= 2000мм, 256шт, общий вес 50,7кг</v>
      </c>
      <c r="R7">
        <f t="shared" si="6"/>
        <v>1</v>
      </c>
    </row>
    <row r="8" spans="1:18">
      <c r="A8" s="14" t="str">
        <f t="shared" si="0"/>
        <v>Ø 10 А-500C</v>
      </c>
      <c r="B8" s="15">
        <v>10</v>
      </c>
      <c r="C8" s="15">
        <v>0.78500000000000003</v>
      </c>
      <c r="D8" s="15">
        <v>0.61699999999999999</v>
      </c>
      <c r="E8" s="19" t="s">
        <v>7</v>
      </c>
      <c r="F8" s="19" t="s">
        <v>9</v>
      </c>
      <c r="H8" s="2" t="s">
        <v>14</v>
      </c>
      <c r="I8" s="2" t="str">
        <f t="shared" si="1"/>
        <v>ГОСТ Р 52544-2006</v>
      </c>
      <c r="J8" s="6" t="str">
        <f t="shared" si="2"/>
        <v>м.п.</v>
      </c>
      <c r="K8" s="4">
        <v>256</v>
      </c>
      <c r="L8" s="4">
        <v>3000</v>
      </c>
      <c r="M8" s="4">
        <f t="shared" ref="M8:M13" si="7">L8*K8</f>
        <v>768000</v>
      </c>
      <c r="N8" s="4">
        <f t="shared" si="3"/>
        <v>9.9000000000000005E-2</v>
      </c>
      <c r="O8" s="4">
        <f t="shared" si="4"/>
        <v>76</v>
      </c>
      <c r="Q8" s="2" t="str">
        <f t="shared" si="5"/>
        <v>Ø 4 А-500C, ГОСТ Р 52544-2006, l= 3000мм, 256шт, общий вес 76кг</v>
      </c>
      <c r="R8">
        <f t="shared" si="6"/>
        <v>1</v>
      </c>
    </row>
    <row r="9" spans="1:18">
      <c r="A9" s="14" t="str">
        <f t="shared" si="0"/>
        <v>Ø 12 А-500C</v>
      </c>
      <c r="B9" s="15">
        <v>12</v>
      </c>
      <c r="C9" s="15">
        <v>1.131</v>
      </c>
      <c r="D9" s="15">
        <v>0.88800000000000001</v>
      </c>
      <c r="E9" s="19" t="s">
        <v>7</v>
      </c>
      <c r="F9" s="19" t="s">
        <v>9</v>
      </c>
      <c r="H9" s="2" t="s">
        <v>14</v>
      </c>
      <c r="I9" s="2" t="str">
        <f t="shared" si="1"/>
        <v>ГОСТ Р 52544-2006</v>
      </c>
      <c r="J9" s="6" t="str">
        <f t="shared" si="2"/>
        <v>м.п.</v>
      </c>
      <c r="K9" s="4">
        <v>256</v>
      </c>
      <c r="L9" s="4">
        <v>50000</v>
      </c>
      <c r="M9" s="4">
        <f t="shared" si="7"/>
        <v>12800000</v>
      </c>
      <c r="N9" s="4">
        <f t="shared" si="3"/>
        <v>9.9000000000000005E-2</v>
      </c>
      <c r="O9" s="4">
        <f t="shared" si="4"/>
        <v>1267.2</v>
      </c>
      <c r="Q9" s="2" t="str">
        <f t="shared" si="5"/>
        <v>Ø 4 А-500C, ГОСТ Р 52544-2006, l= 50000мм, 256шт, общий вес 1267,2кг</v>
      </c>
      <c r="R9">
        <f t="shared" si="6"/>
        <v>1</v>
      </c>
    </row>
    <row r="10" spans="1:18">
      <c r="A10" s="14" t="str">
        <f t="shared" si="0"/>
        <v>Ø 14 А-500C</v>
      </c>
      <c r="B10" s="15">
        <v>14</v>
      </c>
      <c r="C10" s="15">
        <v>1.54</v>
      </c>
      <c r="D10" s="15">
        <v>1.21</v>
      </c>
      <c r="E10" s="19" t="s">
        <v>7</v>
      </c>
      <c r="F10" s="19" t="s">
        <v>9</v>
      </c>
      <c r="H10" s="2" t="s">
        <v>23</v>
      </c>
      <c r="I10" s="2" t="str">
        <f t="shared" si="1"/>
        <v>ГОСТ 5781-82*</v>
      </c>
      <c r="J10" s="6" t="str">
        <f t="shared" si="2"/>
        <v>м.п.</v>
      </c>
      <c r="K10" s="4">
        <v>256</v>
      </c>
      <c r="L10" s="4">
        <v>600</v>
      </c>
      <c r="M10" s="4">
        <f t="shared" si="7"/>
        <v>153600</v>
      </c>
      <c r="N10" s="4">
        <f t="shared" si="3"/>
        <v>4.83</v>
      </c>
      <c r="O10" s="4">
        <f t="shared" si="4"/>
        <v>741.9</v>
      </c>
      <c r="Q10" s="2" t="str">
        <f t="shared" si="5"/>
        <v>Ø 28 А-I, ГОСТ 5781-82*, l= 600мм, 256шт, общий вес 741,9кг</v>
      </c>
      <c r="R10">
        <f t="shared" si="6"/>
        <v>1</v>
      </c>
    </row>
    <row r="11" spans="1:18">
      <c r="A11" s="14" t="str">
        <f t="shared" si="0"/>
        <v>Ø 16 А-500C</v>
      </c>
      <c r="B11" s="15">
        <v>16</v>
      </c>
      <c r="C11" s="15">
        <v>2.0099999999999998</v>
      </c>
      <c r="D11" s="15">
        <v>1.58</v>
      </c>
      <c r="E11" s="19" t="s">
        <v>7</v>
      </c>
      <c r="F11" s="19" t="s">
        <v>9</v>
      </c>
      <c r="H11" s="2" t="s">
        <v>14</v>
      </c>
      <c r="I11" s="2" t="str">
        <f t="shared" si="1"/>
        <v>ГОСТ Р 52544-2006</v>
      </c>
      <c r="J11" s="6" t="str">
        <f t="shared" si="2"/>
        <v>м.п.</v>
      </c>
      <c r="K11" s="4">
        <v>256</v>
      </c>
      <c r="L11" s="4">
        <v>5000</v>
      </c>
      <c r="M11" s="4">
        <f t="shared" si="7"/>
        <v>1280000</v>
      </c>
      <c r="N11" s="4">
        <f t="shared" si="3"/>
        <v>9.9000000000000005E-2</v>
      </c>
      <c r="O11" s="4">
        <f t="shared" si="4"/>
        <v>126.7</v>
      </c>
      <c r="Q11" s="2" t="str">
        <f t="shared" si="5"/>
        <v>Ø 4 А-500C, ГОСТ Р 52544-2006, l= 5000мм, 256шт, общий вес 126,7кг</v>
      </c>
      <c r="R11">
        <f t="shared" si="6"/>
        <v>1</v>
      </c>
    </row>
    <row r="12" spans="1:18">
      <c r="A12" s="14" t="str">
        <f t="shared" si="0"/>
        <v>Ø 18 А-500C</v>
      </c>
      <c r="B12" s="15">
        <v>18</v>
      </c>
      <c r="C12" s="15">
        <v>2.54</v>
      </c>
      <c r="D12" s="15">
        <v>2</v>
      </c>
      <c r="E12" s="19" t="s">
        <v>7</v>
      </c>
      <c r="F12" s="19" t="s">
        <v>9</v>
      </c>
      <c r="H12" s="2" t="s">
        <v>23</v>
      </c>
      <c r="I12" s="2" t="str">
        <f t="shared" si="1"/>
        <v>ГОСТ 5781-82*</v>
      </c>
      <c r="J12" s="6" t="str">
        <f t="shared" si="2"/>
        <v>м.п.</v>
      </c>
      <c r="K12" s="4">
        <v>256</v>
      </c>
      <c r="L12" s="4">
        <v>5000</v>
      </c>
      <c r="M12" s="4">
        <f t="shared" si="7"/>
        <v>1280000</v>
      </c>
      <c r="N12" s="4">
        <f t="shared" si="3"/>
        <v>4.83</v>
      </c>
      <c r="O12" s="4">
        <f t="shared" si="4"/>
        <v>6182.4</v>
      </c>
      <c r="Q12" s="2" t="str">
        <f t="shared" ref="Q12:Q20" si="8">H12&amp;", "&amp;I12&amp;", l= "&amp;L12&amp;", "&amp;K12&amp;"шт, общий вес "&amp;O12&amp;"кг"</f>
        <v>Ø 28 А-I, ГОСТ 5781-82*, l= 5000, 256шт, общий вес 6182,4кг</v>
      </c>
      <c r="R12">
        <f t="shared" si="6"/>
        <v>3</v>
      </c>
    </row>
    <row r="13" spans="1:18">
      <c r="A13" s="14" t="str">
        <f t="shared" si="0"/>
        <v>Ø 20 А-500C</v>
      </c>
      <c r="B13" s="15">
        <v>20</v>
      </c>
      <c r="C13" s="15">
        <v>3.14</v>
      </c>
      <c r="D13" s="15">
        <v>2.4700000000000002</v>
      </c>
      <c r="E13" s="19" t="s">
        <v>7</v>
      </c>
      <c r="F13" s="19" t="s">
        <v>9</v>
      </c>
      <c r="H13" s="2" t="s">
        <v>14</v>
      </c>
      <c r="I13" s="2" t="str">
        <f t="shared" si="1"/>
        <v>ГОСТ Р 52544-2006</v>
      </c>
      <c r="J13" s="6" t="str">
        <f t="shared" si="2"/>
        <v>м.п.</v>
      </c>
      <c r="K13" s="4">
        <v>256</v>
      </c>
      <c r="L13" s="4">
        <v>5000</v>
      </c>
      <c r="M13" s="4">
        <f t="shared" si="7"/>
        <v>1280000</v>
      </c>
      <c r="N13" s="4">
        <f t="shared" si="3"/>
        <v>9.9000000000000005E-2</v>
      </c>
      <c r="O13" s="4">
        <f t="shared" si="4"/>
        <v>126.7</v>
      </c>
      <c r="Q13" s="2" t="str">
        <f>H13&amp;", "&amp;I13&amp;", l= "&amp;L13&amp;", "&amp;K13&amp;"шт, общий вес "&amp;O13&amp;"кг"</f>
        <v>Ø 4 А-500C, ГОСТ Р 52544-2006, l= 5000, 256шт, общий вес 126,7кг</v>
      </c>
      <c r="R13">
        <f t="shared" si="6"/>
        <v>4</v>
      </c>
    </row>
    <row r="14" spans="1:18">
      <c r="A14" s="14" t="str">
        <f t="shared" si="0"/>
        <v>Ø 22 А-500C</v>
      </c>
      <c r="B14" s="15">
        <v>22</v>
      </c>
      <c r="C14" s="15">
        <v>3.8</v>
      </c>
      <c r="D14" s="15">
        <v>2.98</v>
      </c>
      <c r="E14" s="19" t="s">
        <v>7</v>
      </c>
      <c r="F14" s="19" t="s">
        <v>9</v>
      </c>
      <c r="H14" s="2" t="s">
        <v>25</v>
      </c>
      <c r="I14" s="2" t="str">
        <f t="shared" si="1"/>
        <v>ГОСТ Р 52544-2006</v>
      </c>
      <c r="J14" s="6" t="str">
        <f t="shared" si="2"/>
        <v>м.п.</v>
      </c>
      <c r="K14" s="4">
        <v>256</v>
      </c>
      <c r="L14" s="4">
        <v>5000</v>
      </c>
      <c r="M14" s="4">
        <f>L14*K14</f>
        <v>1280000</v>
      </c>
      <c r="N14" s="4">
        <f t="shared" si="3"/>
        <v>6.31</v>
      </c>
      <c r="O14" s="4">
        <f t="shared" si="4"/>
        <v>8076.8</v>
      </c>
      <c r="Q14" s="2" t="str">
        <f>H14&amp;", "&amp;I14&amp;", l= "&amp;L14&amp;", "&amp;K14&amp;"шт, общий вес "&amp;O14&amp;"кг"</f>
        <v>Ø 32 А-500C, ГОСТ Р 52544-2006, l= 5000, 256шт, общий вес 8076,8кг</v>
      </c>
      <c r="R14">
        <f t="shared" si="6"/>
        <v>1</v>
      </c>
    </row>
    <row r="15" spans="1:18">
      <c r="A15" s="14" t="str">
        <f t="shared" si="0"/>
        <v>Ø 25 А-500C</v>
      </c>
      <c r="B15" s="15">
        <v>25</v>
      </c>
      <c r="C15" s="15">
        <v>4.91</v>
      </c>
      <c r="D15" s="15">
        <v>3.85</v>
      </c>
      <c r="E15" s="19" t="s">
        <v>7</v>
      </c>
      <c r="F15" s="19" t="s">
        <v>9</v>
      </c>
      <c r="H15" s="2" t="s">
        <v>23</v>
      </c>
      <c r="I15" s="2" t="str">
        <f t="shared" si="1"/>
        <v>ГОСТ 5781-82*</v>
      </c>
      <c r="J15" s="6" t="str">
        <f t="shared" si="2"/>
        <v>м.п.</v>
      </c>
      <c r="K15" s="4">
        <v>256</v>
      </c>
      <c r="L15" s="4">
        <v>5000</v>
      </c>
      <c r="M15" s="4">
        <f>L15*K15</f>
        <v>1280000</v>
      </c>
      <c r="N15" s="4">
        <f t="shared" si="3"/>
        <v>4.83</v>
      </c>
      <c r="O15" s="4">
        <f t="shared" si="4"/>
        <v>6182.4</v>
      </c>
      <c r="Q15" s="2" t="str">
        <f t="shared" si="8"/>
        <v>Ø 28 А-I, ГОСТ 5781-82*, l= 5000, 256шт, общий вес 6182,4кг</v>
      </c>
      <c r="R15">
        <f t="shared" si="6"/>
        <v>3</v>
      </c>
    </row>
    <row r="16" spans="1:18">
      <c r="A16" s="14" t="str">
        <f t="shared" si="0"/>
        <v>Ø 28 А-500C</v>
      </c>
      <c r="B16" s="15">
        <v>28</v>
      </c>
      <c r="C16" s="15">
        <v>6.16</v>
      </c>
      <c r="D16" s="15">
        <v>4.83</v>
      </c>
      <c r="E16" s="19" t="s">
        <v>7</v>
      </c>
      <c r="F16" s="19" t="s">
        <v>9</v>
      </c>
      <c r="H16" s="2" t="s">
        <v>14</v>
      </c>
      <c r="I16" s="2" t="str">
        <f t="shared" si="1"/>
        <v>ГОСТ Р 52544-2006</v>
      </c>
      <c r="J16" s="6" t="str">
        <f t="shared" si="2"/>
        <v>м.п.</v>
      </c>
      <c r="K16" s="4">
        <v>256</v>
      </c>
      <c r="L16" s="4">
        <v>5000</v>
      </c>
      <c r="M16" s="4">
        <f t="shared" ref="M16:M20" si="9">L16*K16</f>
        <v>1280000</v>
      </c>
      <c r="N16" s="4">
        <f t="shared" si="3"/>
        <v>9.9000000000000005E-2</v>
      </c>
      <c r="O16" s="4">
        <f t="shared" si="4"/>
        <v>126.7</v>
      </c>
      <c r="Q16" s="2" t="str">
        <f t="shared" si="8"/>
        <v>Ø 4 А-500C, ГОСТ Р 52544-2006, l= 5000, 256шт, общий вес 126,7кг</v>
      </c>
      <c r="R16">
        <f t="shared" si="6"/>
        <v>4</v>
      </c>
    </row>
    <row r="17" spans="1:18">
      <c r="A17" s="14" t="str">
        <f t="shared" si="0"/>
        <v>Ø 32 А-500C</v>
      </c>
      <c r="B17" s="15">
        <v>32</v>
      </c>
      <c r="C17" s="15">
        <v>8.0399999999999991</v>
      </c>
      <c r="D17" s="15">
        <v>6.31</v>
      </c>
      <c r="E17" s="19" t="s">
        <v>7</v>
      </c>
      <c r="F17" s="19" t="s">
        <v>9</v>
      </c>
      <c r="H17" s="2" t="s">
        <v>14</v>
      </c>
      <c r="I17" s="2" t="str">
        <f t="shared" si="1"/>
        <v>ГОСТ Р 52544-2006</v>
      </c>
      <c r="J17" s="6" t="str">
        <f t="shared" si="2"/>
        <v>м.п.</v>
      </c>
      <c r="K17" s="4">
        <v>256</v>
      </c>
      <c r="L17" s="4">
        <v>5000</v>
      </c>
      <c r="M17" s="4">
        <f t="shared" si="9"/>
        <v>1280000</v>
      </c>
      <c r="N17" s="4">
        <f t="shared" si="3"/>
        <v>9.9000000000000005E-2</v>
      </c>
      <c r="O17" s="4">
        <f t="shared" si="4"/>
        <v>126.7</v>
      </c>
      <c r="Q17" s="2" t="str">
        <f t="shared" si="8"/>
        <v>Ø 4 А-500C, ГОСТ Р 52544-2006, l= 5000, 256шт, общий вес 126,7кг</v>
      </c>
      <c r="R17">
        <f t="shared" si="6"/>
        <v>4</v>
      </c>
    </row>
    <row r="18" spans="1:18">
      <c r="A18" s="14" t="str">
        <f t="shared" si="0"/>
        <v>Ø 36 А-500C</v>
      </c>
      <c r="B18" s="15">
        <v>36</v>
      </c>
      <c r="C18" s="15">
        <v>10.18</v>
      </c>
      <c r="D18" s="15">
        <v>7.99</v>
      </c>
      <c r="E18" s="19" t="s">
        <v>7</v>
      </c>
      <c r="F18" s="19" t="s">
        <v>9</v>
      </c>
      <c r="H18" s="2" t="s">
        <v>23</v>
      </c>
      <c r="I18" s="2" t="str">
        <f t="shared" si="1"/>
        <v>ГОСТ 5781-82*</v>
      </c>
      <c r="J18" s="6" t="str">
        <f t="shared" si="2"/>
        <v>м.п.</v>
      </c>
      <c r="K18" s="4">
        <v>256</v>
      </c>
      <c r="L18" s="4">
        <v>5000</v>
      </c>
      <c r="M18" s="4">
        <f t="shared" si="9"/>
        <v>1280000</v>
      </c>
      <c r="N18" s="4">
        <f t="shared" si="3"/>
        <v>4.83</v>
      </c>
      <c r="O18" s="4">
        <f t="shared" si="4"/>
        <v>6182.4</v>
      </c>
      <c r="Q18" s="2" t="str">
        <f t="shared" si="8"/>
        <v>Ø 28 А-I, ГОСТ 5781-82*, l= 5000, 256шт, общий вес 6182,4кг</v>
      </c>
      <c r="R18">
        <f t="shared" si="6"/>
        <v>3</v>
      </c>
    </row>
    <row r="19" spans="1:18">
      <c r="A19" s="14" t="str">
        <f>"Ø " &amp;B19&amp;" А-500C"</f>
        <v>Ø 40 А-500C</v>
      </c>
      <c r="B19" s="16">
        <v>40</v>
      </c>
      <c r="C19" s="16">
        <v>12.57</v>
      </c>
      <c r="D19" s="16">
        <v>9.8699999999999992</v>
      </c>
      <c r="E19" s="19" t="s">
        <v>7</v>
      </c>
      <c r="F19" s="19" t="s">
        <v>9</v>
      </c>
      <c r="H19" s="2" t="s">
        <v>14</v>
      </c>
      <c r="I19" s="2" t="str">
        <f t="shared" si="1"/>
        <v>ГОСТ Р 52544-2006</v>
      </c>
      <c r="J19" s="6" t="str">
        <f t="shared" si="2"/>
        <v>м.п.</v>
      </c>
      <c r="K19" s="4">
        <v>256</v>
      </c>
      <c r="L19" s="4">
        <v>5000</v>
      </c>
      <c r="M19" s="4">
        <f t="shared" si="9"/>
        <v>1280000</v>
      </c>
      <c r="N19" s="4">
        <f t="shared" si="3"/>
        <v>9.9000000000000005E-2</v>
      </c>
      <c r="O19" s="4">
        <f t="shared" si="4"/>
        <v>126.7</v>
      </c>
      <c r="Q19" s="2" t="str">
        <f t="shared" si="8"/>
        <v>Ø 4 А-500C, ГОСТ Р 52544-2006, l= 5000, 256шт, общий вес 126,7кг</v>
      </c>
      <c r="R19">
        <f t="shared" si="6"/>
        <v>4</v>
      </c>
    </row>
    <row r="20" spans="1:18">
      <c r="A20" s="14" t="str">
        <f>"Ø " &amp;B20&amp;" А-I"</f>
        <v>Ø 6 А-I</v>
      </c>
      <c r="B20" s="15">
        <v>6</v>
      </c>
      <c r="C20" s="15">
        <v>0.28299999999999997</v>
      </c>
      <c r="D20" s="15">
        <v>0.222</v>
      </c>
      <c r="E20" s="19" t="s">
        <v>15</v>
      </c>
      <c r="F20" s="19" t="s">
        <v>9</v>
      </c>
      <c r="H20" s="2" t="s">
        <v>20</v>
      </c>
      <c r="I20" s="9" t="str">
        <f t="shared" si="1"/>
        <v>ГОСТ 5781-82*</v>
      </c>
      <c r="J20" s="10" t="str">
        <f t="shared" si="2"/>
        <v>м.п.</v>
      </c>
      <c r="K20" s="4">
        <v>256</v>
      </c>
      <c r="L20" s="4">
        <v>5000</v>
      </c>
      <c r="M20" s="4">
        <f t="shared" si="9"/>
        <v>1280000</v>
      </c>
      <c r="N20" s="5">
        <f t="shared" si="3"/>
        <v>0.88800000000000001</v>
      </c>
      <c r="O20" s="5">
        <f t="shared" si="4"/>
        <v>1136.5999999999999</v>
      </c>
      <c r="Q20" s="2" t="str">
        <f t="shared" si="8"/>
        <v>Ø 12 А-I, ГОСТ 5781-82*, l= 5000, 256шт, общий вес 1136,6кг</v>
      </c>
      <c r="R20">
        <f t="shared" si="6"/>
        <v>1</v>
      </c>
    </row>
    <row r="21" spans="1:18">
      <c r="A21" s="14" t="str">
        <f t="shared" ref="A21:A34" si="10">"Ø " &amp;B21&amp;" А-I"</f>
        <v>Ø 7 А-I</v>
      </c>
      <c r="B21" s="15">
        <v>7</v>
      </c>
      <c r="C21" s="15">
        <v>0.38500000000000001</v>
      </c>
      <c r="D21" s="15">
        <v>0.30199999999999999</v>
      </c>
      <c r="E21" s="19" t="s">
        <v>15</v>
      </c>
      <c r="F21" s="19" t="s">
        <v>9</v>
      </c>
      <c r="H21" s="7" t="s">
        <v>26</v>
      </c>
      <c r="I21" s="7"/>
      <c r="J21" s="8"/>
      <c r="N21" s="13"/>
      <c r="O21" s="13">
        <f>SUM(O4:O20)</f>
        <v>46404.499999999993</v>
      </c>
    </row>
    <row r="22" spans="1:18" ht="30">
      <c r="A22" s="17" t="str">
        <f t="shared" si="10"/>
        <v>Ø 8 А-I</v>
      </c>
      <c r="B22" s="1">
        <v>8</v>
      </c>
      <c r="C22" s="1">
        <v>0.503</v>
      </c>
      <c r="D22" s="1">
        <v>0.39500000000000002</v>
      </c>
      <c r="E22" s="22" t="s">
        <v>15</v>
      </c>
      <c r="F22" s="22" t="s">
        <v>9</v>
      </c>
      <c r="H22" s="4" t="s">
        <v>21</v>
      </c>
      <c r="I22" s="4" t="s">
        <v>6</v>
      </c>
      <c r="J22" s="11" t="s">
        <v>12</v>
      </c>
      <c r="K22" s="12" t="s">
        <v>22</v>
      </c>
      <c r="L22" s="23"/>
      <c r="M22" s="23"/>
      <c r="N22" s="23"/>
      <c r="O22" s="23"/>
    </row>
    <row r="23" spans="1:18">
      <c r="A23" s="14" t="str">
        <f t="shared" si="10"/>
        <v>Ø 10 А-I</v>
      </c>
      <c r="B23" s="15">
        <v>10</v>
      </c>
      <c r="C23" s="15">
        <v>0.78500000000000003</v>
      </c>
      <c r="D23" s="15">
        <v>0.61699999999999999</v>
      </c>
      <c r="E23" s="19" t="s">
        <v>15</v>
      </c>
      <c r="F23" s="19" t="s">
        <v>9</v>
      </c>
      <c r="H23" s="4" t="str">
        <f t="array" ref="H23">IFERROR(INDEX($H$4:$H$20,SMALL(IF(MATCH($H$4:$H$20,$H$4:$H$20,0)=ROW($H$1:$H$17),ROW($H$1:$H$17)),ROW(A1))),"")</f>
        <v>Ø 28 А-I</v>
      </c>
      <c r="I23" s="2" t="str">
        <f>IFERROR(VLOOKUP(H23,$A$2:$F$10007,5,FALSE),"")</f>
        <v>ГОСТ 5781-82*</v>
      </c>
      <c r="J23" s="2">
        <f ca="1">IFERROR(SUMIF($H$4:$O$20,H23,$O$4:$O$20),"")</f>
        <v>25471.5</v>
      </c>
      <c r="K23" s="2">
        <f ca="1">SUMIF($H$4:$O$20,H23,$M$4:$M$20)</f>
        <v>5273600</v>
      </c>
      <c r="L23" s="23"/>
      <c r="M23" s="23"/>
      <c r="N23" s="23"/>
      <c r="O23" s="23"/>
    </row>
    <row r="24" spans="1:18">
      <c r="A24" s="14" t="str">
        <f t="shared" si="10"/>
        <v>Ø 12 А-I</v>
      </c>
      <c r="B24" s="15">
        <v>12</v>
      </c>
      <c r="C24" s="15">
        <v>1.131</v>
      </c>
      <c r="D24" s="15">
        <v>0.88800000000000001</v>
      </c>
      <c r="E24" s="19" t="s">
        <v>15</v>
      </c>
      <c r="F24" s="19" t="s">
        <v>9</v>
      </c>
      <c r="H24" s="4" t="str">
        <f t="array" ref="H24">IFERROR(INDEX($H$4:$H$20,SMALL(IF(MATCH($H$4:$H$20,$H$4:$H$20,0)=ROW($H$1:$H$17),ROW($H$1:$H$17)),ROW(A2))),"")</f>
        <v>Ø 32 А-I</v>
      </c>
      <c r="I24" s="2" t="str">
        <f t="shared" ref="I24:I35" si="11">IFERROR(VLOOKUP(H24,$A$2:$F$10007,5,FALSE),"")</f>
        <v>ГОСТ 5781-82*</v>
      </c>
      <c r="J24" s="2">
        <f t="shared" ref="J24:J35" ca="1" si="12">IFERROR(SUMIF($H$4:$O$20,H24,$O$4:$O$20),"")</f>
        <v>8076.8</v>
      </c>
      <c r="K24" s="2">
        <f t="shared" ref="K24:K35" ca="1" si="13">SUMIF($H$4:$O$20,H24,$M$4:$M$20)</f>
        <v>1280000</v>
      </c>
      <c r="L24" s="23"/>
      <c r="M24" s="23"/>
      <c r="N24" s="23"/>
      <c r="O24" s="23"/>
    </row>
    <row r="25" spans="1:18">
      <c r="A25" s="14" t="str">
        <f t="shared" si="10"/>
        <v>Ø 14 А-I</v>
      </c>
      <c r="B25" s="15">
        <v>14</v>
      </c>
      <c r="C25" s="15">
        <v>1.5389999999999999</v>
      </c>
      <c r="D25" s="15">
        <v>1.208</v>
      </c>
      <c r="E25" s="19" t="s">
        <v>15</v>
      </c>
      <c r="F25" s="19" t="s">
        <v>9</v>
      </c>
      <c r="H25" s="4" t="str">
        <f t="array" ref="H25">IFERROR(INDEX($H$4:$H$20,SMALL(IF(MATCH($H$4:$H$20,$H$4:$H$20,0)=ROW($H$1:$H$17),ROW($H$1:$H$17)),ROW(A3))),"")</f>
        <v>Ø 32 А-III</v>
      </c>
      <c r="I25" s="2" t="str">
        <f t="shared" si="11"/>
        <v>ГОСТ 5781-82*</v>
      </c>
      <c r="J25" s="2">
        <f t="shared" ca="1" si="12"/>
        <v>1615.4</v>
      </c>
      <c r="K25" s="2">
        <f t="shared" ca="1" si="13"/>
        <v>256000</v>
      </c>
      <c r="L25" s="23"/>
      <c r="M25" s="23"/>
      <c r="N25" s="23"/>
      <c r="O25" s="23"/>
    </row>
    <row r="26" spans="1:18">
      <c r="A26" s="14" t="str">
        <f t="shared" si="10"/>
        <v>Ø 16 А-I</v>
      </c>
      <c r="B26" s="15">
        <v>16</v>
      </c>
      <c r="C26" s="15">
        <v>2.0110000000000001</v>
      </c>
      <c r="D26" s="15">
        <v>1.5780000000000001</v>
      </c>
      <c r="E26" s="19" t="s">
        <v>15</v>
      </c>
      <c r="F26" s="19" t="s">
        <v>9</v>
      </c>
      <c r="H26" s="4" t="str">
        <f t="array" ref="H26">IFERROR(INDEX($H$4:$H$20,SMALL(IF(MATCH($H$4:$H$20,$H$4:$H$20,0)=ROW($H$1:$H$17),ROW($H$1:$H$17)),ROW(A4))),"")</f>
        <v>Ø 4 А-500C</v>
      </c>
      <c r="I26" s="2" t="str">
        <f t="shared" si="11"/>
        <v>ГОСТ Р 52544-2006</v>
      </c>
      <c r="J26" s="2">
        <f t="shared" ca="1" si="12"/>
        <v>2027.4000000000003</v>
      </c>
      <c r="K26" s="2">
        <f t="shared" ca="1" si="13"/>
        <v>20480000</v>
      </c>
      <c r="L26" s="23"/>
      <c r="M26" s="23"/>
      <c r="N26" s="23"/>
      <c r="O26" s="23"/>
    </row>
    <row r="27" spans="1:18">
      <c r="A27" s="14" t="str">
        <f t="shared" si="10"/>
        <v>Ø 18 А-I</v>
      </c>
      <c r="B27" s="15">
        <v>18</v>
      </c>
      <c r="C27" s="15">
        <v>2.5449999999999999</v>
      </c>
      <c r="D27" s="15">
        <v>1.998</v>
      </c>
      <c r="E27" s="19" t="s">
        <v>15</v>
      </c>
      <c r="F27" s="19" t="s">
        <v>9</v>
      </c>
      <c r="H27" s="4" t="str">
        <f t="array" ref="H27">IFERROR(INDEX($H$4:$H$20,SMALL(IF(MATCH($H$4:$H$20,$H$4:$H$20,0)=ROW($H$1:$H$17),ROW($H$1:$H$17)),ROW(A5))),"")</f>
        <v>Ø 32 А-500C</v>
      </c>
      <c r="I27" s="2" t="str">
        <f t="shared" si="11"/>
        <v>ГОСТ Р 52544-2006</v>
      </c>
      <c r="J27" s="2">
        <f t="shared" ca="1" si="12"/>
        <v>8076.8</v>
      </c>
      <c r="K27" s="2">
        <f t="shared" ca="1" si="13"/>
        <v>1280000</v>
      </c>
      <c r="L27" s="23"/>
      <c r="M27" s="23"/>
      <c r="N27" s="23"/>
      <c r="O27" s="23"/>
    </row>
    <row r="28" spans="1:18">
      <c r="A28" s="14" t="str">
        <f t="shared" si="10"/>
        <v>Ø 20 А-I</v>
      </c>
      <c r="B28" s="15">
        <v>20</v>
      </c>
      <c r="C28" s="15">
        <v>3.1419999999999999</v>
      </c>
      <c r="D28" s="15">
        <v>2.4660000000000002</v>
      </c>
      <c r="E28" s="19" t="s">
        <v>15</v>
      </c>
      <c r="F28" s="19" t="s">
        <v>9</v>
      </c>
      <c r="H28" s="4" t="str">
        <f t="array" ref="H28">IFERROR(INDEX($H$4:$H$20,SMALL(IF(MATCH($H$4:$H$20,$H$4:$H$20,0)=ROW($H$1:$H$17),ROW($H$1:$H$17)),ROW(A6))),"")</f>
        <v>Ø 12 А-I</v>
      </c>
      <c r="I28" s="2" t="str">
        <f t="shared" si="11"/>
        <v>ГОСТ 5781-82*</v>
      </c>
      <c r="J28" s="2">
        <f t="shared" ca="1" si="12"/>
        <v>1136.5999999999999</v>
      </c>
      <c r="K28" s="2">
        <f t="shared" ca="1" si="13"/>
        <v>1280000</v>
      </c>
      <c r="L28" s="23"/>
      <c r="M28" s="23"/>
      <c r="N28" s="23"/>
      <c r="O28" s="23"/>
    </row>
    <row r="29" spans="1:18">
      <c r="A29" s="14" t="str">
        <f t="shared" si="10"/>
        <v>Ø 22 А-I</v>
      </c>
      <c r="B29" s="15">
        <v>22</v>
      </c>
      <c r="C29" s="15">
        <v>3.8010000000000002</v>
      </c>
      <c r="D29" s="15">
        <v>2.984</v>
      </c>
      <c r="E29" s="19" t="s">
        <v>15</v>
      </c>
      <c r="F29" s="19" t="s">
        <v>9</v>
      </c>
      <c r="H29" s="4" t="str">
        <f t="array" ref="H29">IFERROR(INDEX($H$4:$H$20,SMALL(IF(MATCH($H$4:$H$20,$H$4:$H$20,0)=ROW($H$1:$H$17),ROW($H$1:$H$17)),ROW(A7))),"")</f>
        <v/>
      </c>
      <c r="I29" s="2" t="str">
        <f t="shared" si="11"/>
        <v/>
      </c>
      <c r="J29" s="2">
        <f t="shared" ca="1" si="12"/>
        <v>0</v>
      </c>
      <c r="K29" s="2">
        <f t="shared" ca="1" si="13"/>
        <v>0</v>
      </c>
      <c r="L29" s="23"/>
      <c r="M29" s="23"/>
      <c r="N29" s="23"/>
      <c r="O29" s="23"/>
    </row>
    <row r="30" spans="1:18">
      <c r="A30" s="14" t="str">
        <f t="shared" si="10"/>
        <v>Ø 25 А-I</v>
      </c>
      <c r="B30" s="15">
        <v>25</v>
      </c>
      <c r="C30" s="15">
        <v>4.9089999999999998</v>
      </c>
      <c r="D30" s="15">
        <v>3.84</v>
      </c>
      <c r="E30" s="19" t="s">
        <v>15</v>
      </c>
      <c r="F30" s="19" t="s">
        <v>9</v>
      </c>
      <c r="H30" s="4" t="str">
        <f t="array" ref="H30">IFERROR(INDEX($H$4:$H$20,SMALL(IF(MATCH($H$4:$H$20,$H$4:$H$20,0)=ROW($H$1:$H$17),ROW($H$1:$H$17)),ROW(A8))),"")</f>
        <v/>
      </c>
      <c r="I30" s="2" t="str">
        <f t="shared" si="11"/>
        <v/>
      </c>
      <c r="J30" s="2">
        <f t="shared" ca="1" si="12"/>
        <v>0</v>
      </c>
      <c r="K30" s="2">
        <f t="shared" ca="1" si="13"/>
        <v>0</v>
      </c>
      <c r="L30" s="23"/>
      <c r="M30" s="23"/>
      <c r="N30" s="23"/>
      <c r="O30" s="23"/>
    </row>
    <row r="31" spans="1:18">
      <c r="A31" s="14" t="str">
        <f t="shared" si="10"/>
        <v>Ø 28 А-I</v>
      </c>
      <c r="B31" s="15">
        <v>28</v>
      </c>
      <c r="C31" s="15">
        <v>6.1580000000000004</v>
      </c>
      <c r="D31" s="15">
        <v>4.83</v>
      </c>
      <c r="E31" s="19" t="s">
        <v>15</v>
      </c>
      <c r="F31" s="19" t="s">
        <v>9</v>
      </c>
      <c r="H31" s="4" t="str">
        <f t="array" ref="H31">IFERROR(INDEX($H$4:$H$20,SMALL(IF(MATCH($H$4:$H$20,$H$4:$H$20,0)=ROW($H$1:$H$17),ROW($H$1:$H$17)),ROW(A9))),"")</f>
        <v/>
      </c>
      <c r="I31" s="2" t="str">
        <f t="shared" si="11"/>
        <v/>
      </c>
      <c r="J31" s="2">
        <f t="shared" ca="1" si="12"/>
        <v>0</v>
      </c>
      <c r="K31" s="2">
        <f t="shared" ca="1" si="13"/>
        <v>0</v>
      </c>
      <c r="L31" s="23"/>
      <c r="M31" s="23"/>
      <c r="N31" s="23"/>
      <c r="O31" s="23"/>
    </row>
    <row r="32" spans="1:18">
      <c r="A32" s="14" t="str">
        <f t="shared" si="10"/>
        <v>Ø 32 А-I</v>
      </c>
      <c r="B32" s="15">
        <v>32</v>
      </c>
      <c r="C32" s="15">
        <v>8.0429999999999993</v>
      </c>
      <c r="D32" s="15">
        <v>6.31</v>
      </c>
      <c r="E32" s="19" t="s">
        <v>15</v>
      </c>
      <c r="F32" s="19" t="s">
        <v>9</v>
      </c>
      <c r="H32" s="4" t="str">
        <f t="array" ref="H32">IFERROR(INDEX($H$4:$H$20,SMALL(IF(MATCH($H$4:$H$20,$H$4:$H$20,0)=ROW($H$1:$H$17),ROW($H$1:$H$17)),ROW(A10))),"")</f>
        <v/>
      </c>
      <c r="I32" s="2" t="str">
        <f t="shared" si="11"/>
        <v/>
      </c>
      <c r="J32" s="2">
        <f t="shared" ca="1" si="12"/>
        <v>0</v>
      </c>
      <c r="K32" s="2">
        <f t="shared" ca="1" si="13"/>
        <v>0</v>
      </c>
      <c r="L32" s="23"/>
      <c r="M32" s="23"/>
      <c r="N32" s="23"/>
      <c r="O32" s="23"/>
    </row>
    <row r="33" spans="1:15">
      <c r="A33" s="14" t="str">
        <f t="shared" si="10"/>
        <v>Ø 36 А-I</v>
      </c>
      <c r="B33" s="15">
        <v>36</v>
      </c>
      <c r="C33" s="15">
        <v>10.179</v>
      </c>
      <c r="D33" s="15">
        <v>7.99</v>
      </c>
      <c r="E33" s="19" t="s">
        <v>15</v>
      </c>
      <c r="F33" s="19" t="s">
        <v>9</v>
      </c>
      <c r="H33" s="4" t="str">
        <f t="array" ref="H33">IFERROR(INDEX($H$4:$H$20,SMALL(IF(MATCH($H$4:$H$20,$H$4:$H$20,0)=ROW($H$1:$H$17),ROW($H$1:$H$17)),ROW(A11))),"")</f>
        <v/>
      </c>
      <c r="I33" s="2" t="str">
        <f t="shared" si="11"/>
        <v/>
      </c>
      <c r="J33" s="2">
        <f t="shared" ca="1" si="12"/>
        <v>0</v>
      </c>
      <c r="K33" s="2">
        <f t="shared" ca="1" si="13"/>
        <v>0</v>
      </c>
      <c r="L33" s="23"/>
      <c r="M33" s="23"/>
      <c r="N33" s="23"/>
      <c r="O33" s="23"/>
    </row>
    <row r="34" spans="1:15">
      <c r="A34" s="18" t="str">
        <f t="shared" si="10"/>
        <v>Ø 40 А-I</v>
      </c>
      <c r="B34" s="16">
        <v>40</v>
      </c>
      <c r="C34" s="16">
        <v>12.566000000000001</v>
      </c>
      <c r="D34" s="16">
        <v>9.8650000000000002</v>
      </c>
      <c r="E34" s="19" t="s">
        <v>15</v>
      </c>
      <c r="F34" s="19" t="s">
        <v>9</v>
      </c>
      <c r="H34" s="4" t="str">
        <f t="array" ref="H34">IFERROR(INDEX($H$4:$H$20,SMALL(IF(MATCH($H$4:$H$20,$H$4:$H$20,0)=ROW($H$1:$H$17),ROW($H$1:$H$17)),ROW(A12))),"")</f>
        <v/>
      </c>
      <c r="I34" s="2" t="str">
        <f t="shared" si="11"/>
        <v/>
      </c>
      <c r="J34" s="2">
        <f t="shared" ca="1" si="12"/>
        <v>0</v>
      </c>
      <c r="K34" s="2">
        <f t="shared" ca="1" si="13"/>
        <v>0</v>
      </c>
      <c r="L34" s="23"/>
      <c r="M34" s="23"/>
      <c r="N34" s="23"/>
      <c r="O34" s="23"/>
    </row>
    <row r="35" spans="1:15">
      <c r="A35" s="18" t="str">
        <f>"Ø " &amp;B35&amp;" А-II"</f>
        <v>Ø 10 А-II</v>
      </c>
      <c r="B35" s="15">
        <v>10</v>
      </c>
      <c r="C35" s="15">
        <v>0.78500000000000003</v>
      </c>
      <c r="D35" s="15">
        <v>0.61699999999999999</v>
      </c>
      <c r="E35" s="19" t="s">
        <v>15</v>
      </c>
      <c r="F35" s="19" t="s">
        <v>9</v>
      </c>
      <c r="H35" s="4" t="str">
        <f t="array" ref="H35">IFERROR(INDEX($H$4:$H$20,SMALL(IF(MATCH($H$4:$H$20,$H$4:$H$20,0)=ROW($H$1:$H$17),ROW($H$1:$H$17)),ROW(A13))),"")</f>
        <v/>
      </c>
      <c r="I35" s="2" t="str">
        <f t="shared" si="11"/>
        <v/>
      </c>
      <c r="J35" s="2">
        <f t="shared" ca="1" si="12"/>
        <v>0</v>
      </c>
      <c r="K35" s="2">
        <f t="shared" ca="1" si="13"/>
        <v>0</v>
      </c>
      <c r="L35" s="23"/>
      <c r="M35" s="23"/>
      <c r="N35" s="23"/>
      <c r="O35" s="23"/>
    </row>
    <row r="36" spans="1:15">
      <c r="A36" s="18" t="str">
        <f t="shared" ref="A36:A52" si="14">"Ø " &amp;B36&amp;" А-II"</f>
        <v>Ø 12 А-II</v>
      </c>
      <c r="B36" s="15">
        <v>12</v>
      </c>
      <c r="C36" s="15">
        <v>1.131</v>
      </c>
      <c r="D36" s="15">
        <v>0.88800000000000001</v>
      </c>
      <c r="E36" s="19" t="s">
        <v>15</v>
      </c>
      <c r="F36" s="19" t="s">
        <v>9</v>
      </c>
    </row>
    <row r="37" spans="1:15">
      <c r="A37" s="18" t="str">
        <f t="shared" si="14"/>
        <v>Ø 14 А-II</v>
      </c>
      <c r="B37" s="15">
        <v>14</v>
      </c>
      <c r="C37" s="15">
        <v>1.5389999999999999</v>
      </c>
      <c r="D37" s="15">
        <v>1.208</v>
      </c>
      <c r="E37" s="19" t="s">
        <v>15</v>
      </c>
      <c r="F37" s="19" t="s">
        <v>9</v>
      </c>
      <c r="J37">
        <f ca="1">SUM(J23:J36)</f>
        <v>46404.500000000007</v>
      </c>
    </row>
    <row r="38" spans="1:15">
      <c r="A38" s="18" t="str">
        <f t="shared" si="14"/>
        <v>Ø 16 А-II</v>
      </c>
      <c r="B38" s="15">
        <v>16</v>
      </c>
      <c r="C38" s="15">
        <v>2.0110000000000001</v>
      </c>
      <c r="D38" s="15">
        <v>1.5780000000000001</v>
      </c>
      <c r="E38" s="19" t="s">
        <v>15</v>
      </c>
      <c r="F38" s="19" t="s">
        <v>9</v>
      </c>
    </row>
    <row r="39" spans="1:15">
      <c r="A39" s="18" t="str">
        <f t="shared" si="14"/>
        <v>Ø 18 А-II</v>
      </c>
      <c r="B39" s="15">
        <v>18</v>
      </c>
      <c r="C39" s="15">
        <v>2.5449999999999999</v>
      </c>
      <c r="D39" s="15">
        <v>1.998</v>
      </c>
      <c r="E39" s="19" t="s">
        <v>15</v>
      </c>
      <c r="F39" s="19" t="s">
        <v>9</v>
      </c>
    </row>
    <row r="40" spans="1:15">
      <c r="A40" s="18" t="str">
        <f t="shared" si="14"/>
        <v>Ø 20 А-II</v>
      </c>
      <c r="B40" s="15">
        <v>20</v>
      </c>
      <c r="C40" s="15">
        <v>3.1419999999999999</v>
      </c>
      <c r="D40" s="15">
        <v>2.4660000000000002</v>
      </c>
      <c r="E40" s="19" t="s">
        <v>15</v>
      </c>
      <c r="F40" s="19" t="s">
        <v>9</v>
      </c>
    </row>
    <row r="41" spans="1:15">
      <c r="A41" s="18" t="str">
        <f t="shared" si="14"/>
        <v>Ø 22 А-II</v>
      </c>
      <c r="B41" s="15">
        <v>22</v>
      </c>
      <c r="C41" s="15">
        <v>3.8010000000000002</v>
      </c>
      <c r="D41" s="15">
        <v>2.984</v>
      </c>
      <c r="E41" s="19" t="s">
        <v>15</v>
      </c>
      <c r="F41" s="19" t="s">
        <v>9</v>
      </c>
    </row>
    <row r="42" spans="1:15">
      <c r="A42" s="18" t="str">
        <f t="shared" si="14"/>
        <v>Ø 25 А-II</v>
      </c>
      <c r="B42" s="15">
        <v>25</v>
      </c>
      <c r="C42" s="15">
        <v>4.9089999999999998</v>
      </c>
      <c r="D42" s="15">
        <v>3.84</v>
      </c>
      <c r="E42" s="19" t="s">
        <v>15</v>
      </c>
      <c r="F42" s="19" t="s">
        <v>9</v>
      </c>
    </row>
    <row r="43" spans="1:15">
      <c r="A43" s="18" t="str">
        <f t="shared" si="14"/>
        <v>Ø 28 А-II</v>
      </c>
      <c r="B43" s="15">
        <v>28</v>
      </c>
      <c r="C43" s="15">
        <v>6.1580000000000004</v>
      </c>
      <c r="D43" s="15">
        <v>4.83</v>
      </c>
      <c r="E43" s="19" t="s">
        <v>15</v>
      </c>
      <c r="F43" s="19" t="s">
        <v>9</v>
      </c>
    </row>
    <row r="44" spans="1:15">
      <c r="A44" s="18" t="str">
        <f t="shared" si="14"/>
        <v>Ø 32 А-II</v>
      </c>
      <c r="B44" s="15">
        <v>32</v>
      </c>
      <c r="C44" s="15">
        <v>8.0429999999999993</v>
      </c>
      <c r="D44" s="15">
        <v>6.31</v>
      </c>
      <c r="E44" s="19" t="s">
        <v>15</v>
      </c>
      <c r="F44" s="19" t="s">
        <v>9</v>
      </c>
    </row>
    <row r="45" spans="1:15">
      <c r="A45" s="18" t="str">
        <f t="shared" si="14"/>
        <v>Ø 36 А-II</v>
      </c>
      <c r="B45" s="15">
        <v>36</v>
      </c>
      <c r="C45" s="15">
        <v>10.179</v>
      </c>
      <c r="D45" s="15">
        <v>7.99</v>
      </c>
      <c r="E45" s="19" t="s">
        <v>15</v>
      </c>
      <c r="F45" s="19" t="s">
        <v>9</v>
      </c>
    </row>
    <row r="46" spans="1:15">
      <c r="A46" s="18" t="str">
        <f t="shared" si="14"/>
        <v>Ø 40 А-II</v>
      </c>
      <c r="B46" s="15">
        <v>40</v>
      </c>
      <c r="C46" s="15">
        <v>12.566000000000001</v>
      </c>
      <c r="D46" s="15">
        <v>9.8650000000000002</v>
      </c>
      <c r="E46" s="19" t="s">
        <v>15</v>
      </c>
      <c r="F46" s="19" t="s">
        <v>9</v>
      </c>
    </row>
    <row r="47" spans="1:15">
      <c r="A47" s="18" t="str">
        <f t="shared" si="14"/>
        <v>Ø 45 А-II</v>
      </c>
      <c r="B47" s="15">
        <v>45</v>
      </c>
      <c r="C47" s="15">
        <v>15.904</v>
      </c>
      <c r="D47" s="15">
        <v>12.49</v>
      </c>
      <c r="E47" s="19" t="s">
        <v>15</v>
      </c>
      <c r="F47" s="19" t="s">
        <v>9</v>
      </c>
    </row>
    <row r="48" spans="1:15">
      <c r="A48" s="18" t="str">
        <f t="shared" si="14"/>
        <v>Ø 50 А-II</v>
      </c>
      <c r="B48" s="15">
        <v>50</v>
      </c>
      <c r="C48" s="15">
        <v>19.635000000000002</v>
      </c>
      <c r="D48" s="15">
        <v>15.41</v>
      </c>
      <c r="E48" s="19" t="s">
        <v>15</v>
      </c>
      <c r="F48" s="19" t="s">
        <v>9</v>
      </c>
    </row>
    <row r="49" spans="1:6">
      <c r="A49" s="18" t="str">
        <f t="shared" si="14"/>
        <v>Ø 55 А-II</v>
      </c>
      <c r="B49" s="15">
        <v>55</v>
      </c>
      <c r="C49" s="15">
        <v>23.76</v>
      </c>
      <c r="D49" s="15">
        <v>18.649999999999999</v>
      </c>
      <c r="E49" s="19" t="s">
        <v>15</v>
      </c>
      <c r="F49" s="19" t="s">
        <v>9</v>
      </c>
    </row>
    <row r="50" spans="1:6">
      <c r="A50" s="18" t="str">
        <f t="shared" si="14"/>
        <v>Ø 60 А-II</v>
      </c>
      <c r="B50" s="15">
        <v>60</v>
      </c>
      <c r="C50" s="15">
        <v>28.27</v>
      </c>
      <c r="D50" s="15">
        <v>22.19</v>
      </c>
      <c r="E50" s="19" t="s">
        <v>15</v>
      </c>
      <c r="F50" s="19" t="s">
        <v>9</v>
      </c>
    </row>
    <row r="51" spans="1:6">
      <c r="A51" s="18" t="str">
        <f t="shared" si="14"/>
        <v>Ø 70 А-II</v>
      </c>
      <c r="B51" s="15">
        <v>70</v>
      </c>
      <c r="C51" s="15">
        <v>38.479999999999997</v>
      </c>
      <c r="D51" s="15">
        <v>30.21</v>
      </c>
      <c r="E51" s="19" t="s">
        <v>15</v>
      </c>
      <c r="F51" s="19" t="s">
        <v>9</v>
      </c>
    </row>
    <row r="52" spans="1:6">
      <c r="A52" s="18" t="str">
        <f t="shared" si="14"/>
        <v>Ø 80 А-II</v>
      </c>
      <c r="B52" s="16">
        <v>80</v>
      </c>
      <c r="C52" s="16">
        <v>50.27</v>
      </c>
      <c r="D52" s="16">
        <v>39.46</v>
      </c>
      <c r="E52" s="19" t="s">
        <v>15</v>
      </c>
      <c r="F52" s="19" t="s">
        <v>9</v>
      </c>
    </row>
    <row r="53" spans="1:6">
      <c r="A53" s="18" t="str">
        <f>"Ø " &amp;B53&amp;" А-III"</f>
        <v>Ø 6 А-III</v>
      </c>
      <c r="B53" s="15">
        <v>6</v>
      </c>
      <c r="C53" s="15">
        <v>0.28299999999999997</v>
      </c>
      <c r="D53" s="15">
        <v>0.222</v>
      </c>
      <c r="E53" s="19" t="s">
        <v>15</v>
      </c>
      <c r="F53" s="19" t="s">
        <v>9</v>
      </c>
    </row>
    <row r="54" spans="1:6">
      <c r="A54" s="18" t="str">
        <f t="shared" ref="A54:A67" si="15">"Ø " &amp;B54&amp;" А-III"</f>
        <v>Ø 7 А-III</v>
      </c>
      <c r="B54" s="15">
        <v>7</v>
      </c>
      <c r="C54" s="15">
        <v>0.38500000000000001</v>
      </c>
      <c r="D54" s="15">
        <v>0.30199999999999999</v>
      </c>
      <c r="E54" s="19" t="s">
        <v>15</v>
      </c>
      <c r="F54" s="19" t="s">
        <v>9</v>
      </c>
    </row>
    <row r="55" spans="1:6">
      <c r="A55" s="18" t="str">
        <f t="shared" si="15"/>
        <v>Ø 8 А-III</v>
      </c>
      <c r="B55" s="15">
        <v>8</v>
      </c>
      <c r="C55" s="15">
        <v>0.503</v>
      </c>
      <c r="D55" s="15">
        <v>0.39500000000000002</v>
      </c>
      <c r="E55" s="19" t="s">
        <v>15</v>
      </c>
      <c r="F55" s="19" t="s">
        <v>9</v>
      </c>
    </row>
    <row r="56" spans="1:6">
      <c r="A56" s="18" t="str">
        <f t="shared" si="15"/>
        <v>Ø 10 А-III</v>
      </c>
      <c r="B56" s="15">
        <v>10</v>
      </c>
      <c r="C56" s="15">
        <v>0.78500000000000003</v>
      </c>
      <c r="D56" s="15">
        <v>0.61699999999999999</v>
      </c>
      <c r="E56" s="19" t="s">
        <v>15</v>
      </c>
      <c r="F56" s="19" t="s">
        <v>9</v>
      </c>
    </row>
    <row r="57" spans="1:6">
      <c r="A57" s="18" t="str">
        <f t="shared" si="15"/>
        <v>Ø 12 А-III</v>
      </c>
      <c r="B57" s="15">
        <v>12</v>
      </c>
      <c r="C57" s="15">
        <v>1.131</v>
      </c>
      <c r="D57" s="15">
        <v>0.88800000000000001</v>
      </c>
      <c r="E57" s="19" t="s">
        <v>15</v>
      </c>
      <c r="F57" s="19" t="s">
        <v>9</v>
      </c>
    </row>
    <row r="58" spans="1:6">
      <c r="A58" s="18" t="str">
        <f t="shared" si="15"/>
        <v>Ø 14 А-III</v>
      </c>
      <c r="B58" s="15">
        <v>14</v>
      </c>
      <c r="C58" s="15">
        <v>1.5389999999999999</v>
      </c>
      <c r="D58" s="15">
        <v>1.208</v>
      </c>
      <c r="E58" s="19" t="s">
        <v>15</v>
      </c>
      <c r="F58" s="19" t="s">
        <v>9</v>
      </c>
    </row>
    <row r="59" spans="1:6">
      <c r="A59" s="18" t="str">
        <f t="shared" si="15"/>
        <v>Ø 16 А-III</v>
      </c>
      <c r="B59" s="15">
        <v>16</v>
      </c>
      <c r="C59" s="15">
        <v>2.0110000000000001</v>
      </c>
      <c r="D59" s="15">
        <v>1.5780000000000001</v>
      </c>
      <c r="E59" s="19" t="s">
        <v>15</v>
      </c>
      <c r="F59" s="19" t="s">
        <v>9</v>
      </c>
    </row>
    <row r="60" spans="1:6">
      <c r="A60" s="18" t="str">
        <f t="shared" si="15"/>
        <v>Ø 18 А-III</v>
      </c>
      <c r="B60" s="15">
        <v>18</v>
      </c>
      <c r="C60" s="15">
        <v>2.5449999999999999</v>
      </c>
      <c r="D60" s="15">
        <v>1.998</v>
      </c>
      <c r="E60" s="19" t="s">
        <v>15</v>
      </c>
      <c r="F60" s="19" t="s">
        <v>9</v>
      </c>
    </row>
    <row r="61" spans="1:6">
      <c r="A61" s="18" t="str">
        <f t="shared" si="15"/>
        <v>Ø 20 А-III</v>
      </c>
      <c r="B61" s="15">
        <v>20</v>
      </c>
      <c r="C61" s="15">
        <v>3.1419999999999999</v>
      </c>
      <c r="D61" s="15">
        <v>2.4660000000000002</v>
      </c>
      <c r="E61" s="19" t="s">
        <v>15</v>
      </c>
      <c r="F61" s="19" t="s">
        <v>9</v>
      </c>
    </row>
    <row r="62" spans="1:6">
      <c r="A62" s="18" t="str">
        <f t="shared" si="15"/>
        <v>Ø 22 А-III</v>
      </c>
      <c r="B62" s="15">
        <v>22</v>
      </c>
      <c r="C62" s="15">
        <v>3.8010000000000002</v>
      </c>
      <c r="D62" s="15">
        <v>2.984</v>
      </c>
      <c r="E62" s="19" t="s">
        <v>15</v>
      </c>
      <c r="F62" s="19" t="s">
        <v>9</v>
      </c>
    </row>
    <row r="63" spans="1:6">
      <c r="A63" s="18" t="str">
        <f t="shared" si="15"/>
        <v>Ø 25 А-III</v>
      </c>
      <c r="B63" s="15">
        <v>25</v>
      </c>
      <c r="C63" s="15">
        <v>4.9089999999999998</v>
      </c>
      <c r="D63" s="15">
        <v>3.84</v>
      </c>
      <c r="E63" s="19" t="s">
        <v>15</v>
      </c>
      <c r="F63" s="19" t="s">
        <v>9</v>
      </c>
    </row>
    <row r="64" spans="1:6">
      <c r="A64" s="18" t="str">
        <f t="shared" si="15"/>
        <v>Ø 28 А-III</v>
      </c>
      <c r="B64" s="15">
        <v>28</v>
      </c>
      <c r="C64" s="15">
        <v>6.1580000000000004</v>
      </c>
      <c r="D64" s="15">
        <v>4.83</v>
      </c>
      <c r="E64" s="19" t="s">
        <v>15</v>
      </c>
      <c r="F64" s="19" t="s">
        <v>9</v>
      </c>
    </row>
    <row r="65" spans="1:6">
      <c r="A65" s="18" t="str">
        <f t="shared" si="15"/>
        <v>Ø 32 А-III</v>
      </c>
      <c r="B65" s="15">
        <v>32</v>
      </c>
      <c r="C65" s="15">
        <v>8.0429999999999993</v>
      </c>
      <c r="D65" s="15">
        <v>6.31</v>
      </c>
      <c r="E65" s="19" t="s">
        <v>15</v>
      </c>
      <c r="F65" s="19" t="s">
        <v>9</v>
      </c>
    </row>
    <row r="66" spans="1:6">
      <c r="A66" s="18" t="str">
        <f t="shared" si="15"/>
        <v>Ø 36 А-III</v>
      </c>
      <c r="B66" s="15">
        <v>36</v>
      </c>
      <c r="C66" s="15">
        <v>10.179</v>
      </c>
      <c r="D66" s="15">
        <v>7.99</v>
      </c>
      <c r="E66" s="19" t="s">
        <v>15</v>
      </c>
      <c r="F66" s="19" t="s">
        <v>9</v>
      </c>
    </row>
    <row r="67" spans="1:6">
      <c r="A67" s="18" t="str">
        <f t="shared" si="15"/>
        <v>Ø 40 А-III</v>
      </c>
      <c r="B67" s="16">
        <v>40</v>
      </c>
      <c r="C67" s="16">
        <v>12.566000000000001</v>
      </c>
      <c r="D67" s="16">
        <v>9.8650000000000002</v>
      </c>
      <c r="E67" s="19" t="s">
        <v>15</v>
      </c>
      <c r="F67" s="19" t="s">
        <v>9</v>
      </c>
    </row>
    <row r="68" spans="1:6">
      <c r="A68" s="18" t="str">
        <f>"Ø " &amp;B68&amp;" А-IV"</f>
        <v>Ø 10 А-IV</v>
      </c>
      <c r="B68" s="15">
        <v>10</v>
      </c>
      <c r="C68" s="15">
        <v>0.78500000000000003</v>
      </c>
      <c r="D68" s="15">
        <v>0.61699999999999999</v>
      </c>
      <c r="E68" s="19" t="s">
        <v>15</v>
      </c>
      <c r="F68" s="19" t="s">
        <v>9</v>
      </c>
    </row>
    <row r="69" spans="1:6">
      <c r="A69" s="18" t="str">
        <f t="shared" ref="A69:A74" si="16">"Ø " &amp;B69&amp;" А-IV"</f>
        <v>Ø 12 А-IV</v>
      </c>
      <c r="B69" s="15">
        <v>12</v>
      </c>
      <c r="C69" s="15">
        <v>1.131</v>
      </c>
      <c r="D69" s="15">
        <v>0.88800000000000001</v>
      </c>
      <c r="E69" s="19" t="s">
        <v>15</v>
      </c>
      <c r="F69" s="19" t="s">
        <v>9</v>
      </c>
    </row>
    <row r="70" spans="1:6">
      <c r="A70" s="18" t="str">
        <f t="shared" si="16"/>
        <v>Ø 14 А-IV</v>
      </c>
      <c r="B70" s="15">
        <v>14</v>
      </c>
      <c r="C70" s="15">
        <v>1.5389999999999999</v>
      </c>
      <c r="D70" s="15">
        <v>1.208</v>
      </c>
      <c r="E70" s="19" t="s">
        <v>15</v>
      </c>
      <c r="F70" s="19" t="s">
        <v>9</v>
      </c>
    </row>
    <row r="71" spans="1:6">
      <c r="A71" s="18" t="str">
        <f t="shared" si="16"/>
        <v>Ø 16 А-IV</v>
      </c>
      <c r="B71" s="15">
        <v>16</v>
      </c>
      <c r="C71" s="15">
        <v>2.0110000000000001</v>
      </c>
      <c r="D71" s="15">
        <v>1.5780000000000001</v>
      </c>
      <c r="E71" s="19" t="s">
        <v>15</v>
      </c>
      <c r="F71" s="19" t="s">
        <v>9</v>
      </c>
    </row>
    <row r="72" spans="1:6">
      <c r="A72" s="18" t="str">
        <f t="shared" si="16"/>
        <v>Ø 18 А-IV</v>
      </c>
      <c r="B72" s="15">
        <v>18</v>
      </c>
      <c r="C72" s="15">
        <v>2.5449999999999999</v>
      </c>
      <c r="D72" s="15">
        <v>1.998</v>
      </c>
      <c r="E72" s="19" t="s">
        <v>15</v>
      </c>
      <c r="F72" s="19" t="s">
        <v>9</v>
      </c>
    </row>
    <row r="73" spans="1:6">
      <c r="A73" s="18" t="str">
        <f t="shared" si="16"/>
        <v>Ø 20 А-IV</v>
      </c>
      <c r="B73" s="15">
        <v>20</v>
      </c>
      <c r="C73" s="15">
        <v>3.1419999999999999</v>
      </c>
      <c r="D73" s="15">
        <v>2.4660000000000002</v>
      </c>
      <c r="E73" s="19" t="s">
        <v>15</v>
      </c>
      <c r="F73" s="19" t="s">
        <v>9</v>
      </c>
    </row>
    <row r="74" spans="1:6">
      <c r="A74" s="18" t="str">
        <f t="shared" si="16"/>
        <v>Ø 22 А-IV</v>
      </c>
      <c r="B74" s="16">
        <v>22</v>
      </c>
      <c r="C74" s="16">
        <v>3.8010000000000002</v>
      </c>
      <c r="D74" s="16">
        <v>2.984</v>
      </c>
      <c r="E74" s="19" t="s">
        <v>15</v>
      </c>
      <c r="F74" s="19" t="s">
        <v>9</v>
      </c>
    </row>
    <row r="75" spans="1:6">
      <c r="A75" s="18" t="str">
        <f>"Ø " &amp;B75&amp;" А-V"</f>
        <v>Ø 10 А-V</v>
      </c>
      <c r="B75" s="15">
        <v>10</v>
      </c>
      <c r="C75" s="15">
        <v>0.78500000000000003</v>
      </c>
      <c r="D75" s="15">
        <v>0.61699999999999999</v>
      </c>
      <c r="E75" s="19" t="s">
        <v>15</v>
      </c>
      <c r="F75" s="19" t="s">
        <v>9</v>
      </c>
    </row>
    <row r="76" spans="1:6">
      <c r="A76" s="18" t="str">
        <f t="shared" ref="A76:A84" si="17">"Ø " &amp;B76&amp;" А-V"</f>
        <v>Ø 12 А-V</v>
      </c>
      <c r="B76" s="15">
        <v>12</v>
      </c>
      <c r="C76" s="15">
        <v>1.131</v>
      </c>
      <c r="D76" s="15">
        <v>0.88800000000000001</v>
      </c>
      <c r="E76" s="19" t="s">
        <v>15</v>
      </c>
      <c r="F76" s="19" t="s">
        <v>9</v>
      </c>
    </row>
    <row r="77" spans="1:6">
      <c r="A77" s="18" t="str">
        <f t="shared" si="17"/>
        <v>Ø 14 А-V</v>
      </c>
      <c r="B77" s="15">
        <v>14</v>
      </c>
      <c r="C77" s="15">
        <v>1.5389999999999999</v>
      </c>
      <c r="D77" s="15">
        <v>1.208</v>
      </c>
      <c r="E77" s="19" t="s">
        <v>15</v>
      </c>
      <c r="F77" s="19" t="s">
        <v>9</v>
      </c>
    </row>
    <row r="78" spans="1:6">
      <c r="A78" s="18" t="str">
        <f t="shared" si="17"/>
        <v>Ø 16 А-V</v>
      </c>
      <c r="B78" s="15">
        <v>16</v>
      </c>
      <c r="C78" s="15">
        <v>2.0110000000000001</v>
      </c>
      <c r="D78" s="15">
        <v>1.5780000000000001</v>
      </c>
      <c r="E78" s="19" t="s">
        <v>15</v>
      </c>
      <c r="F78" s="19" t="s">
        <v>9</v>
      </c>
    </row>
    <row r="79" spans="1:6">
      <c r="A79" s="18" t="str">
        <f t="shared" si="17"/>
        <v>Ø 18 А-V</v>
      </c>
      <c r="B79" s="15">
        <v>18</v>
      </c>
      <c r="C79" s="15">
        <v>2.5449999999999999</v>
      </c>
      <c r="D79" s="15">
        <v>1.998</v>
      </c>
      <c r="E79" s="19" t="s">
        <v>15</v>
      </c>
      <c r="F79" s="19" t="s">
        <v>9</v>
      </c>
    </row>
    <row r="80" spans="1:6">
      <c r="A80" s="18" t="str">
        <f t="shared" si="17"/>
        <v>Ø 20 А-V</v>
      </c>
      <c r="B80" s="15">
        <v>20</v>
      </c>
      <c r="C80" s="15">
        <v>3.1419999999999999</v>
      </c>
      <c r="D80" s="15">
        <v>2.4660000000000002</v>
      </c>
      <c r="E80" s="19" t="s">
        <v>15</v>
      </c>
      <c r="F80" s="19" t="s">
        <v>9</v>
      </c>
    </row>
    <row r="81" spans="1:6">
      <c r="A81" s="18" t="str">
        <f t="shared" si="17"/>
        <v>Ø 22 А-V</v>
      </c>
      <c r="B81" s="15">
        <v>22</v>
      </c>
      <c r="C81" s="15">
        <v>3.8010000000000002</v>
      </c>
      <c r="D81" s="15">
        <v>2.984</v>
      </c>
      <c r="E81" s="19" t="s">
        <v>15</v>
      </c>
      <c r="F81" s="19" t="s">
        <v>9</v>
      </c>
    </row>
    <row r="82" spans="1:6">
      <c r="A82" s="18" t="str">
        <f t="shared" si="17"/>
        <v>Ø 25 А-V</v>
      </c>
      <c r="B82" s="15">
        <v>25</v>
      </c>
      <c r="C82" s="15">
        <v>4.9089999999999998</v>
      </c>
      <c r="D82" s="15">
        <v>3.84</v>
      </c>
      <c r="E82" s="19" t="s">
        <v>15</v>
      </c>
      <c r="F82" s="19" t="s">
        <v>9</v>
      </c>
    </row>
    <row r="83" spans="1:6">
      <c r="A83" s="18" t="str">
        <f t="shared" si="17"/>
        <v>Ø 28 А-V</v>
      </c>
      <c r="B83" s="15">
        <v>28</v>
      </c>
      <c r="C83" s="15">
        <v>6.1580000000000004</v>
      </c>
      <c r="D83" s="15">
        <v>4.83</v>
      </c>
      <c r="E83" s="19" t="s">
        <v>15</v>
      </c>
      <c r="F83" s="19" t="s">
        <v>9</v>
      </c>
    </row>
    <row r="84" spans="1:6">
      <c r="A84" s="18" t="str">
        <f t="shared" si="17"/>
        <v>Ø 32 А-V</v>
      </c>
      <c r="B84" s="16">
        <v>32</v>
      </c>
      <c r="C84" s="16">
        <v>8.0429999999999993</v>
      </c>
      <c r="D84" s="16">
        <v>6.31</v>
      </c>
      <c r="E84" s="19" t="s">
        <v>15</v>
      </c>
      <c r="F84" s="19" t="s">
        <v>9</v>
      </c>
    </row>
    <row r="85" spans="1:6">
      <c r="A85" s="18" t="str">
        <f>"Ø " &amp;B85&amp;" А-VI"</f>
        <v>Ø 10 А-VI</v>
      </c>
      <c r="B85" s="15">
        <v>10</v>
      </c>
      <c r="C85" s="15">
        <v>0.78500000000000003</v>
      </c>
      <c r="D85" s="15">
        <v>0.61699999999999999</v>
      </c>
      <c r="E85" s="19" t="s">
        <v>15</v>
      </c>
      <c r="F85" s="19" t="s">
        <v>9</v>
      </c>
    </row>
    <row r="86" spans="1:6">
      <c r="A86" s="18" t="str">
        <f t="shared" ref="A86:A91" si="18">"Ø " &amp;B86&amp;" А-VI"</f>
        <v>Ø 12 А-VI</v>
      </c>
      <c r="B86" s="15">
        <v>12</v>
      </c>
      <c r="C86" s="15">
        <v>1.131</v>
      </c>
      <c r="D86" s="15">
        <v>0.88800000000000001</v>
      </c>
      <c r="E86" s="19" t="s">
        <v>15</v>
      </c>
      <c r="F86" s="19" t="s">
        <v>9</v>
      </c>
    </row>
    <row r="87" spans="1:6">
      <c r="A87" s="18" t="str">
        <f t="shared" si="18"/>
        <v>Ø 14 А-VI</v>
      </c>
      <c r="B87" s="15">
        <v>14</v>
      </c>
      <c r="C87" s="15">
        <v>1.5389999999999999</v>
      </c>
      <c r="D87" s="15">
        <v>1.208</v>
      </c>
      <c r="E87" s="19" t="s">
        <v>15</v>
      </c>
      <c r="F87" s="19" t="s">
        <v>9</v>
      </c>
    </row>
    <row r="88" spans="1:6">
      <c r="A88" s="18" t="str">
        <f t="shared" si="18"/>
        <v>Ø 16 А-VI</v>
      </c>
      <c r="B88" s="15">
        <v>16</v>
      </c>
      <c r="C88" s="15">
        <v>2.0110000000000001</v>
      </c>
      <c r="D88" s="15">
        <v>1.5780000000000001</v>
      </c>
      <c r="E88" s="19" t="s">
        <v>15</v>
      </c>
      <c r="F88" s="19" t="s">
        <v>9</v>
      </c>
    </row>
    <row r="89" spans="1:6">
      <c r="A89" s="18" t="str">
        <f t="shared" si="18"/>
        <v>Ø 18 А-VI</v>
      </c>
      <c r="B89" s="15">
        <v>18</v>
      </c>
      <c r="C89" s="15">
        <v>2.5449999999999999</v>
      </c>
      <c r="D89" s="15">
        <v>1.998</v>
      </c>
      <c r="E89" s="19" t="s">
        <v>15</v>
      </c>
      <c r="F89" s="19" t="s">
        <v>9</v>
      </c>
    </row>
    <row r="90" spans="1:6">
      <c r="A90" s="18" t="str">
        <f t="shared" si="18"/>
        <v>Ø 20 А-VI</v>
      </c>
      <c r="B90" s="15">
        <v>20</v>
      </c>
      <c r="C90" s="15">
        <v>3.1419999999999999</v>
      </c>
      <c r="D90" s="15">
        <v>2.4660000000000002</v>
      </c>
      <c r="E90" s="19" t="s">
        <v>15</v>
      </c>
      <c r="F90" s="19" t="s">
        <v>9</v>
      </c>
    </row>
    <row r="91" spans="1:6">
      <c r="A91" s="14" t="str">
        <f t="shared" si="18"/>
        <v>Ø 22 А-VI</v>
      </c>
      <c r="B91" s="15">
        <v>22</v>
      </c>
      <c r="C91" s="15">
        <v>3.8010000000000002</v>
      </c>
      <c r="D91" s="15">
        <v>2.984</v>
      </c>
      <c r="E91" s="19" t="s">
        <v>15</v>
      </c>
      <c r="F91" s="19" t="s">
        <v>9</v>
      </c>
    </row>
    <row r="92" spans="1:6">
      <c r="A92" s="14" t="str">
        <f>"Ø " &amp;B92&amp;" Ат-VII"</f>
        <v>Ø 10 Ат-VII</v>
      </c>
      <c r="B92" s="15">
        <v>10</v>
      </c>
      <c r="C92" s="15">
        <v>0.78500000000000003</v>
      </c>
      <c r="D92" s="15">
        <v>0.61699999999999999</v>
      </c>
      <c r="E92" s="20" t="s">
        <v>17</v>
      </c>
      <c r="F92" s="19" t="s">
        <v>9</v>
      </c>
    </row>
    <row r="93" spans="1:6">
      <c r="A93" s="14" t="str">
        <f t="shared" ref="A93:A98" si="19">"Ø " &amp;B93&amp;" Ат-VII"</f>
        <v>Ø 12 Ат-VII</v>
      </c>
      <c r="B93" s="15">
        <v>12</v>
      </c>
      <c r="C93" s="15">
        <v>1.131</v>
      </c>
      <c r="D93" s="15">
        <v>0.88800000000000001</v>
      </c>
      <c r="E93" s="20" t="s">
        <v>17</v>
      </c>
      <c r="F93" s="19" t="s">
        <v>9</v>
      </c>
    </row>
    <row r="94" spans="1:6">
      <c r="A94" s="14" t="str">
        <f t="shared" si="19"/>
        <v>Ø 14 Ат-VII</v>
      </c>
      <c r="B94" s="15">
        <v>14</v>
      </c>
      <c r="C94" s="15">
        <v>1.5389999999999999</v>
      </c>
      <c r="D94" s="15">
        <v>1.208</v>
      </c>
      <c r="E94" s="20" t="s">
        <v>17</v>
      </c>
      <c r="F94" s="19" t="s">
        <v>9</v>
      </c>
    </row>
    <row r="95" spans="1:6">
      <c r="A95" s="14" t="str">
        <f t="shared" si="19"/>
        <v>Ø 16 Ат-VII</v>
      </c>
      <c r="B95" s="15">
        <v>16</v>
      </c>
      <c r="C95" s="15">
        <v>2.0110000000000001</v>
      </c>
      <c r="D95" s="15">
        <v>1.5780000000000001</v>
      </c>
      <c r="E95" s="20" t="s">
        <v>17</v>
      </c>
      <c r="F95" s="19" t="s">
        <v>9</v>
      </c>
    </row>
    <row r="96" spans="1:6">
      <c r="A96" s="14" t="str">
        <f t="shared" si="19"/>
        <v>Ø 18 Ат-VII</v>
      </c>
      <c r="B96" s="15">
        <v>18</v>
      </c>
      <c r="C96" s="15">
        <v>2.5449999999999999</v>
      </c>
      <c r="D96" s="15">
        <v>1.998</v>
      </c>
      <c r="E96" s="20" t="s">
        <v>17</v>
      </c>
      <c r="F96" s="19" t="s">
        <v>9</v>
      </c>
    </row>
    <row r="97" spans="1:6">
      <c r="A97" s="14" t="str">
        <f t="shared" si="19"/>
        <v>Ø 20 Ат-VII</v>
      </c>
      <c r="B97" s="15">
        <v>20</v>
      </c>
      <c r="C97" s="15">
        <v>3.1419999999999999</v>
      </c>
      <c r="D97" s="15">
        <v>2.4660000000000002</v>
      </c>
      <c r="E97" s="20" t="s">
        <v>17</v>
      </c>
      <c r="F97" s="19" t="s">
        <v>9</v>
      </c>
    </row>
    <row r="98" spans="1:6">
      <c r="A98" s="18" t="str">
        <f t="shared" si="19"/>
        <v>Ø 22 Ат-VII</v>
      </c>
      <c r="B98" s="16">
        <v>22</v>
      </c>
      <c r="C98" s="16">
        <v>3.8010000000000002</v>
      </c>
      <c r="D98" s="16">
        <v>2.984</v>
      </c>
      <c r="E98" s="20" t="s">
        <v>17</v>
      </c>
      <c r="F98" s="19" t="s">
        <v>9</v>
      </c>
    </row>
    <row r="99" spans="1:6">
      <c r="A99" s="18" t="str">
        <f>"Ø " &amp;B99&amp;" Вр-I"</f>
        <v>Ø 3 Вр-I</v>
      </c>
      <c r="B99" s="15">
        <v>3</v>
      </c>
      <c r="C99" s="15">
        <v>7.0999999999999994E-2</v>
      </c>
      <c r="D99" s="15">
        <v>5.1999999999999998E-2</v>
      </c>
      <c r="E99" s="20" t="s">
        <v>18</v>
      </c>
      <c r="F99" s="19" t="s">
        <v>9</v>
      </c>
    </row>
    <row r="100" spans="1:6">
      <c r="A100" s="18" t="str">
        <f t="shared" ref="A100:A101" si="20">"Ø " &amp;B100&amp;" Вр-I"</f>
        <v>Ø 4 Вр-I</v>
      </c>
      <c r="B100" s="15">
        <v>4</v>
      </c>
      <c r="C100" s="15">
        <v>0.126</v>
      </c>
      <c r="D100" s="15">
        <v>9.1999999999999998E-2</v>
      </c>
      <c r="E100" s="20" t="s">
        <v>18</v>
      </c>
      <c r="F100" s="19" t="s">
        <v>9</v>
      </c>
    </row>
    <row r="101" spans="1:6">
      <c r="A101" s="14" t="str">
        <f t="shared" si="20"/>
        <v>Ø 5 Вр-I</v>
      </c>
      <c r="B101" s="16">
        <v>5</v>
      </c>
      <c r="C101" s="16">
        <v>0.19600000000000001</v>
      </c>
      <c r="D101" s="16">
        <v>0.14399999999999999</v>
      </c>
      <c r="E101" s="20" t="s">
        <v>18</v>
      </c>
      <c r="F101" s="19" t="s">
        <v>9</v>
      </c>
    </row>
    <row r="102" spans="1:6">
      <c r="A102" s="14" t="str">
        <f>"Ø " &amp;B102&amp;" Вр-II"</f>
        <v>Ø 3 Вр-II</v>
      </c>
      <c r="B102" s="15">
        <v>3</v>
      </c>
      <c r="C102" s="15">
        <v>7.0999999999999994E-2</v>
      </c>
      <c r="D102" s="15">
        <v>5.5E-2</v>
      </c>
      <c r="E102" s="20" t="s">
        <v>19</v>
      </c>
      <c r="F102" s="19" t="s">
        <v>9</v>
      </c>
    </row>
    <row r="103" spans="1:6">
      <c r="A103" s="14" t="str">
        <f t="shared" ref="A103:A107" si="21">"Ø " &amp;B103&amp;" Вр-II"</f>
        <v>Ø 4 Вр-II</v>
      </c>
      <c r="B103" s="15">
        <v>4</v>
      </c>
      <c r="C103" s="15">
        <v>0.126</v>
      </c>
      <c r="D103" s="15">
        <v>9.9000000000000005E-2</v>
      </c>
      <c r="E103" s="20" t="s">
        <v>19</v>
      </c>
      <c r="F103" s="19" t="s">
        <v>9</v>
      </c>
    </row>
    <row r="104" spans="1:6">
      <c r="A104" s="14" t="str">
        <f t="shared" si="21"/>
        <v>Ø 5 Вр-II</v>
      </c>
      <c r="B104" s="15">
        <v>5</v>
      </c>
      <c r="C104" s="15">
        <v>0.19600000000000001</v>
      </c>
      <c r="D104" s="15">
        <v>0.154</v>
      </c>
      <c r="E104" s="20" t="s">
        <v>19</v>
      </c>
      <c r="F104" s="19" t="s">
        <v>9</v>
      </c>
    </row>
    <row r="105" spans="1:6">
      <c r="A105" s="14" t="str">
        <f t="shared" si="21"/>
        <v>Ø 6 Вр-II</v>
      </c>
      <c r="B105" s="15">
        <v>6</v>
      </c>
      <c r="C105" s="15">
        <v>0.28299999999999997</v>
      </c>
      <c r="D105" s="15">
        <v>0.222</v>
      </c>
      <c r="E105" s="20" t="s">
        <v>19</v>
      </c>
      <c r="F105" s="19" t="s">
        <v>9</v>
      </c>
    </row>
    <row r="106" spans="1:6">
      <c r="A106" s="14" t="str">
        <f t="shared" si="21"/>
        <v>Ø 7 Вр-II</v>
      </c>
      <c r="B106" s="15">
        <v>7</v>
      </c>
      <c r="C106" s="15">
        <v>0.38500000000000001</v>
      </c>
      <c r="D106" s="15">
        <v>0.30199999999999999</v>
      </c>
      <c r="E106" s="20" t="s">
        <v>19</v>
      </c>
      <c r="F106" s="19" t="s">
        <v>9</v>
      </c>
    </row>
    <row r="107" spans="1:6">
      <c r="A107" s="14" t="str">
        <f t="shared" si="21"/>
        <v>Ø 8 Вр-II</v>
      </c>
      <c r="B107" s="16">
        <v>8</v>
      </c>
      <c r="C107" s="16">
        <v>0.503</v>
      </c>
      <c r="D107" s="16">
        <v>0.39500000000000002</v>
      </c>
      <c r="E107" s="20" t="s">
        <v>19</v>
      </c>
      <c r="F107" s="19" t="s">
        <v>9</v>
      </c>
    </row>
    <row r="108" spans="1:6">
      <c r="A108" s="14" t="str">
        <f>"Ø " &amp;B108&amp;" В-II"</f>
        <v>Ø 3 В-II</v>
      </c>
      <c r="B108" s="15">
        <v>3</v>
      </c>
      <c r="C108" s="15">
        <v>7.0999999999999994E-2</v>
      </c>
      <c r="D108" s="15">
        <v>5.5E-2</v>
      </c>
      <c r="E108" s="21" t="s">
        <v>19</v>
      </c>
      <c r="F108" s="19" t="s">
        <v>9</v>
      </c>
    </row>
    <row r="109" spans="1:6">
      <c r="A109" s="14" t="str">
        <f t="shared" ref="A109:A113" si="22">"Ø " &amp;B109&amp;" В-II"</f>
        <v>Ø 4 В-II</v>
      </c>
      <c r="B109" s="15">
        <v>4</v>
      </c>
      <c r="C109" s="15">
        <v>0.126</v>
      </c>
      <c r="D109" s="15">
        <v>9.9000000000000005E-2</v>
      </c>
      <c r="E109" s="21" t="s">
        <v>19</v>
      </c>
      <c r="F109" s="19" t="s">
        <v>9</v>
      </c>
    </row>
    <row r="110" spans="1:6">
      <c r="A110" s="14" t="str">
        <f t="shared" si="22"/>
        <v>Ø 5 В-II</v>
      </c>
      <c r="B110" s="15">
        <v>5</v>
      </c>
      <c r="C110" s="15">
        <v>0.19600000000000001</v>
      </c>
      <c r="D110" s="15">
        <v>0.154</v>
      </c>
      <c r="E110" s="21" t="s">
        <v>19</v>
      </c>
      <c r="F110" s="19" t="s">
        <v>9</v>
      </c>
    </row>
    <row r="111" spans="1:6">
      <c r="A111" s="14" t="str">
        <f t="shared" si="22"/>
        <v>Ø 6 В-II</v>
      </c>
      <c r="B111" s="15">
        <v>6</v>
      </c>
      <c r="C111" s="15">
        <v>0.28299999999999997</v>
      </c>
      <c r="D111" s="15">
        <v>0.222</v>
      </c>
      <c r="E111" s="21" t="s">
        <v>19</v>
      </c>
      <c r="F111" s="19" t="s">
        <v>9</v>
      </c>
    </row>
    <row r="112" spans="1:6">
      <c r="A112" s="14" t="str">
        <f t="shared" si="22"/>
        <v>Ø 7 В-II</v>
      </c>
      <c r="B112" s="15">
        <v>7</v>
      </c>
      <c r="C112" s="15">
        <v>0.38500000000000001</v>
      </c>
      <c r="D112" s="15">
        <v>0.30199999999999999</v>
      </c>
      <c r="E112" s="21" t="s">
        <v>19</v>
      </c>
      <c r="F112" s="19" t="s">
        <v>9</v>
      </c>
    </row>
    <row r="113" spans="1:6">
      <c r="A113" s="14" t="str">
        <f t="shared" si="22"/>
        <v>Ø 8 В-II</v>
      </c>
      <c r="B113" s="15">
        <v>8</v>
      </c>
      <c r="C113" s="15">
        <v>0.503</v>
      </c>
      <c r="D113" s="15">
        <v>0.39500000000000002</v>
      </c>
      <c r="E113" s="21" t="s">
        <v>19</v>
      </c>
      <c r="F113" s="19" t="s">
        <v>9</v>
      </c>
    </row>
  </sheetData>
  <autoFilter ref="H3:O32"/>
  <dataValidations count="4">
    <dataValidation type="list" errorStyle="warning" allowBlank="1" showInputMessage="1" showErrorMessage="1" errorTitle="Ошибка!" error="Нет такого профиля в базе!" sqref="H21">
      <formula1>A1:A130</formula1>
    </dataValidation>
    <dataValidation errorStyle="warning" allowBlank="1" showInputMessage="1" showErrorMessage="1" errorTitle="Ошибка!" error="Нет такого профиля в базе!" sqref="H22"/>
    <dataValidation type="list" errorStyle="warning" allowBlank="1" showInputMessage="1" showErrorMessage="1" errorTitle="Ошибка!" error="Нет такого профиля в базе!" sqref="H4:H20">
      <formula1>A4:A113</formula1>
    </dataValidation>
    <dataValidation allowBlank="1" showInputMessage="1" sqref="H23:H35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>
      <selection sqref="A1:H1048576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сортамент арматуры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rakitin</cp:lastModifiedBy>
  <dcterms:created xsi:type="dcterms:W3CDTF">2014-03-25T07:02:05Z</dcterms:created>
  <dcterms:modified xsi:type="dcterms:W3CDTF">2014-03-26T08:07:14Z</dcterms:modified>
</cp:coreProperties>
</file>