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180" windowHeight="8580"/>
  </bookViews>
  <sheets>
    <sheet name="Податкова накладна" sheetId="2" r:id="rId1"/>
    <sheet name="Прайс і покупці" sheetId="5" r:id="rId2"/>
    <sheet name="Склад" sheetId="6" r:id="rId3"/>
    <sheet name="Покупці" sheetId="7" r:id="rId4"/>
  </sheets>
  <definedNames>
    <definedName name="Покупець">Покупці!$A$2:$A$7</definedName>
    <definedName name="Склад">Склад!$A$2:$A$86</definedName>
    <definedName name="товар">'Прайс і покупці'!$B$25:$B$108</definedName>
  </definedNames>
  <calcPr calcId="125725"/>
</workbook>
</file>

<file path=xl/calcChain.xml><?xml version="1.0" encoding="utf-8"?>
<calcChain xmlns="http://schemas.openxmlformats.org/spreadsheetml/2006/main">
  <c r="AE37" i="2"/>
  <c r="AP13"/>
  <c r="AO13"/>
  <c r="AQ13"/>
  <c r="AR13"/>
  <c r="AS13"/>
  <c r="AT13"/>
  <c r="AU13"/>
  <c r="AV13"/>
  <c r="AW13"/>
  <c r="AX13"/>
  <c r="AY13"/>
  <c r="AZ13"/>
  <c r="AQ18"/>
  <c r="AR18"/>
  <c r="AS18"/>
  <c r="AT18"/>
  <c r="AU18"/>
  <c r="AV18"/>
  <c r="AW18"/>
  <c r="AX18"/>
  <c r="AY18"/>
  <c r="AZ18"/>
  <c r="AQ15"/>
  <c r="Z34"/>
  <c r="S34"/>
  <c r="O34"/>
  <c r="Z31"/>
  <c r="AA31"/>
  <c r="AB31"/>
  <c r="AC31"/>
  <c r="AD31"/>
  <c r="Z32"/>
  <c r="AA32"/>
  <c r="AB32"/>
  <c r="AC32"/>
  <c r="AD32"/>
  <c r="Z33"/>
  <c r="AA33"/>
  <c r="AB33"/>
  <c r="AC33"/>
  <c r="AD33"/>
  <c r="AA34"/>
  <c r="AB34"/>
  <c r="AC34"/>
  <c r="AD34"/>
  <c r="S31"/>
  <c r="T31"/>
  <c r="U31"/>
  <c r="S32"/>
  <c r="T32"/>
  <c r="U32"/>
  <c r="S33"/>
  <c r="T33"/>
  <c r="U33"/>
  <c r="T34"/>
  <c r="U34"/>
  <c r="O31"/>
  <c r="O32"/>
  <c r="O33"/>
  <c r="O30"/>
  <c r="S30"/>
  <c r="Z30"/>
  <c r="AD30"/>
  <c r="AC30"/>
  <c r="AB30"/>
  <c r="AA30"/>
  <c r="U30"/>
  <c r="T30"/>
  <c r="F86" i="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AE30" i="2"/>
  <c r="AE31"/>
  <c r="AE32"/>
  <c r="AE33"/>
  <c r="AE34"/>
  <c r="E31"/>
  <c r="E32"/>
  <c r="E33"/>
  <c r="E34"/>
  <c r="E30"/>
  <c r="F28" i="5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27"/>
  <c r="F26"/>
  <c r="F25"/>
  <c r="AE35" i="2" l="1"/>
  <c r="AW37"/>
  <c r="AW30"/>
  <c r="AE38" l="1"/>
  <c r="AW38" s="1"/>
</calcChain>
</file>

<file path=xl/sharedStrings.xml><?xml version="1.0" encoding="utf-8"?>
<sst xmlns="http://schemas.openxmlformats.org/spreadsheetml/2006/main" count="716" uniqueCount="305">
  <si>
    <t>Видається покупцю</t>
  </si>
  <si>
    <t>Включено до ЄРПН</t>
  </si>
  <si>
    <t>Копія (залишається у продавця)</t>
  </si>
  <si>
    <t>/</t>
  </si>
  <si>
    <t>Продавець</t>
  </si>
  <si>
    <t>(індивідуальний податковий номер продавця)</t>
  </si>
  <si>
    <t>(індивідуальний податковий номер покупця)</t>
  </si>
  <si>
    <t>N</t>
  </si>
  <si>
    <t>3</t>
  </si>
  <si>
    <t>Х</t>
  </si>
  <si>
    <t>від</t>
  </si>
  <si>
    <t>Залишається у продавця
(тип причини)</t>
  </si>
  <si>
    <t xml:space="preserve">           (Потрібне виділити поміткою "Х")</t>
  </si>
  <si>
    <t xml:space="preserve">                 Покупець </t>
  </si>
  <si>
    <t xml:space="preserve">Номер телефону </t>
  </si>
  <si>
    <t>Вид цивільно-правового 
договору</t>
  </si>
  <si>
    <t xml:space="preserve">Особа (платник
податку) - продавець
</t>
  </si>
  <si>
    <t>(найменування; прізвище, ім'я, по батькові - для фізичної особи - підприємця)</t>
  </si>
  <si>
    <t xml:space="preserve">(найменування; прізвище, ім'я, по батькові - для фізичної особи - підприємця) </t>
  </si>
  <si>
    <t xml:space="preserve">Особа (платник
податку) - покупець
</t>
  </si>
  <si>
    <t>Код товару згідно з УКТ ЗЕД</t>
  </si>
  <si>
    <t xml:space="preserve">ЗАТВЕРДЖЕНО
Наказ Міністерства фінансів України
01.11.2011 N 1379 </t>
  </si>
  <si>
    <t xml:space="preserve">
Оригінал </t>
  </si>
  <si>
    <t>ПОДАТКОВА НАКЛАДНА</t>
  </si>
  <si>
    <t>Дата виписки податкової накладної</t>
  </si>
  <si>
    <t>Порядковий номер</t>
  </si>
  <si>
    <t xml:space="preserve">Місцезнаходження (податкова адреса)
покупця             
</t>
  </si>
  <si>
    <t xml:space="preserve">Місцезнаходження (податкова адреса) 
продавця   
</t>
  </si>
  <si>
    <t>Номер свідоцтва про реєстрацію платника 
податку на додану вартість (продавця)</t>
  </si>
  <si>
    <t>Номер свідоцтва про реєстрацію платника податку 
на додану вартість (покупця)</t>
  </si>
  <si>
    <t>(вид договору)</t>
  </si>
  <si>
    <t>(бартер, готівка, оплата з поточного рахунка, чек тощо)</t>
  </si>
  <si>
    <t>Номенклатура товарів/послуг продавця</t>
  </si>
  <si>
    <t>Кількість (об'єм, обсяг)</t>
  </si>
  <si>
    <t>Ціна постачання одиниці товару / послуги без урахування ПДВ</t>
  </si>
  <si>
    <t>Обсяги постачання (база оподаткування) без урахування ПДВ, що підлягають оподаткуванню за ставками</t>
  </si>
  <si>
    <t>основна ставка</t>
  </si>
  <si>
    <t>нульова ставка</t>
  </si>
  <si>
    <t>(постачання на митній території України)</t>
  </si>
  <si>
    <t>(експорт)</t>
  </si>
  <si>
    <t>Загальна сума коштів, що підлягає сплаті</t>
  </si>
  <si>
    <t>(підпис і прізвище особи, яка склала податкову накладну)</t>
  </si>
  <si>
    <r>
      <rPr>
        <vertAlign val="superscript"/>
        <sz val="7"/>
        <rFont val="Times New Roman"/>
        <family val="1"/>
        <charset val="204"/>
      </rPr>
      <t>2</t>
    </r>
    <r>
      <rPr>
        <sz val="7"/>
        <rFont val="Times New Roman"/>
        <family val="1"/>
        <charset val="204"/>
      </rPr>
      <t xml:space="preserve"> Дата оплати ставиться у разі попередньої оплати постачання, на яку виписується податкова накладна, для операцій з постачання товарів/послуг  відповідно до пункту 187.10 статті 187 розділу V Податкового кодексу України.</t>
    </r>
  </si>
  <si>
    <t>(відповідні пункти (підпункти), статті, підрозділи, розділи  Податкового кодексу України, якими передбачено звільнення від оподаткування)</t>
  </si>
  <si>
    <r>
      <rPr>
        <vertAlign val="superscript"/>
        <sz val="8"/>
        <rFont val="Times New Roman"/>
        <family val="1"/>
        <charset val="204"/>
      </rPr>
      <t>(1)</t>
    </r>
    <r>
      <rPr>
        <sz val="8"/>
        <rFont val="Times New Roman"/>
        <family val="1"/>
        <charset val="204"/>
      </rPr>
      <t xml:space="preserve"> (номер філії)</t>
    </r>
  </si>
  <si>
    <t>Розділ</t>
  </si>
  <si>
    <r>
      <t>Дата виникнення податкового зобов'язання (постачання (оплати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))</t>
    </r>
  </si>
  <si>
    <r>
      <t>звільнення від ПДВ</t>
    </r>
    <r>
      <rPr>
        <vertAlign val="superscript"/>
        <sz val="8"/>
        <rFont val="Times New Roman"/>
        <family val="1"/>
        <charset val="204"/>
      </rPr>
      <t>3</t>
    </r>
  </si>
  <si>
    <t>I</t>
  </si>
  <si>
    <t>II</t>
  </si>
  <si>
    <t>III</t>
  </si>
  <si>
    <t>IV</t>
  </si>
  <si>
    <t>Додаток 1 
до Податкової накладної</t>
  </si>
  <si>
    <t>Додаток до податкової накладної N</t>
  </si>
  <si>
    <t>Дата</t>
  </si>
  <si>
    <t>(дата заповнення додатка)</t>
  </si>
  <si>
    <t>N з/п</t>
  </si>
  <si>
    <t>Код товару згідно з  УКТ ЗЕД</t>
  </si>
  <si>
    <t>Належить постачанню</t>
  </si>
  <si>
    <t>Перелік частки товару/послуги, що не містить відокремленої вартості частково поставлених товарів/послуг</t>
  </si>
  <si>
    <t>Залишок частки товару/послуги, що не містить відокремленої вартості, яку слід допоставити</t>
  </si>
  <si>
    <t>один. виміру</t>
  </si>
  <si>
    <t>ціна один. товару/ послуги без урахув. ПДВ</t>
  </si>
  <si>
    <t>кількість, об'єм, обсяг</t>
  </si>
  <si>
    <t>загальна сума коштів без ПДВ</t>
  </si>
  <si>
    <t>Усього</t>
  </si>
  <si>
    <t>х</t>
  </si>
  <si>
    <t>(підпис і прізвище особи, яка склала додаток)</t>
  </si>
  <si>
    <t xml:space="preserve"> </t>
  </si>
  <si>
    <t>Одиниця виміру товару</t>
  </si>
  <si>
    <t>Суми ПДВ, нараховані (сплачені) в зв'язку з постачанням товарів/послуг, зазначених у цій накладній, визначені правильно, відповідають сумі податкових зобов'язань продавця і включені до реєстру виданих та отриманих податкових накладних.</t>
  </si>
  <si>
    <r>
      <rPr>
        <vertAlign val="superscript"/>
        <sz val="7"/>
        <rFont val="Times New Roman"/>
        <family val="1"/>
        <charset val="204"/>
      </rPr>
      <t>1</t>
    </r>
    <r>
      <rPr>
        <sz val="7"/>
        <rFont val="Times New Roman"/>
        <family val="1"/>
        <charset val="204"/>
      </rPr>
      <t xml:space="preserve"> Зазначається код виду діяльності, що передбачає спеціальний режим оподаткування (2, або 3, або 4), у разі складання податкової накладної за такою діяльністю.</t>
    </r>
  </si>
  <si>
    <t>Форма проведених розрахунків</t>
  </si>
  <si>
    <t>Номер  договору, найменування/прізвище,  ім'я,  по батькові - для фізичної особи - підприємця   продавця</t>
  </si>
  <si>
    <t xml:space="preserve">Argentum Logistic Company Group </t>
  </si>
  <si>
    <t>Адрес:</t>
  </si>
  <si>
    <t>ИНН:</t>
  </si>
  <si>
    <t>E-mail:</t>
  </si>
  <si>
    <t>Сайт:</t>
  </si>
  <si>
    <t>м.Вінниця, вул.Нагорна 21А</t>
  </si>
  <si>
    <t>www.alc.group.com.ua</t>
  </si>
  <si>
    <t>ПРАЙС-ЛИСТ</t>
  </si>
  <si>
    <t>действует с 25,02,2014</t>
  </si>
  <si>
    <t>Код товара</t>
  </si>
  <si>
    <t>Наименование</t>
  </si>
  <si>
    <t>Кол-во в уп.</t>
  </si>
  <si>
    <t>Цена 1 ед. с учетом НДС</t>
  </si>
  <si>
    <t>Цена за упаковку с учетом НДС</t>
  </si>
  <si>
    <r>
      <t>1.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> </t>
    </r>
  </si>
  <si>
    <t>Паста томатна</t>
  </si>
  <si>
    <t>кг</t>
  </si>
  <si>
    <r>
      <t>2.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> </t>
    </r>
  </si>
  <si>
    <t>Горошек зелений</t>
  </si>
  <si>
    <r>
      <t>3.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> </t>
    </r>
  </si>
  <si>
    <t>Икра Кабачкова»</t>
  </si>
  <si>
    <r>
      <t>4.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> </t>
    </r>
  </si>
  <si>
    <t>Капуста квашена</t>
  </si>
  <si>
    <r>
      <t>5.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> </t>
    </r>
  </si>
  <si>
    <t>Огурцы конс 3л</t>
  </si>
  <si>
    <t>шт</t>
  </si>
  <si>
    <r>
      <t>6.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> </t>
    </r>
  </si>
  <si>
    <t>Помидоры конс 3л</t>
  </si>
  <si>
    <r>
      <t>7.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>,</t>
    </r>
  </si>
  <si>
    <t>Повидло</t>
  </si>
  <si>
    <r>
      <t>8.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> </t>
    </r>
  </si>
  <si>
    <t>Лист лавровий</t>
  </si>
  <si>
    <r>
      <t>9.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> </t>
    </r>
  </si>
  <si>
    <t>Лимона кислота</t>
  </si>
  <si>
    <r>
      <t>10.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</si>
  <si>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сухофрукти</t>
  </si>
  <si>
    <r>
      <t>11.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</si>
  <si>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Корица</t>
  </si>
  <si>
    <r>
      <t>12.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</si>
  <si>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ізюм</t>
  </si>
  <si>
    <r>
      <t>13.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</si>
  <si>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Перец чорий мелений</t>
  </si>
  <si>
    <r>
      <t>14.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</si>
  <si>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Перец (горішок)</t>
  </si>
  <si>
    <r>
      <t>15.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</si>
  <si>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Ванільний цукор</t>
  </si>
  <si>
    <r>
      <t>16.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</si>
  <si>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какао</t>
  </si>
  <si>
    <r>
      <t>17.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</si>
  <si>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мак</t>
  </si>
  <si>
    <r>
      <t>18.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</si>
  <si>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Капуста</t>
  </si>
  <si>
    <r>
      <t>19.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</si>
  <si>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Морква</t>
  </si>
  <si>
    <r>
      <t>20.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</si>
  <si>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Цибуля</t>
  </si>
  <si>
    <r>
      <t>21.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</si>
  <si>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буряк</t>
  </si>
  <si>
    <r>
      <t>22.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</si>
  <si>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часник</t>
  </si>
  <si>
    <r>
      <t>23.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</si>
  <si>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Картопля</t>
  </si>
  <si>
    <r>
      <t>24.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</si>
  <si>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Горох</t>
  </si>
  <si>
    <r>
      <t>25.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</si>
  <si>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Банани</t>
  </si>
  <si>
    <r>
      <t>26.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</si>
  <si>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Яблука</t>
  </si>
  <si>
    <r>
      <t>27.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</si>
  <si>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Апельсини</t>
  </si>
  <si>
    <r>
      <t>28.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</si>
  <si>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мандарин</t>
  </si>
  <si>
    <r>
      <t>29.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</si>
  <si>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Лимон</t>
  </si>
  <si>
    <r>
      <t>30.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</si>
  <si>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Сік фруктовий</t>
  </si>
  <si>
    <t>л</t>
  </si>
  <si>
    <r>
      <t>31.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</si>
  <si>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Сметана 20%</t>
  </si>
  <si>
    <r>
      <t>32.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</si>
  <si>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Молоко сгущене 8,5%</t>
  </si>
  <si>
    <r>
      <t>33.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</si>
  <si>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Ряженка 4%</t>
  </si>
  <si>
    <r>
      <t>34.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</si>
  <si>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Молоко пастеризоване (вміст жиру не менше ніж 3,2%)</t>
  </si>
  <si>
    <r>
      <t>35.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</si>
  <si>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Чай</t>
  </si>
  <si>
    <r>
      <t>36.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</si>
  <si>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Напиток кофейный</t>
  </si>
  <si>
    <r>
      <t>37.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</si>
  <si>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Філе куряче</t>
  </si>
  <si>
    <r>
      <t>38.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</si>
  <si>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Тушки кур.</t>
  </si>
  <si>
    <r>
      <t>39.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</si>
  <si>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Четверть куряча</t>
  </si>
  <si>
    <r>
      <t>40.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</si>
  <si>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Ковбаса варена 1 г</t>
  </si>
  <si>
    <r>
      <t>41.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</si>
  <si>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Ковбаса варена вищого ґатунку</t>
  </si>
  <si>
    <r>
      <t>42.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</si>
  <si>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Колбаса п/к</t>
  </si>
  <si>
    <r>
      <t>43.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</si>
  <si>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Сарделі 1г</t>
  </si>
  <si>
    <r>
      <t>44.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</si>
  <si>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Сарделі в/г</t>
  </si>
  <si>
    <r>
      <t>45.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</si>
  <si>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Сосиски 1 г</t>
  </si>
  <si>
    <r>
      <t>46.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</si>
  <si>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Сосиски в/г</t>
  </si>
  <si>
    <r>
      <t>47.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</si>
  <si>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Тушонка яловича</t>
  </si>
  <si>
    <r>
      <t>48.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</si>
  <si>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Тушонка свина</t>
  </si>
  <si>
    <r>
      <t>49.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</si>
  <si>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Тушонка куряча</t>
  </si>
  <si>
    <r>
      <t>50.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</si>
  <si>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Сир кисломолочний 9%</t>
  </si>
  <si>
    <r>
      <t>51.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</si>
  <si>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Сир твердий «Російський»</t>
  </si>
  <si>
    <r>
      <t>52.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</si>
  <si>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Яйце куряче</t>
  </si>
  <si>
    <r>
      <t>53.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</si>
  <si>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Олія соняшникова раф.</t>
  </si>
  <si>
    <r>
      <t>54.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</si>
  <si>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Масло вершкове</t>
  </si>
  <si>
    <r>
      <t>55.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</si>
  <si>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маргарин</t>
  </si>
  <si>
    <r>
      <t>56.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</si>
  <si>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Цукор</t>
  </si>
  <si>
    <r>
      <t>57.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</si>
  <si>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Сіль йодована</t>
  </si>
  <si>
    <r>
      <t>58.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</si>
  <si>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Карамель</t>
  </si>
  <si>
    <r>
      <t>59.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</si>
  <si>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Цукерки шоколадні</t>
  </si>
  <si>
    <r>
      <t>60.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</si>
  <si>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Батончик Помадно шок 53 г</t>
  </si>
  <si>
    <r>
      <t>61.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</si>
  <si>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Пластівці вівсяні</t>
  </si>
  <si>
    <r>
      <t>62.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</si>
  <si>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Крупа «Ячнева»</t>
  </si>
  <si>
    <r>
      <t>63.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</si>
  <si>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Крупа Перловая</t>
  </si>
  <si>
    <r>
      <t>64.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</si>
  <si>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Крупа «Манна»</t>
  </si>
  <si>
    <r>
      <t>65.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</si>
  <si>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Крупа «Гречана»</t>
  </si>
  <si>
    <r>
      <t>66.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</si>
  <si>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Пшоно</t>
  </si>
  <si>
    <r>
      <t>67.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</si>
  <si>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Крупа «Пшенична»</t>
  </si>
  <si>
    <r>
      <t>68.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</si>
  <si>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Макаронні вироби</t>
  </si>
  <si>
    <r>
      <t>69.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</si>
  <si>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Рис</t>
  </si>
  <si>
    <r>
      <t>70.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</si>
  <si>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Хліб пшеничний в/г 0,55 кг</t>
  </si>
  <si>
    <r>
      <t>71.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</si>
  <si>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Сухарі панірувальні фас.</t>
  </si>
  <si>
    <r>
      <t>72.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</si>
  <si>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Печиво</t>
  </si>
  <si>
    <r>
      <t>73.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</si>
  <si>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Вафлі</t>
  </si>
  <si>
    <r>
      <t>74.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</si>
  <si>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Пряники</t>
  </si>
  <si>
    <r>
      <t>75.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</si>
  <si>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Борошно пшеничне в/г</t>
  </si>
  <si>
    <r>
      <t>76.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</si>
  <si>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Дріжджі пресовані</t>
  </si>
  <si>
    <r>
      <t>77.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</si>
  <si>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Кисель</t>
  </si>
  <si>
    <r>
      <t>78.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</si>
  <si>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Крохмаль</t>
  </si>
  <si>
    <r>
      <t>79.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</si>
  <si>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Риба с/ б/г</t>
  </si>
  <si>
    <r>
      <t>80.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</si>
  <si>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Філе рибне</t>
  </si>
  <si>
    <r>
      <t>81.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</si>
  <si>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М'ясо свиное б/к</t>
  </si>
  <si>
    <r>
      <t>82.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</si>
  <si>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М'ясо яловиче б/к</t>
  </si>
  <si>
    <r>
      <t>83.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</si>
  <si>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М'ясо яловиче н/к</t>
  </si>
  <si>
    <r>
      <t>84.</t>
    </r>
    <r>
      <rPr>
        <sz val="7"/>
        <color indexed="8"/>
        <rFont val="Times New Roman"/>
        <family val="1"/>
        <charset val="204"/>
      </rPr>
      <t xml:space="preserve">              </t>
    </r>
    <r>
      <rPr>
        <sz val="12"/>
        <color indexed="8"/>
        <rFont val="Times New Roman"/>
        <family val="1"/>
        <charset val="204"/>
      </rPr>
      <t> </t>
    </r>
  </si>
  <si>
    <t>Печінка яловича</t>
  </si>
  <si>
    <t>Покупець</t>
  </si>
  <si>
    <t>Адреса</t>
  </si>
  <si>
    <t>ИНН</t>
  </si>
  <si>
    <t>Номер телефону</t>
  </si>
  <si>
    <t>Информация про покупця</t>
  </si>
  <si>
    <t>вул. Пирогова ,40, м. Вінниця</t>
  </si>
  <si>
    <t xml:space="preserve">ТОВ "АВН-Інтер" </t>
  </si>
  <si>
    <t>38(0432) 53 12 14</t>
  </si>
  <si>
    <t>38(04341) 2 11 31</t>
  </si>
  <si>
    <t>ТОВ "Ліга"</t>
  </si>
  <si>
    <t>вул. Р. Люксембург, 5, м. Бар</t>
  </si>
  <si>
    <t>ТОВ "Агромаркет"</t>
  </si>
  <si>
    <t>вул. М. Раскової, 23, м. Київ</t>
  </si>
  <si>
    <t>38(044) 516 42 17</t>
  </si>
  <si>
    <t>ТОВ  "Арарат"</t>
  </si>
  <si>
    <t>38(044) 279 06 65</t>
  </si>
  <si>
    <t>ТОВ "БЕСТ Ті"</t>
  </si>
  <si>
    <t>вул. Михайлівська, 13,м. Київ</t>
  </si>
  <si>
    <t>вул. Скляренка , 5, м. Київ</t>
  </si>
  <si>
    <t>38(044) 237 36 31</t>
  </si>
  <si>
    <t>ТОВ "Литанатс"</t>
  </si>
  <si>
    <t>вул. Жилянська, 55, м. Київ</t>
  </si>
  <si>
    <t>38(044) 201 00 54</t>
  </si>
  <si>
    <t>Учього по розділу I</t>
  </si>
  <si>
    <t>Зворотна (заставна) тара</t>
  </si>
  <si>
    <t>Податок на додану вартiсть</t>
  </si>
  <si>
    <t>Загальна сума з ПДВ</t>
  </si>
  <si>
    <t>2</t>
  </si>
  <si>
    <t>0</t>
  </si>
  <si>
    <t>1</t>
  </si>
  <si>
    <t>4</t>
  </si>
  <si>
    <t>862515154455</t>
  </si>
  <si>
    <t>439824652873</t>
  </si>
  <si>
    <t>248568927468</t>
  </si>
  <si>
    <t>572816943856</t>
  </si>
  <si>
    <t>382496712845</t>
  </si>
  <si>
    <t>483971289346</t>
  </si>
  <si>
    <t>да</t>
  </si>
  <si>
    <t>Наявність</t>
  </si>
  <si>
    <t>Філе</t>
  </si>
  <si>
    <t>0432531214</t>
  </si>
  <si>
    <t>0434121131</t>
  </si>
  <si>
    <t>0445164217</t>
  </si>
  <si>
    <t>0442790665</t>
  </si>
  <si>
    <t>0442373631</t>
  </si>
  <si>
    <t>0442010054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</si>
</sst>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vertAlign val="superscript"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49" fontId="1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/>
    </xf>
    <xf numFmtId="49" fontId="0" fillId="0" borderId="0" xfId="0" applyNumberFormat="1"/>
    <xf numFmtId="49" fontId="0" fillId="0" borderId="0" xfId="0" applyNumberFormat="1" applyBorder="1"/>
    <xf numFmtId="49" fontId="0" fillId="0" borderId="1" xfId="0" applyNumberFormat="1" applyBorder="1" applyAlignment="1">
      <alignment horizontal="center" vertical="center"/>
    </xf>
    <xf numFmtId="49" fontId="4" fillId="0" borderId="0" xfId="0" applyNumberFormat="1" applyFont="1" applyAlignment="1">
      <alignment horizontal="center" vertical="top"/>
    </xf>
    <xf numFmtId="49" fontId="0" fillId="0" borderId="1" xfId="0" applyNumberFormat="1" applyBorder="1" applyAlignment="1">
      <alignment horizontal="center"/>
    </xf>
    <xf numFmtId="49" fontId="9" fillId="0" borderId="0" xfId="0" applyNumberFormat="1" applyFont="1" applyAlignment="1">
      <alignment horizontal="left" vertical="top"/>
    </xf>
    <xf numFmtId="0" fontId="5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right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top"/>
    </xf>
    <xf numFmtId="49" fontId="8" fillId="0" borderId="5" xfId="0" applyNumberFormat="1" applyFont="1" applyBorder="1" applyAlignment="1">
      <alignment horizontal="center" vertical="top" wrapText="1"/>
    </xf>
    <xf numFmtId="49" fontId="8" fillId="0" borderId="6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49" fontId="8" fillId="0" borderId="8" xfId="0" applyNumberFormat="1" applyFont="1" applyBorder="1" applyAlignment="1">
      <alignment horizontal="center" vertical="top" wrapText="1"/>
    </xf>
    <xf numFmtId="49" fontId="8" fillId="0" borderId="0" xfId="0" applyNumberFormat="1" applyFont="1" applyBorder="1" applyAlignment="1">
      <alignment horizontal="center" vertical="top" wrapText="1"/>
    </xf>
    <xf numFmtId="49" fontId="8" fillId="0" borderId="9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49" fontId="4" fillId="0" borderId="1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6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2" fontId="4" fillId="0" borderId="32" xfId="0" applyNumberFormat="1" applyFont="1" applyBorder="1" applyAlignment="1">
      <alignment horizontal="center" wrapText="1"/>
    </xf>
    <xf numFmtId="2" fontId="4" fillId="0" borderId="33" xfId="0" applyNumberFormat="1" applyFont="1" applyBorder="1" applyAlignment="1">
      <alignment horizontal="center" wrapText="1"/>
    </xf>
    <xf numFmtId="2" fontId="4" fillId="0" borderId="51" xfId="0" applyNumberFormat="1" applyFont="1" applyBorder="1" applyAlignment="1">
      <alignment horizontal="center" wrapText="1"/>
    </xf>
    <xf numFmtId="2" fontId="4" fillId="0" borderId="19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/>
    </xf>
    <xf numFmtId="49" fontId="7" fillId="0" borderId="20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7" fillId="0" borderId="16" xfId="0" applyNumberFormat="1" applyFont="1" applyBorder="1" applyAlignment="1">
      <alignment horizontal="center" vertical="top" wrapText="1"/>
    </xf>
    <xf numFmtId="0" fontId="4" fillId="0" borderId="2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wrapText="1"/>
    </xf>
    <xf numFmtId="2" fontId="4" fillId="0" borderId="23" xfId="0" applyNumberFormat="1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 wrapText="1"/>
    </xf>
    <xf numFmtId="2" fontId="4" fillId="0" borderId="24" xfId="0" applyNumberFormat="1" applyFont="1" applyBorder="1" applyAlignment="1">
      <alignment horizontal="center" wrapText="1"/>
    </xf>
    <xf numFmtId="2" fontId="4" fillId="0" borderId="25" xfId="0" applyNumberFormat="1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 wrapText="1"/>
    </xf>
    <xf numFmtId="2" fontId="4" fillId="0" borderId="26" xfId="0" applyNumberFormat="1" applyFont="1" applyBorder="1" applyAlignment="1">
      <alignment horizont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2" fontId="4" fillId="0" borderId="21" xfId="0" applyNumberFormat="1" applyFont="1" applyBorder="1" applyAlignment="1">
      <alignment horizontal="center" vertical="center" wrapText="1"/>
    </xf>
    <xf numFmtId="2" fontId="4" fillId="0" borderId="28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top" wrapText="1"/>
    </xf>
    <xf numFmtId="49" fontId="7" fillId="0" borderId="31" xfId="0" applyNumberFormat="1" applyFont="1" applyBorder="1" applyAlignment="1">
      <alignment horizontal="center" vertical="top" wrapText="1"/>
    </xf>
    <xf numFmtId="49" fontId="7" fillId="0" borderId="18" xfId="0" applyNumberFormat="1" applyFont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center" vertical="top" wrapText="1"/>
    </xf>
    <xf numFmtId="49" fontId="8" fillId="2" borderId="28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Alignment="1">
      <alignment horizontal="justify" vertical="center"/>
    </xf>
    <xf numFmtId="49" fontId="3" fillId="0" borderId="0" xfId="0" applyNumberFormat="1" applyFont="1"/>
    <xf numFmtId="49" fontId="4" fillId="0" borderId="22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center" vertical="top"/>
    </xf>
    <xf numFmtId="49" fontId="1" fillId="0" borderId="0" xfId="0" applyNumberFormat="1" applyFont="1" applyBorder="1" applyAlignment="1">
      <alignment horizontal="center" vertical="top"/>
    </xf>
    <xf numFmtId="49" fontId="4" fillId="0" borderId="29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/>
    </xf>
    <xf numFmtId="49" fontId="4" fillId="0" borderId="30" xfId="0" applyNumberFormat="1" applyFont="1" applyBorder="1" applyAlignment="1">
      <alignment horizontal="center" vertical="top"/>
    </xf>
    <xf numFmtId="49" fontId="4" fillId="0" borderId="25" xfId="0" applyNumberFormat="1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14" fontId="4" fillId="0" borderId="2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vertical="center"/>
    </xf>
    <xf numFmtId="49" fontId="5" fillId="0" borderId="33" xfId="0" applyNumberFormat="1" applyFont="1" applyBorder="1" applyAlignment="1">
      <alignment vertical="center"/>
    </xf>
    <xf numFmtId="49" fontId="5" fillId="0" borderId="34" xfId="0" applyNumberFormat="1" applyFont="1" applyBorder="1" applyAlignment="1">
      <alignment vertical="center"/>
    </xf>
    <xf numFmtId="49" fontId="8" fillId="2" borderId="35" xfId="0" applyNumberFormat="1" applyFont="1" applyFill="1" applyBorder="1" applyAlignment="1">
      <alignment horizontal="center" vertical="top" wrapText="1"/>
    </xf>
    <xf numFmtId="49" fontId="7" fillId="0" borderId="36" xfId="0" applyNumberFormat="1" applyFont="1" applyBorder="1" applyAlignment="1">
      <alignment horizontal="center" vertical="top" wrapText="1"/>
    </xf>
    <xf numFmtId="49" fontId="7" fillId="0" borderId="17" xfId="0" applyNumberFormat="1" applyFont="1" applyBorder="1" applyAlignment="1">
      <alignment horizontal="center" vertical="top" wrapText="1"/>
    </xf>
    <xf numFmtId="49" fontId="7" fillId="0" borderId="27" xfId="0" applyNumberFormat="1" applyFont="1" applyBorder="1" applyAlignment="1">
      <alignment horizontal="center" vertical="top" wrapText="1"/>
    </xf>
    <xf numFmtId="49" fontId="7" fillId="0" borderId="29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30" xfId="0" applyNumberFormat="1" applyFont="1" applyBorder="1" applyAlignment="1">
      <alignment horizontal="center" vertical="top" wrapText="1"/>
    </xf>
    <xf numFmtId="49" fontId="7" fillId="0" borderId="37" xfId="0" applyNumberFormat="1" applyFont="1" applyBorder="1" applyAlignment="1">
      <alignment horizontal="center" vertical="top" wrapText="1"/>
    </xf>
    <xf numFmtId="49" fontId="7" fillId="0" borderId="38" xfId="0" applyNumberFormat="1" applyFont="1" applyBorder="1" applyAlignment="1">
      <alignment horizontal="center" vertical="top" wrapText="1"/>
    </xf>
    <xf numFmtId="49" fontId="7" fillId="0" borderId="39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left" vertical="top" wrapText="1"/>
    </xf>
    <xf numFmtId="49" fontId="4" fillId="0" borderId="32" xfId="0" applyNumberFormat="1" applyFont="1" applyBorder="1" applyAlignment="1">
      <alignment horizontal="left" vertical="top"/>
    </xf>
    <xf numFmtId="49" fontId="4" fillId="0" borderId="33" xfId="0" applyNumberFormat="1" applyFont="1" applyBorder="1" applyAlignment="1">
      <alignment horizontal="left" vertical="top"/>
    </xf>
    <xf numFmtId="49" fontId="4" fillId="0" borderId="34" xfId="0" applyNumberFormat="1" applyFont="1" applyBorder="1" applyAlignment="1">
      <alignment horizontal="left" vertical="top"/>
    </xf>
    <xf numFmtId="49" fontId="4" fillId="0" borderId="4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left" vertical="top" wrapText="1"/>
    </xf>
    <xf numFmtId="49" fontId="4" fillId="0" borderId="30" xfId="0" applyNumberFormat="1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left" vertical="top"/>
    </xf>
    <xf numFmtId="49" fontId="4" fillId="0" borderId="9" xfId="0" applyNumberFormat="1" applyFont="1" applyBorder="1" applyAlignment="1">
      <alignment horizontal="left" vertical="top"/>
    </xf>
    <xf numFmtId="49" fontId="4" fillId="0" borderId="25" xfId="0" applyNumberFormat="1" applyFont="1" applyBorder="1" applyAlignment="1">
      <alignment horizontal="left" vertical="top"/>
    </xf>
    <xf numFmtId="49" fontId="4" fillId="0" borderId="3" xfId="0" applyNumberFormat="1" applyFont="1" applyBorder="1" applyAlignment="1">
      <alignment horizontal="left" vertical="top"/>
    </xf>
    <xf numFmtId="49" fontId="4" fillId="0" borderId="1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40" xfId="0" applyNumberFormat="1" applyFont="1" applyBorder="1" applyAlignment="1">
      <alignment horizontal="center" vertical="center" wrapText="1"/>
    </xf>
    <xf numFmtId="0" fontId="7" fillId="0" borderId="4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top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right" vertical="top"/>
    </xf>
    <xf numFmtId="49" fontId="6" fillId="0" borderId="0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1" fillId="2" borderId="12" xfId="0" applyNumberFormat="1" applyFont="1" applyFill="1" applyBorder="1" applyAlignment="1">
      <alignment horizontal="center" vertical="center" wrapText="1"/>
    </xf>
    <xf numFmtId="49" fontId="11" fillId="2" borderId="28" xfId="0" applyNumberFormat="1" applyFont="1" applyFill="1" applyBorder="1" applyAlignment="1">
      <alignment horizontal="center" vertical="center" wrapText="1"/>
    </xf>
    <xf numFmtId="0" fontId="7" fillId="0" borderId="21" xfId="0" applyNumberFormat="1" applyFont="1" applyBorder="1" applyAlignment="1">
      <alignment horizontal="center" vertical="center" wrapText="1"/>
    </xf>
    <xf numFmtId="0" fontId="7" fillId="0" borderId="42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top"/>
    </xf>
    <xf numFmtId="0" fontId="1" fillId="0" borderId="40" xfId="0" applyNumberFormat="1" applyFont="1" applyBorder="1" applyAlignment="1">
      <alignment horizontal="center" vertical="top"/>
    </xf>
    <xf numFmtId="49" fontId="7" fillId="0" borderId="21" xfId="0" applyNumberFormat="1" applyFont="1" applyBorder="1" applyAlignment="1">
      <alignment horizontal="center" vertical="center" wrapText="1"/>
    </xf>
    <xf numFmtId="49" fontId="7" fillId="0" borderId="40" xfId="0" applyNumberFormat="1" applyFont="1" applyBorder="1" applyAlignment="1">
      <alignment horizontal="center" vertical="center" wrapText="1"/>
    </xf>
    <xf numFmtId="49" fontId="7" fillId="0" borderId="43" xfId="0" applyNumberFormat="1" applyFont="1" applyBorder="1" applyAlignment="1">
      <alignment horizontal="center" vertical="center" wrapText="1"/>
    </xf>
    <xf numFmtId="49" fontId="7" fillId="0" borderId="44" xfId="0" applyNumberFormat="1" applyFont="1" applyBorder="1" applyAlignment="1">
      <alignment horizontal="center" vertical="center" wrapText="1"/>
    </xf>
    <xf numFmtId="49" fontId="7" fillId="0" borderId="45" xfId="0" applyNumberFormat="1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11" fillId="2" borderId="35" xfId="0" applyNumberFormat="1" applyFont="1" applyFill="1" applyBorder="1" applyAlignment="1">
      <alignment horizontal="center" vertical="center" wrapText="1"/>
    </xf>
    <xf numFmtId="49" fontId="7" fillId="0" borderId="46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47" xfId="0" applyNumberFormat="1" applyFont="1" applyBorder="1" applyAlignment="1">
      <alignment horizontal="center" vertical="center" wrapText="1"/>
    </xf>
    <xf numFmtId="49" fontId="7" fillId="0" borderId="48" xfId="0" applyNumberFormat="1" applyFont="1" applyBorder="1" applyAlignment="1">
      <alignment horizontal="center" vertical="center" wrapText="1"/>
    </xf>
    <xf numFmtId="49" fontId="7" fillId="0" borderId="49" xfId="0" applyNumberFormat="1" applyFont="1" applyBorder="1" applyAlignment="1">
      <alignment horizontal="center" vertical="center" wrapText="1"/>
    </xf>
    <xf numFmtId="49" fontId="7" fillId="0" borderId="5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numFmt numFmtId="30" formatCode="@"/>
    </dxf>
    <dxf>
      <numFmt numFmtId="30" formatCode="@"/>
    </dxf>
    <dxf>
      <alignment horizontal="right" vertical="bottom" textRotation="0" wrapText="0" indent="0" relativeIndent="0" justifyLastLine="0" shrinkToFit="0" mergeCell="0" readingOrder="0"/>
    </dxf>
    <dxf>
      <alignment horizontal="center" vertical="center" textRotation="0" wrapText="1" indent="0" relativeIndent="255" justifyLastLine="0" shrinkToFit="0" mergeCell="0" readingOrder="0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1" displayName="Таб1" ref="A1:H86" totalsRowShown="0" headerRowDxfId="3">
  <autoFilter ref="A1:H86">
    <filterColumn colId="1"/>
  </autoFilter>
  <tableColumns count="8">
    <tableColumn id="2" name="Наименование"/>
    <tableColumn id="9" name="Код товара"/>
    <tableColumn id="3" name="Одиниця виміру товару"/>
    <tableColumn id="4" name="Кол-во в уп."/>
    <tableColumn id="5" name="Цена 1 ед. с учетом НДС"/>
    <tableColumn id="6" name="Цена за упаковку с учетом НДС">
      <calculatedColumnFormula>E2*1.3</calculatedColumnFormula>
    </tableColumn>
    <tableColumn id="7" name="Код товару згідно з УКТ ЗЕД"/>
    <tableColumn id="8" name="Наявність" dataDxfId="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2" displayName="Таб2" ref="A1:D7" totalsRowShown="0">
  <autoFilter ref="A1:D7"/>
  <tableColumns count="4">
    <tableColumn id="1" name="Покупець"/>
    <tableColumn id="2" name="Адреса"/>
    <tableColumn id="3" name="ИНН" dataDxfId="1"/>
    <tableColumn id="4" name="Номер телефону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lc.group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67"/>
  <sheetViews>
    <sheetView showGridLines="0" tabSelected="1" topLeftCell="C1" zoomScaleNormal="100" workbookViewId="0">
      <selection activeCell="AE38" sqref="AE38:AH38"/>
    </sheetView>
  </sheetViews>
  <sheetFormatPr defaultColWidth="2.7109375" defaultRowHeight="12.75"/>
  <cols>
    <col min="1" max="42" width="2.7109375" style="1" customWidth="1"/>
    <col min="43" max="16384" width="2.7109375" style="1"/>
  </cols>
  <sheetData>
    <row r="1" spans="1:52" ht="12" customHeight="1">
      <c r="A1" s="139" t="s">
        <v>22</v>
      </c>
      <c r="B1" s="137"/>
      <c r="C1" s="137"/>
      <c r="D1" s="137"/>
      <c r="E1" s="140"/>
      <c r="F1" s="147" t="s">
        <v>0</v>
      </c>
      <c r="G1" s="147"/>
      <c r="H1" s="147"/>
      <c r="I1" s="147"/>
      <c r="J1" s="147"/>
      <c r="K1" s="147"/>
      <c r="L1" s="147"/>
      <c r="M1" s="147"/>
      <c r="N1" s="147"/>
      <c r="O1" s="147"/>
      <c r="P1" s="138"/>
      <c r="Q1" s="138"/>
      <c r="R1" s="138"/>
      <c r="S1" s="138"/>
      <c r="U1" s="1" t="s">
        <v>68</v>
      </c>
      <c r="AM1" s="133" t="s">
        <v>21</v>
      </c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</row>
    <row r="2" spans="1:52" ht="12" customHeight="1">
      <c r="A2" s="141"/>
      <c r="B2" s="142"/>
      <c r="C2" s="142"/>
      <c r="D2" s="142"/>
      <c r="E2" s="143"/>
      <c r="F2" s="147" t="s">
        <v>1</v>
      </c>
      <c r="G2" s="147"/>
      <c r="H2" s="147"/>
      <c r="I2" s="147"/>
      <c r="J2" s="147"/>
      <c r="K2" s="147"/>
      <c r="L2" s="147"/>
      <c r="M2" s="147"/>
      <c r="N2" s="147"/>
      <c r="O2" s="147"/>
      <c r="P2" s="138"/>
      <c r="Q2" s="138"/>
      <c r="R2" s="138"/>
      <c r="S2" s="138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</row>
    <row r="3" spans="1:52" ht="12" customHeight="1">
      <c r="A3" s="141"/>
      <c r="B3" s="142"/>
      <c r="C3" s="142"/>
      <c r="D3" s="142"/>
      <c r="E3" s="143"/>
      <c r="F3" s="148" t="s">
        <v>11</v>
      </c>
      <c r="G3" s="148"/>
      <c r="H3" s="148"/>
      <c r="I3" s="148"/>
      <c r="J3" s="148"/>
      <c r="K3" s="148"/>
      <c r="L3" s="148"/>
      <c r="M3" s="148"/>
      <c r="N3" s="148"/>
      <c r="O3" s="148"/>
      <c r="P3" s="138"/>
      <c r="Q3" s="138"/>
      <c r="R3" s="138"/>
      <c r="S3" s="138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</row>
    <row r="4" spans="1:52" ht="12" customHeight="1">
      <c r="A4" s="144"/>
      <c r="B4" s="145"/>
      <c r="C4" s="145"/>
      <c r="D4" s="145"/>
      <c r="E4" s="146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38"/>
      <c r="Q4" s="138"/>
      <c r="R4" s="138"/>
      <c r="S4" s="138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</row>
    <row r="5" spans="1:52" ht="12" customHeight="1">
      <c r="A5" s="134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6"/>
      <c r="P5" s="138"/>
      <c r="Q5" s="138"/>
      <c r="R5" s="138"/>
      <c r="S5" s="138"/>
    </row>
    <row r="6" spans="1:52" ht="17.25" customHeight="1">
      <c r="A6" s="137" t="s">
        <v>12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1" t="s">
        <v>23</v>
      </c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</row>
    <row r="7" spans="1:52" s="2" customFormat="1" ht="13.5" customHeight="1">
      <c r="A7" s="5"/>
      <c r="B7" s="12"/>
      <c r="C7" s="13"/>
      <c r="D7" s="28" t="s">
        <v>24</v>
      </c>
      <c r="E7" s="28"/>
      <c r="F7" s="28"/>
      <c r="G7" s="28"/>
      <c r="H7" s="28"/>
      <c r="I7" s="28"/>
      <c r="J7" s="28"/>
      <c r="K7" s="28"/>
      <c r="L7" s="28"/>
      <c r="M7" s="28"/>
      <c r="N7" s="28"/>
      <c r="P7" s="22">
        <v>1</v>
      </c>
      <c r="Q7" s="22" t="s">
        <v>286</v>
      </c>
      <c r="R7" s="22" t="s">
        <v>287</v>
      </c>
      <c r="S7" s="22" t="s">
        <v>8</v>
      </c>
      <c r="T7" s="22" t="s">
        <v>286</v>
      </c>
      <c r="U7" s="22" t="s">
        <v>287</v>
      </c>
      <c r="V7" s="22" t="s">
        <v>288</v>
      </c>
      <c r="W7" s="22" t="s">
        <v>289</v>
      </c>
      <c r="X7" s="4"/>
      <c r="Y7" s="12"/>
      <c r="Z7" s="13"/>
      <c r="AC7" s="28" t="s">
        <v>25</v>
      </c>
      <c r="AD7" s="28"/>
      <c r="AE7" s="28"/>
      <c r="AF7" s="28"/>
      <c r="AG7" s="28"/>
      <c r="AH7" s="28"/>
      <c r="AJ7" s="10"/>
      <c r="AK7" s="10"/>
      <c r="AL7" s="10"/>
      <c r="AM7" s="10"/>
      <c r="AN7" s="10"/>
      <c r="AO7" s="10"/>
      <c r="AP7" s="10"/>
      <c r="AQ7" s="5" t="s">
        <v>3</v>
      </c>
      <c r="AR7" s="10"/>
      <c r="AS7" s="10"/>
      <c r="AT7" s="10"/>
      <c r="AU7" s="10"/>
      <c r="AV7" s="20"/>
      <c r="AW7" s="16"/>
      <c r="AX7" s="16"/>
      <c r="AY7" s="16"/>
      <c r="AZ7" s="13"/>
    </row>
    <row r="8" spans="1:52" ht="12" customHeight="1">
      <c r="P8" s="14"/>
      <c r="Q8" s="14"/>
      <c r="R8" s="14"/>
      <c r="S8" s="14"/>
      <c r="T8" s="14"/>
      <c r="U8" s="14"/>
      <c r="V8" s="14"/>
      <c r="W8" s="14"/>
      <c r="AJ8" s="14"/>
      <c r="AK8" s="14"/>
      <c r="AL8" s="14"/>
      <c r="AM8" s="14"/>
      <c r="AN8" s="14"/>
      <c r="AO8" s="14"/>
      <c r="AP8" s="14"/>
      <c r="AQ8" s="29" t="s">
        <v>44</v>
      </c>
      <c r="AR8" s="29"/>
      <c r="AS8" s="29"/>
      <c r="AT8" s="29"/>
      <c r="AU8" s="29"/>
      <c r="AV8" s="29"/>
    </row>
    <row r="9" spans="1:52" ht="12" customHeight="1">
      <c r="K9" s="104" t="s">
        <v>4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AF9" s="104" t="s">
        <v>13</v>
      </c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</row>
    <row r="10" spans="1:52" ht="12.75" customHeight="1">
      <c r="A10" s="103" t="s">
        <v>16</v>
      </c>
      <c r="B10" s="103"/>
      <c r="C10" s="103"/>
      <c r="D10" s="103"/>
      <c r="E10" s="103"/>
      <c r="F10" s="103"/>
      <c r="G10" s="103"/>
      <c r="H10" s="103"/>
      <c r="I10" s="106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8"/>
      <c r="AC10" s="103" t="s">
        <v>19</v>
      </c>
      <c r="AD10" s="104"/>
      <c r="AE10" s="104"/>
      <c r="AF10" s="104"/>
      <c r="AG10" s="104"/>
      <c r="AH10" s="104"/>
      <c r="AI10" s="104"/>
      <c r="AJ10" s="102"/>
      <c r="AK10" s="114" t="s">
        <v>270</v>
      </c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</row>
    <row r="11" spans="1:52" ht="12.75" customHeight="1">
      <c r="A11" s="103"/>
      <c r="B11" s="103"/>
      <c r="C11" s="103"/>
      <c r="D11" s="103"/>
      <c r="E11" s="103"/>
      <c r="F11" s="103"/>
      <c r="G11" s="103"/>
      <c r="H11" s="103"/>
      <c r="I11" s="109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  <c r="AC11" s="104"/>
      <c r="AD11" s="104"/>
      <c r="AE11" s="104"/>
      <c r="AF11" s="104"/>
      <c r="AG11" s="104"/>
      <c r="AH11" s="104"/>
      <c r="AI11" s="104"/>
      <c r="AJ11" s="102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</row>
    <row r="12" spans="1:52" ht="12" customHeight="1">
      <c r="H12" s="113" t="s">
        <v>17</v>
      </c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AJ12" s="113" t="s">
        <v>18</v>
      </c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</row>
    <row r="13" spans="1:52" ht="12.7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23" t="str">
        <f>IFERROR(MID(RIGHT(VLOOKUP(AK10,Таб2[],3,1),12),1,1),"")</f>
        <v>2</v>
      </c>
      <c r="AP13" s="23" t="str">
        <f>IFERROR(MID(RIGHT(VLOOKUP(AK10,Таб2[],3,1),11),1,1),"")</f>
        <v>4</v>
      </c>
      <c r="AQ13" s="23" t="str">
        <f>MID(RIGHT(VLOOKUP($AK$10,Таб2[],3,0),10),1,1)</f>
        <v>8</v>
      </c>
      <c r="AR13" s="23" t="str">
        <f>MID(RIGHT(VLOOKUP($AK$10,Таб2[],3,0),9),1,1)</f>
        <v>5</v>
      </c>
      <c r="AS13" s="23" t="str">
        <f>MID(RIGHT(VLOOKUP($AK$10,Таб2[],3,0),8),1,1)</f>
        <v>6</v>
      </c>
      <c r="AT13" s="23" t="str">
        <f>MID(RIGHT(VLOOKUP($AK$10,Таб2[],3,0),7),1,1)</f>
        <v>8</v>
      </c>
      <c r="AU13" s="23" t="str">
        <f>MID(RIGHT(VLOOKUP($AK$10,Таб2[],3,0),6),1,1)</f>
        <v>9</v>
      </c>
      <c r="AV13" s="23" t="str">
        <f>MID(RIGHT(VLOOKUP($AK$10,Таб2[],3,0),5),1,1)</f>
        <v>2</v>
      </c>
      <c r="AW13" s="23" t="str">
        <f>MID(RIGHT(VLOOKUP($AK$10,Таб2[],3,0),4),1,1)</f>
        <v>7</v>
      </c>
      <c r="AX13" s="23" t="str">
        <f>MID(RIGHT(VLOOKUP($AK$10,Таб2[],3,0),3),1,1)</f>
        <v>4</v>
      </c>
      <c r="AY13" s="23" t="str">
        <f>MID(RIGHT(VLOOKUP($AK$10,Таб2[],3,0),2),1,1)</f>
        <v>6</v>
      </c>
      <c r="AZ13" s="23" t="str">
        <f>RIGHT(VLOOKUP($AK$10,Таб2[],3,0),1)</f>
        <v>8</v>
      </c>
    </row>
    <row r="14" spans="1:52" ht="12" customHeight="1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41" t="s">
        <v>5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15"/>
      <c r="Z14" s="15"/>
      <c r="AA14" s="15"/>
      <c r="AB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41" t="s">
        <v>6</v>
      </c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>
      <c r="A15" s="103" t="s">
        <v>27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AB15" s="103" t="s">
        <v>26</v>
      </c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29" t="str">
        <f>VLOOKUP(AK10,Таб2[],2,0)</f>
        <v>вул. М. Раскової, 23, м. Київ</v>
      </c>
      <c r="AR15" s="129"/>
      <c r="AS15" s="129"/>
      <c r="AT15" s="129"/>
      <c r="AU15" s="129"/>
      <c r="AV15" s="129"/>
      <c r="AW15" s="129"/>
      <c r="AX15" s="129"/>
      <c r="AY15" s="129"/>
      <c r="AZ15" s="129"/>
    </row>
    <row r="16" spans="1:52" ht="12.75" customHeight="1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79"/>
      <c r="P16" s="79"/>
      <c r="Q16" s="79"/>
      <c r="R16" s="79"/>
      <c r="S16" s="79"/>
      <c r="T16" s="79"/>
      <c r="U16" s="79"/>
      <c r="V16" s="79"/>
      <c r="W16" s="79"/>
      <c r="X16" s="79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</row>
    <row r="17" spans="1:52" ht="4.5" customHeight="1"/>
    <row r="18" spans="1:52" ht="12.75" customHeight="1">
      <c r="A18" s="42" t="s">
        <v>14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13"/>
      <c r="N18" s="13"/>
      <c r="O18" s="3"/>
      <c r="P18" s="3"/>
      <c r="Q18" s="3"/>
      <c r="R18" s="3"/>
      <c r="S18" s="3"/>
      <c r="T18" s="3"/>
      <c r="U18" s="3"/>
      <c r="V18" s="3"/>
      <c r="W18" s="11"/>
      <c r="X18" s="11"/>
      <c r="AB18" s="42" t="s">
        <v>14</v>
      </c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102"/>
      <c r="AQ18" s="23" t="str">
        <f>MID(RIGHT(VLOOKUP($AK$10,Таб2[],4,0),10),1,1)</f>
        <v>0</v>
      </c>
      <c r="AR18" s="23" t="str">
        <f>MID(RIGHT(VLOOKUP($AK$10,Таб2[],4,0),9),1,1)</f>
        <v>4</v>
      </c>
      <c r="AS18" s="23" t="str">
        <f>MID(RIGHT(VLOOKUP($AK$10,Таб2[],4,0),8),1,1)</f>
        <v>4</v>
      </c>
      <c r="AT18" s="23" t="str">
        <f>MID(RIGHT(VLOOKUP($AK$10,Таб2[],4,0),7),1,1)</f>
        <v>5</v>
      </c>
      <c r="AU18" s="23" t="str">
        <f>MID(RIGHT(VLOOKUP($AK$10,Таб2[],4,0),6),1,1)</f>
        <v>1</v>
      </c>
      <c r="AV18" s="23" t="str">
        <f>MID(RIGHT(VLOOKUP($AK$10,Таб2[],4,0),5),1,1)</f>
        <v>6</v>
      </c>
      <c r="AW18" s="23" t="str">
        <f>MID(RIGHT(VLOOKUP($AK$10,Таб2[],4,0),4),1,1)</f>
        <v>4</v>
      </c>
      <c r="AX18" s="23" t="str">
        <f>MID(RIGHT(VLOOKUP($AK$10,Таб2[],4,0),3),1,1)</f>
        <v>2</v>
      </c>
      <c r="AY18" s="23" t="str">
        <f>MID(RIGHT(VLOOKUP($AK$10,Таб2[],4,0),2),1,1)</f>
        <v>1</v>
      </c>
      <c r="AZ18" s="23" t="str">
        <f>RIGHT(VLOOKUP($AK$10,Таб2[],4,0),1)</f>
        <v>7</v>
      </c>
    </row>
    <row r="19" spans="1:52" ht="12" customHeight="1">
      <c r="A19" s="103" t="s">
        <v>28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7"/>
      <c r="P19" s="7"/>
      <c r="Q19" s="7"/>
      <c r="R19" s="7"/>
      <c r="S19" s="7"/>
      <c r="T19" s="7"/>
      <c r="U19" s="7"/>
      <c r="V19" s="7"/>
      <c r="W19" s="7"/>
      <c r="X19" s="7"/>
      <c r="AA19" s="103" t="s">
        <v>29</v>
      </c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7"/>
      <c r="AR19" s="7"/>
      <c r="AS19" s="7"/>
      <c r="AT19" s="7"/>
      <c r="AU19" s="7"/>
      <c r="AV19" s="7"/>
      <c r="AW19" s="7"/>
      <c r="AX19" s="7"/>
      <c r="AY19" s="7"/>
      <c r="AZ19" s="7"/>
    </row>
    <row r="20" spans="1:52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9"/>
      <c r="P20" s="9"/>
      <c r="Q20" s="9"/>
      <c r="R20" s="9"/>
      <c r="S20" s="9"/>
      <c r="T20" s="9"/>
      <c r="U20" s="9"/>
      <c r="V20" s="9"/>
      <c r="W20" s="9"/>
      <c r="X20" s="9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9"/>
      <c r="AR20" s="9"/>
      <c r="AS20" s="9"/>
      <c r="AT20" s="9"/>
      <c r="AU20" s="9"/>
      <c r="AV20" s="9"/>
      <c r="AW20" s="9"/>
      <c r="AX20" s="9"/>
      <c r="AY20" s="9"/>
      <c r="AZ20" s="9"/>
    </row>
    <row r="21" spans="1:52">
      <c r="A21" s="103" t="s">
        <v>15</v>
      </c>
      <c r="B21" s="104"/>
      <c r="C21" s="104"/>
      <c r="D21" s="104"/>
      <c r="E21" s="104"/>
      <c r="F21" s="104"/>
      <c r="G21" s="104"/>
      <c r="H21" s="104"/>
      <c r="I21" s="104"/>
    </row>
    <row r="22" spans="1:52" ht="12.75" customHeight="1">
      <c r="A22" s="104"/>
      <c r="B22" s="104"/>
      <c r="C22" s="104"/>
      <c r="D22" s="104"/>
      <c r="E22" s="104"/>
      <c r="F22" s="104"/>
      <c r="G22" s="104"/>
      <c r="H22" s="104"/>
      <c r="I22" s="104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104" t="s">
        <v>10</v>
      </c>
      <c r="AJ22" s="102"/>
      <c r="AK22" s="3"/>
      <c r="AL22" s="3"/>
      <c r="AM22" s="3"/>
      <c r="AN22" s="3"/>
      <c r="AO22" s="3"/>
      <c r="AP22" s="3"/>
      <c r="AQ22" s="3"/>
      <c r="AR22" s="3"/>
      <c r="AS22" s="104" t="s">
        <v>7</v>
      </c>
      <c r="AT22" s="102"/>
      <c r="AU22" s="115"/>
      <c r="AV22" s="116"/>
      <c r="AW22" s="116"/>
      <c r="AX22" s="116"/>
      <c r="AY22" s="116"/>
      <c r="AZ22" s="117"/>
    </row>
    <row r="23" spans="1:52" ht="12" customHeight="1">
      <c r="A23" s="128" t="s">
        <v>72</v>
      </c>
      <c r="B23" s="128"/>
      <c r="C23" s="128"/>
      <c r="D23" s="128"/>
      <c r="E23" s="128"/>
      <c r="F23" s="128"/>
      <c r="G23" s="128"/>
      <c r="H23" s="128"/>
      <c r="I23" s="128"/>
      <c r="J23" s="41" t="s">
        <v>30</v>
      </c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J23" s="15"/>
      <c r="AK23" s="13"/>
      <c r="AL23" s="13"/>
      <c r="AM23" s="13"/>
      <c r="AN23" s="13"/>
      <c r="AO23" s="13"/>
      <c r="AP23" s="13"/>
      <c r="AQ23" s="13"/>
      <c r="AR23" s="13"/>
      <c r="AT23" s="15"/>
      <c r="AU23" s="13"/>
      <c r="AV23" s="13"/>
      <c r="AW23" s="13"/>
      <c r="AX23" s="13"/>
      <c r="AY23" s="13"/>
      <c r="AZ23" s="13"/>
    </row>
    <row r="24" spans="1:52" ht="15" customHeight="1">
      <c r="A24" s="128"/>
      <c r="B24" s="128"/>
      <c r="C24" s="128"/>
      <c r="D24" s="128"/>
      <c r="E24" s="128"/>
      <c r="F24" s="128"/>
      <c r="G24" s="128"/>
      <c r="H24" s="128"/>
      <c r="I24" s="128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13"/>
      <c r="AP24" s="13"/>
      <c r="AQ24" s="13"/>
      <c r="AR24" s="13"/>
      <c r="AT24" s="15"/>
      <c r="AU24" s="13"/>
      <c r="AV24" s="13"/>
      <c r="AW24" s="13"/>
      <c r="AX24" s="13"/>
      <c r="AY24" s="13"/>
      <c r="AZ24" s="13"/>
    </row>
    <row r="25" spans="1:52" ht="12" customHeight="1" thickBot="1">
      <c r="J25" s="41" t="s">
        <v>31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13"/>
      <c r="AP25" s="13"/>
      <c r="AQ25" s="13"/>
      <c r="AR25" s="13"/>
      <c r="AT25" s="15"/>
      <c r="AU25" s="13"/>
      <c r="AV25" s="13"/>
      <c r="AW25" s="13"/>
      <c r="AX25" s="13"/>
      <c r="AY25" s="13"/>
      <c r="AZ25" s="13"/>
    </row>
    <row r="26" spans="1:52" s="19" customFormat="1" ht="23.25" customHeight="1">
      <c r="A26" s="119" t="s">
        <v>45</v>
      </c>
      <c r="B26" s="60"/>
      <c r="C26" s="60"/>
      <c r="D26" s="60"/>
      <c r="E26" s="60" t="s">
        <v>46</v>
      </c>
      <c r="F26" s="60"/>
      <c r="G26" s="60"/>
      <c r="H26" s="60"/>
      <c r="I26" s="60"/>
      <c r="J26" s="60"/>
      <c r="K26" s="60" t="s">
        <v>32</v>
      </c>
      <c r="L26" s="60"/>
      <c r="M26" s="60"/>
      <c r="N26" s="60"/>
      <c r="O26" s="60" t="s">
        <v>20</v>
      </c>
      <c r="P26" s="60"/>
      <c r="Q26" s="60"/>
      <c r="R26" s="60"/>
      <c r="S26" s="60" t="s">
        <v>69</v>
      </c>
      <c r="T26" s="60"/>
      <c r="U26" s="60"/>
      <c r="V26" s="60" t="s">
        <v>33</v>
      </c>
      <c r="W26" s="60"/>
      <c r="X26" s="60"/>
      <c r="Y26" s="60"/>
      <c r="Z26" s="60" t="s">
        <v>34</v>
      </c>
      <c r="AA26" s="60"/>
      <c r="AB26" s="60"/>
      <c r="AC26" s="60"/>
      <c r="AD26" s="60"/>
      <c r="AE26" s="60" t="s">
        <v>35</v>
      </c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 t="s">
        <v>40</v>
      </c>
      <c r="AX26" s="60"/>
      <c r="AY26" s="60"/>
      <c r="AZ26" s="90"/>
    </row>
    <row r="27" spans="1:52" s="19" customFormat="1" ht="12" customHeight="1">
      <c r="A27" s="12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 t="s">
        <v>36</v>
      </c>
      <c r="AF27" s="61"/>
      <c r="AG27" s="61"/>
      <c r="AH27" s="61"/>
      <c r="AI27" s="61" t="s">
        <v>37</v>
      </c>
      <c r="AJ27" s="61"/>
      <c r="AK27" s="61"/>
      <c r="AL27" s="61"/>
      <c r="AM27" s="61"/>
      <c r="AN27" s="61"/>
      <c r="AO27" s="61"/>
      <c r="AP27" s="61"/>
      <c r="AQ27" s="61"/>
      <c r="AR27" s="61"/>
      <c r="AS27" s="122" t="s">
        <v>47</v>
      </c>
      <c r="AT27" s="123"/>
      <c r="AU27" s="123"/>
      <c r="AV27" s="124"/>
      <c r="AW27" s="61"/>
      <c r="AX27" s="61"/>
      <c r="AY27" s="61"/>
      <c r="AZ27" s="91"/>
    </row>
    <row r="28" spans="1:52" s="19" customFormat="1" ht="22.5" customHeight="1" thickBot="1">
      <c r="A28" s="121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 t="s">
        <v>38</v>
      </c>
      <c r="AJ28" s="62"/>
      <c r="AK28" s="62"/>
      <c r="AL28" s="62"/>
      <c r="AM28" s="62"/>
      <c r="AN28" s="62"/>
      <c r="AO28" s="62" t="s">
        <v>39</v>
      </c>
      <c r="AP28" s="62"/>
      <c r="AQ28" s="62"/>
      <c r="AR28" s="62"/>
      <c r="AS28" s="125"/>
      <c r="AT28" s="126"/>
      <c r="AU28" s="126"/>
      <c r="AV28" s="127"/>
      <c r="AW28" s="62"/>
      <c r="AX28" s="62"/>
      <c r="AY28" s="62"/>
      <c r="AZ28" s="92"/>
    </row>
    <row r="29" spans="1:52" s="19" customFormat="1" ht="12" customHeight="1" thickBot="1">
      <c r="A29" s="118">
        <v>1</v>
      </c>
      <c r="B29" s="89"/>
      <c r="C29" s="89"/>
      <c r="D29" s="89"/>
      <c r="E29" s="89">
        <v>2</v>
      </c>
      <c r="F29" s="89"/>
      <c r="G29" s="89"/>
      <c r="H29" s="89"/>
      <c r="I29" s="89"/>
      <c r="J29" s="89"/>
      <c r="K29" s="89">
        <v>3</v>
      </c>
      <c r="L29" s="89"/>
      <c r="M29" s="89"/>
      <c r="N29" s="89"/>
      <c r="O29" s="89">
        <v>4</v>
      </c>
      <c r="P29" s="89"/>
      <c r="Q29" s="89"/>
      <c r="R29" s="89"/>
      <c r="S29" s="89">
        <v>5</v>
      </c>
      <c r="T29" s="89"/>
      <c r="U29" s="89"/>
      <c r="V29" s="89">
        <v>6</v>
      </c>
      <c r="W29" s="89"/>
      <c r="X29" s="89"/>
      <c r="Y29" s="89"/>
      <c r="Z29" s="89">
        <v>7</v>
      </c>
      <c r="AA29" s="89"/>
      <c r="AB29" s="89"/>
      <c r="AC29" s="89"/>
      <c r="AD29" s="89"/>
      <c r="AE29" s="89">
        <v>8</v>
      </c>
      <c r="AF29" s="89"/>
      <c r="AG29" s="89"/>
      <c r="AH29" s="89"/>
      <c r="AI29" s="89">
        <v>9</v>
      </c>
      <c r="AJ29" s="89"/>
      <c r="AK29" s="89"/>
      <c r="AL29" s="89"/>
      <c r="AM29" s="89"/>
      <c r="AN29" s="89"/>
      <c r="AO29" s="89">
        <v>10</v>
      </c>
      <c r="AP29" s="89"/>
      <c r="AQ29" s="89"/>
      <c r="AR29" s="89"/>
      <c r="AS29" s="89">
        <v>11</v>
      </c>
      <c r="AT29" s="89"/>
      <c r="AU29" s="89"/>
      <c r="AV29" s="89"/>
      <c r="AW29" s="89">
        <v>12</v>
      </c>
      <c r="AX29" s="89"/>
      <c r="AY29" s="89"/>
      <c r="AZ29" s="93"/>
    </row>
    <row r="30" spans="1:52" s="19" customFormat="1" ht="12" customHeight="1">
      <c r="A30" s="30" t="s">
        <v>48</v>
      </c>
      <c r="B30" s="31"/>
      <c r="C30" s="31"/>
      <c r="D30" s="32"/>
      <c r="E30" s="112">
        <f ca="1">IF(K30&lt;&gt;"",TODAY(),"")</f>
        <v>41701</v>
      </c>
      <c r="F30" s="63"/>
      <c r="G30" s="63"/>
      <c r="H30" s="63"/>
      <c r="I30" s="63"/>
      <c r="J30" s="63"/>
      <c r="K30" s="96" t="s">
        <v>89</v>
      </c>
      <c r="L30" s="97"/>
      <c r="M30" s="97"/>
      <c r="N30" s="98"/>
      <c r="O30" s="99">
        <f>IF(VLOOKUP(K30,Таб1[],8,0)="да",VLOOKUP(K30,Таб1[],7,0),"")</f>
        <v>703</v>
      </c>
      <c r="P30" s="100"/>
      <c r="Q30" s="100"/>
      <c r="R30" s="101"/>
      <c r="S30" s="63" t="str">
        <f>IF(VLOOKUP(K30,Таб1[],8,0)="да",VLOOKUP(K30,Таб1[],3,0),"")</f>
        <v>кг</v>
      </c>
      <c r="T30" s="63">
        <f>IF(VLOOKUP($K$30,Таб1[],8,0)="да",VLOOKUP($K$30,Таб1[],7,0),"")</f>
        <v>703</v>
      </c>
      <c r="U30" s="63">
        <f>IF(VLOOKUP($K$30,Таб1[],8,0)="да",VLOOKUP($K$30,Таб1[],7,0),"")</f>
        <v>703</v>
      </c>
      <c r="V30" s="63">
        <v>10</v>
      </c>
      <c r="W30" s="63"/>
      <c r="X30" s="63"/>
      <c r="Y30" s="63"/>
      <c r="Z30" s="81">
        <f>IF(VLOOKUP(K30,Таб1[],8,0)="да",VLOOKUP(K30,Таб1[],5,0),"")</f>
        <v>15.6</v>
      </c>
      <c r="AA30" s="81">
        <f>IF(VLOOKUP($K$30,Таб1[],8,0)="да",VLOOKUP($K$30,Таб1[],7,0),"")</f>
        <v>703</v>
      </c>
      <c r="AB30" s="81">
        <f>IF(VLOOKUP($K$30,Таб1[],8,0)="да",VLOOKUP($K$30,Таб1[],7,0),"")</f>
        <v>703</v>
      </c>
      <c r="AC30" s="81">
        <f>IF(VLOOKUP($K$30,Таб1[],8,0)="да",VLOOKUP($K$30,Таб1[],7,0),"")</f>
        <v>703</v>
      </c>
      <c r="AD30" s="81">
        <f>IF(VLOOKUP($K$30,Таб1[],8,0)="да",VLOOKUP($K$30,Таб1[],7,0),"")</f>
        <v>703</v>
      </c>
      <c r="AE30" s="81">
        <f>IFERROR(ROUND(V30*Z30,2),"")</f>
        <v>156</v>
      </c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67">
        <f>AE35</f>
        <v>253.2</v>
      </c>
      <c r="AX30" s="68"/>
      <c r="AY30" s="68"/>
      <c r="AZ30" s="69"/>
    </row>
    <row r="31" spans="1:52" s="19" customFormat="1" ht="12" customHeight="1">
      <c r="A31" s="33"/>
      <c r="B31" s="34"/>
      <c r="C31" s="34"/>
      <c r="D31" s="35"/>
      <c r="E31" s="112">
        <f ca="1">IF(K31&lt;&gt;"",TODAY(),"")</f>
        <v>41701</v>
      </c>
      <c r="F31" s="63"/>
      <c r="G31" s="63"/>
      <c r="H31" s="63"/>
      <c r="I31" s="63"/>
      <c r="J31" s="63"/>
      <c r="K31" s="78" t="s">
        <v>92</v>
      </c>
      <c r="L31" s="78"/>
      <c r="M31" s="78"/>
      <c r="N31" s="78"/>
      <c r="O31" s="40">
        <f>IF(VLOOKUP(K31,Таб1[],8,0)="да",VLOOKUP(K31,Таб1[],7,0),"")</f>
        <v>2203</v>
      </c>
      <c r="P31" s="40"/>
      <c r="Q31" s="40"/>
      <c r="R31" s="40"/>
      <c r="S31" s="63" t="str">
        <f>IF(VLOOKUP(K31,Таб1[],8,0)="да",VLOOKUP(K31,Таб1[],3,0),"")</f>
        <v>кг</v>
      </c>
      <c r="T31" s="63">
        <f>IF(VLOOKUP($K$30,Таб1[],8,0)="да",VLOOKUP($K$30,Таб1[],7,0),"")</f>
        <v>703</v>
      </c>
      <c r="U31" s="63">
        <f>IF(VLOOKUP($K$30,Таб1[],8,0)="да",VLOOKUP($K$30,Таб1[],7,0),"")</f>
        <v>703</v>
      </c>
      <c r="V31" s="63">
        <v>3</v>
      </c>
      <c r="W31" s="63"/>
      <c r="X31" s="63"/>
      <c r="Y31" s="63"/>
      <c r="Z31" s="81">
        <f>IF(VLOOKUP(K31,Таб1[],8,0)="да",VLOOKUP(K31,Таб1[],5,0),"")</f>
        <v>15.4</v>
      </c>
      <c r="AA31" s="81">
        <f>IF(VLOOKUP($K$30,Таб1[],8,0)="да",VLOOKUP($K$30,Таб1[],7,0),"")</f>
        <v>703</v>
      </c>
      <c r="AB31" s="81">
        <f>IF(VLOOKUP($K$30,Таб1[],8,0)="да",VLOOKUP($K$30,Таб1[],7,0),"")</f>
        <v>703</v>
      </c>
      <c r="AC31" s="81">
        <f>IF(VLOOKUP($K$30,Таб1[],8,0)="да",VLOOKUP($K$30,Таб1[],7,0),"")</f>
        <v>703</v>
      </c>
      <c r="AD31" s="81">
        <f>IF(VLOOKUP($K$30,Таб1[],8,0)="да",VLOOKUP($K$30,Таб1[],7,0),"")</f>
        <v>703</v>
      </c>
      <c r="AE31" s="81">
        <f t="shared" ref="AE31:AE34" si="0">IFERROR(ROUND(V31*Z31,2),"")</f>
        <v>46.2</v>
      </c>
      <c r="AF31" s="81"/>
      <c r="AG31" s="81"/>
      <c r="AH31" s="81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70"/>
      <c r="AX31" s="71"/>
      <c r="AY31" s="71"/>
      <c r="AZ31" s="72"/>
    </row>
    <row r="32" spans="1:52" s="19" customFormat="1" ht="12" customHeight="1">
      <c r="A32" s="33"/>
      <c r="B32" s="34"/>
      <c r="C32" s="34"/>
      <c r="D32" s="35"/>
      <c r="E32" s="112">
        <f ca="1">IF(K32&lt;&gt;"",TODAY(),"")</f>
        <v>41701</v>
      </c>
      <c r="F32" s="63"/>
      <c r="G32" s="63"/>
      <c r="H32" s="63"/>
      <c r="I32" s="63"/>
      <c r="J32" s="63"/>
      <c r="K32" s="78" t="s">
        <v>98</v>
      </c>
      <c r="L32" s="78"/>
      <c r="M32" s="78"/>
      <c r="N32" s="78"/>
      <c r="O32" s="40">
        <f>IF(VLOOKUP(K32,Таб1[],8,0)="да",VLOOKUP(K32,Таб1[],7,0),"")</f>
        <v>406</v>
      </c>
      <c r="P32" s="40"/>
      <c r="Q32" s="40"/>
      <c r="R32" s="40"/>
      <c r="S32" s="63" t="str">
        <f>IF(VLOOKUP(K32,Таб1[],8,0)="да",VLOOKUP(K32,Таб1[],3,0),"")</f>
        <v>шт</v>
      </c>
      <c r="T32" s="63">
        <f>IF(VLOOKUP($K$30,Таб1[],8,0)="да",VLOOKUP($K$30,Таб1[],7,0),"")</f>
        <v>703</v>
      </c>
      <c r="U32" s="63">
        <f>IF(VLOOKUP($K$30,Таб1[],8,0)="да",VLOOKUP($K$30,Таб1[],7,0),"")</f>
        <v>703</v>
      </c>
      <c r="V32" s="63">
        <v>2</v>
      </c>
      <c r="W32" s="63"/>
      <c r="X32" s="63"/>
      <c r="Y32" s="63"/>
      <c r="Z32" s="81">
        <f>IF(VLOOKUP(K32,Таб1[],8,0)="да",VLOOKUP(K32,Таб1[],5,0),"")</f>
        <v>25.5</v>
      </c>
      <c r="AA32" s="81">
        <f>IF(VLOOKUP($K$30,Таб1[],8,0)="да",VLOOKUP($K$30,Таб1[],7,0),"")</f>
        <v>703</v>
      </c>
      <c r="AB32" s="81">
        <f>IF(VLOOKUP($K$30,Таб1[],8,0)="да",VLOOKUP($K$30,Таб1[],7,0),"")</f>
        <v>703</v>
      </c>
      <c r="AC32" s="81">
        <f>IF(VLOOKUP($K$30,Таб1[],8,0)="да",VLOOKUP($K$30,Таб1[],7,0),"")</f>
        <v>703</v>
      </c>
      <c r="AD32" s="81">
        <f>IF(VLOOKUP($K$30,Таб1[],8,0)="да",VLOOKUP($K$30,Таб1[],7,0),"")</f>
        <v>703</v>
      </c>
      <c r="AE32" s="81">
        <f t="shared" si="0"/>
        <v>51</v>
      </c>
      <c r="AF32" s="81"/>
      <c r="AG32" s="81"/>
      <c r="AH32" s="81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70"/>
      <c r="AX32" s="71"/>
      <c r="AY32" s="71"/>
      <c r="AZ32" s="72"/>
    </row>
    <row r="33" spans="1:52" s="19" customFormat="1" ht="12" customHeight="1">
      <c r="A33" s="33"/>
      <c r="B33" s="34"/>
      <c r="C33" s="34"/>
      <c r="D33" s="35"/>
      <c r="E33" s="112">
        <f ca="1">IF(K33&lt;&gt;"",TODAY(),"")</f>
        <v>41701</v>
      </c>
      <c r="F33" s="63"/>
      <c r="G33" s="63"/>
      <c r="H33" s="63"/>
      <c r="I33" s="63"/>
      <c r="J33" s="63"/>
      <c r="K33" s="78" t="s">
        <v>103</v>
      </c>
      <c r="L33" s="78"/>
      <c r="M33" s="78"/>
      <c r="N33" s="78"/>
      <c r="O33" s="40" t="str">
        <f>IF(VLOOKUP(K33,Таб1[],8,0)="да",VLOOKUP(K33,Таб1[],7,0),"")</f>
        <v/>
      </c>
      <c r="P33" s="40"/>
      <c r="Q33" s="40"/>
      <c r="R33" s="40"/>
      <c r="S33" s="63" t="str">
        <f>IF(VLOOKUP(K33,Таб1[],8,0)="да",VLOOKUP(K33,Таб1[],3,0),"")</f>
        <v/>
      </c>
      <c r="T33" s="63">
        <f>IF(VLOOKUP($K$30,Таб1[],8,0)="да",VLOOKUP($K$30,Таб1[],7,0),"")</f>
        <v>703</v>
      </c>
      <c r="U33" s="63">
        <f>IF(VLOOKUP($K$30,Таб1[],8,0)="да",VLOOKUP($K$30,Таб1[],7,0),"")</f>
        <v>703</v>
      </c>
      <c r="V33" s="63"/>
      <c r="W33" s="63"/>
      <c r="X33" s="63"/>
      <c r="Y33" s="63"/>
      <c r="Z33" s="81" t="str">
        <f>IF(VLOOKUP(K33,Таб1[],8,0)="да",VLOOKUP(K33,Таб1[],5,0),"")</f>
        <v/>
      </c>
      <c r="AA33" s="81">
        <f>IF(VLOOKUP($K$30,Таб1[],8,0)="да",VLOOKUP($K$30,Таб1[],7,0),"")</f>
        <v>703</v>
      </c>
      <c r="AB33" s="81">
        <f>IF(VLOOKUP($K$30,Таб1[],8,0)="да",VLOOKUP($K$30,Таб1[],7,0),"")</f>
        <v>703</v>
      </c>
      <c r="AC33" s="81">
        <f>IF(VLOOKUP($K$30,Таб1[],8,0)="да",VLOOKUP($K$30,Таб1[],7,0),"")</f>
        <v>703</v>
      </c>
      <c r="AD33" s="81">
        <f>IF(VLOOKUP($K$30,Таб1[],8,0)="да",VLOOKUP($K$30,Таб1[],7,0),"")</f>
        <v>703</v>
      </c>
      <c r="AE33" s="81" t="str">
        <f t="shared" si="0"/>
        <v/>
      </c>
      <c r="AF33" s="81"/>
      <c r="AG33" s="81"/>
      <c r="AH33" s="81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70"/>
      <c r="AX33" s="71"/>
      <c r="AY33" s="71"/>
      <c r="AZ33" s="72"/>
    </row>
    <row r="34" spans="1:52" s="19" customFormat="1" ht="12" customHeight="1">
      <c r="A34" s="33"/>
      <c r="B34" s="34"/>
      <c r="C34" s="34"/>
      <c r="D34" s="35"/>
      <c r="E34" s="112" t="str">
        <f ca="1">IF(K34&lt;&gt;"",TODAY(),"")</f>
        <v/>
      </c>
      <c r="F34" s="63"/>
      <c r="G34" s="63"/>
      <c r="H34" s="63"/>
      <c r="I34" s="63"/>
      <c r="J34" s="63"/>
      <c r="K34" s="78"/>
      <c r="L34" s="78"/>
      <c r="M34" s="78"/>
      <c r="N34" s="78"/>
      <c r="O34" s="40" t="str">
        <f>IFERROR(IF(VLOOKUP(K34,Таб1[],8,0)="да",VLOOKUP(K34,Таб1[],7,0),""),"")</f>
        <v/>
      </c>
      <c r="P34" s="40"/>
      <c r="Q34" s="40"/>
      <c r="R34" s="40"/>
      <c r="S34" s="63" t="str">
        <f>IFERROR(IF(VLOOKUP(K34,Таб1[],8,0)="да",VLOOKUP(K34,Таб1[],3,0),""),"")</f>
        <v/>
      </c>
      <c r="T34" s="63">
        <f>IF(VLOOKUP($K$30,Таб1[],8,0)="да",VLOOKUP($K$30,Таб1[],7,0),"")</f>
        <v>703</v>
      </c>
      <c r="U34" s="63">
        <f>IF(VLOOKUP($K$30,Таб1[],8,0)="да",VLOOKUP($K$30,Таб1[],7,0),"")</f>
        <v>703</v>
      </c>
      <c r="V34" s="63"/>
      <c r="W34" s="63"/>
      <c r="X34" s="63"/>
      <c r="Y34" s="63"/>
      <c r="Z34" s="81" t="str">
        <f>IFERROR(IF(VLOOKUP(K34,Таб1[],8,0)="да",VLOOKUP(K34,Таб1[],5,0),""),"")</f>
        <v/>
      </c>
      <c r="AA34" s="81">
        <f>IF(VLOOKUP($K$30,Таб1[],8,0)="да",VLOOKUP($K$30,Таб1[],7,0),"")</f>
        <v>703</v>
      </c>
      <c r="AB34" s="81">
        <f>IF(VLOOKUP($K$30,Таб1[],8,0)="да",VLOOKUP($K$30,Таб1[],7,0),"")</f>
        <v>703</v>
      </c>
      <c r="AC34" s="81">
        <f>IF(VLOOKUP($K$30,Таб1[],8,0)="да",VLOOKUP($K$30,Таб1[],7,0),"")</f>
        <v>703</v>
      </c>
      <c r="AD34" s="81">
        <f>IF(VLOOKUP($K$30,Таб1[],8,0)="да",VLOOKUP($K$30,Таб1[],7,0),"")</f>
        <v>703</v>
      </c>
      <c r="AE34" s="81" t="str">
        <f t="shared" si="0"/>
        <v/>
      </c>
      <c r="AF34" s="81"/>
      <c r="AG34" s="81"/>
      <c r="AH34" s="81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70"/>
      <c r="AX34" s="71"/>
      <c r="AY34" s="71"/>
      <c r="AZ34" s="72"/>
    </row>
    <row r="35" spans="1:52" s="19" customFormat="1" ht="12" customHeight="1">
      <c r="A35" s="36"/>
      <c r="B35" s="37"/>
      <c r="C35" s="37"/>
      <c r="D35" s="38"/>
      <c r="E35" s="39" t="s">
        <v>282</v>
      </c>
      <c r="F35" s="39"/>
      <c r="G35" s="39"/>
      <c r="H35" s="39"/>
      <c r="I35" s="39"/>
      <c r="J35" s="39"/>
      <c r="K35" s="39"/>
      <c r="L35" s="39"/>
      <c r="M35" s="39"/>
      <c r="N35" s="39"/>
      <c r="O35" s="40" t="s">
        <v>9</v>
      </c>
      <c r="P35" s="40"/>
      <c r="Q35" s="40"/>
      <c r="R35" s="40"/>
      <c r="S35" s="40" t="s">
        <v>9</v>
      </c>
      <c r="T35" s="40"/>
      <c r="U35" s="40"/>
      <c r="V35" s="40" t="s">
        <v>9</v>
      </c>
      <c r="W35" s="40"/>
      <c r="X35" s="40"/>
      <c r="Y35" s="40"/>
      <c r="Z35" s="40" t="s">
        <v>9</v>
      </c>
      <c r="AA35" s="40"/>
      <c r="AB35" s="40"/>
      <c r="AC35" s="40"/>
      <c r="AD35" s="40"/>
      <c r="AE35" s="53">
        <f>SUM(AE30:AH34)</f>
        <v>253.2</v>
      </c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73"/>
      <c r="AX35" s="74"/>
      <c r="AY35" s="74"/>
      <c r="AZ35" s="75"/>
    </row>
    <row r="36" spans="1:52" s="19" customFormat="1" ht="12" customHeight="1">
      <c r="A36" s="51" t="s">
        <v>49</v>
      </c>
      <c r="B36" s="52"/>
      <c r="C36" s="52"/>
      <c r="D36" s="52"/>
      <c r="E36" s="47" t="s">
        <v>283</v>
      </c>
      <c r="F36" s="47"/>
      <c r="G36" s="47"/>
      <c r="H36" s="47"/>
      <c r="I36" s="47"/>
      <c r="J36" s="47"/>
      <c r="K36" s="47"/>
      <c r="L36" s="47"/>
      <c r="M36" s="47"/>
      <c r="N36" s="47"/>
      <c r="O36" s="39" t="s">
        <v>9</v>
      </c>
      <c r="P36" s="39"/>
      <c r="Q36" s="39"/>
      <c r="R36" s="39"/>
      <c r="S36" s="39" t="s">
        <v>9</v>
      </c>
      <c r="T36" s="39"/>
      <c r="U36" s="39"/>
      <c r="V36" s="39" t="s">
        <v>9</v>
      </c>
      <c r="W36" s="39"/>
      <c r="X36" s="39"/>
      <c r="Y36" s="39"/>
      <c r="Z36" s="39" t="s">
        <v>9</v>
      </c>
      <c r="AA36" s="39"/>
      <c r="AB36" s="39"/>
      <c r="AC36" s="39"/>
      <c r="AD36" s="39"/>
      <c r="AE36" s="39" t="s">
        <v>9</v>
      </c>
      <c r="AF36" s="39"/>
      <c r="AG36" s="39"/>
      <c r="AH36" s="39"/>
      <c r="AI36" s="39" t="s">
        <v>9</v>
      </c>
      <c r="AJ36" s="39"/>
      <c r="AK36" s="39"/>
      <c r="AL36" s="39"/>
      <c r="AM36" s="39"/>
      <c r="AN36" s="39"/>
      <c r="AO36" s="39" t="s">
        <v>9</v>
      </c>
      <c r="AP36" s="39"/>
      <c r="AQ36" s="39"/>
      <c r="AR36" s="39"/>
      <c r="AS36" s="39" t="s">
        <v>9</v>
      </c>
      <c r="AT36" s="39"/>
      <c r="AU36" s="39"/>
      <c r="AV36" s="39"/>
      <c r="AW36" s="55"/>
      <c r="AX36" s="56"/>
      <c r="AY36" s="56"/>
      <c r="AZ36" s="57"/>
    </row>
    <row r="37" spans="1:52" s="19" customFormat="1" ht="12" customHeight="1" thickBot="1">
      <c r="A37" s="76" t="s">
        <v>50</v>
      </c>
      <c r="B37" s="77"/>
      <c r="C37" s="77"/>
      <c r="D37" s="77"/>
      <c r="E37" s="48" t="s">
        <v>284</v>
      </c>
      <c r="F37" s="48"/>
      <c r="G37" s="48"/>
      <c r="H37" s="48"/>
      <c r="I37" s="48"/>
      <c r="J37" s="48"/>
      <c r="K37" s="48"/>
      <c r="L37" s="48"/>
      <c r="M37" s="48"/>
      <c r="N37" s="48"/>
      <c r="O37" s="50" t="s">
        <v>9</v>
      </c>
      <c r="P37" s="50"/>
      <c r="Q37" s="50"/>
      <c r="R37" s="50"/>
      <c r="S37" s="50" t="s">
        <v>9</v>
      </c>
      <c r="T37" s="50"/>
      <c r="U37" s="50"/>
      <c r="V37" s="50" t="s">
        <v>9</v>
      </c>
      <c r="W37" s="50"/>
      <c r="X37" s="50"/>
      <c r="Y37" s="50"/>
      <c r="Z37" s="50" t="s">
        <v>9</v>
      </c>
      <c r="AA37" s="50"/>
      <c r="AB37" s="50"/>
      <c r="AC37" s="50"/>
      <c r="AD37" s="50"/>
      <c r="AE37" s="54">
        <f>ROUND(AE35/5,2)</f>
        <v>50.64</v>
      </c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>
        <f>AE37</f>
        <v>50.64</v>
      </c>
      <c r="AX37" s="54"/>
      <c r="AY37" s="54"/>
      <c r="AZ37" s="58"/>
    </row>
    <row r="38" spans="1:52" s="19" customFormat="1" ht="12" customHeight="1" thickBot="1">
      <c r="A38" s="44" t="s">
        <v>51</v>
      </c>
      <c r="B38" s="45"/>
      <c r="C38" s="45"/>
      <c r="D38" s="46"/>
      <c r="E38" s="49" t="s">
        <v>285</v>
      </c>
      <c r="F38" s="49"/>
      <c r="G38" s="49"/>
      <c r="H38" s="49"/>
      <c r="I38" s="49"/>
      <c r="J38" s="49"/>
      <c r="K38" s="49"/>
      <c r="L38" s="49"/>
      <c r="M38" s="49"/>
      <c r="N38" s="49"/>
      <c r="O38" s="43" t="s">
        <v>9</v>
      </c>
      <c r="P38" s="43"/>
      <c r="Q38" s="43"/>
      <c r="R38" s="43"/>
      <c r="S38" s="43" t="s">
        <v>9</v>
      </c>
      <c r="T38" s="43"/>
      <c r="U38" s="43"/>
      <c r="V38" s="43" t="s">
        <v>9</v>
      </c>
      <c r="W38" s="43"/>
      <c r="X38" s="43"/>
      <c r="Y38" s="43"/>
      <c r="Z38" s="43" t="s">
        <v>9</v>
      </c>
      <c r="AA38" s="43"/>
      <c r="AB38" s="43"/>
      <c r="AC38" s="43"/>
      <c r="AD38" s="43"/>
      <c r="AE38" s="66">
        <f>AE35+AE37</f>
        <v>303.83999999999997</v>
      </c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>
        <f>AE38</f>
        <v>303.83999999999997</v>
      </c>
      <c r="AX38" s="66"/>
      <c r="AY38" s="66"/>
      <c r="AZ38" s="82"/>
    </row>
    <row r="39" spans="1:52" ht="24.75" customHeight="1">
      <c r="A39" s="64" t="s">
        <v>70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</row>
    <row r="40" spans="1:52" ht="11.25" customHeight="1">
      <c r="B40" s="7"/>
      <c r="C40" s="7"/>
      <c r="E40" s="7"/>
      <c r="F40" s="83"/>
      <c r="G40" s="84"/>
      <c r="H40" s="84"/>
      <c r="I40" s="85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</row>
    <row r="41" spans="1:52" ht="15.75" customHeight="1">
      <c r="A41" s="6"/>
      <c r="B41" s="8"/>
      <c r="C41" s="8"/>
      <c r="D41" s="7"/>
      <c r="E41" s="7"/>
      <c r="F41" s="86"/>
      <c r="G41" s="87"/>
      <c r="H41" s="87"/>
      <c r="I41" s="88"/>
      <c r="V41" s="80" t="s">
        <v>41</v>
      </c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</row>
    <row r="42" spans="1:52" ht="12" customHeight="1">
      <c r="A42" s="94" t="s">
        <v>71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</row>
    <row r="43" spans="1:52" ht="12" customHeight="1">
      <c r="A43" s="95" t="s">
        <v>42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</row>
    <row r="44" spans="1:52" ht="11.25" customHeight="1">
      <c r="A44" s="21" t="s">
        <v>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</row>
    <row r="45" spans="1:52" ht="12" customHeight="1">
      <c r="B45" s="132" t="s">
        <v>43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</row>
    <row r="46" spans="1:52" ht="5.25" customHeight="1"/>
    <row r="47" spans="1:52" ht="33.75" customHeight="1">
      <c r="AM47" s="156" t="s">
        <v>52</v>
      </c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</row>
    <row r="48" spans="1:52" ht="18.75">
      <c r="B48" s="160" t="s">
        <v>53</v>
      </c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1"/>
      <c r="T48" s="7"/>
      <c r="U48" s="9"/>
      <c r="V48" s="9"/>
      <c r="W48" s="9"/>
      <c r="X48" s="9"/>
      <c r="Y48" s="9"/>
      <c r="Z48" s="9"/>
      <c r="AA48" s="9"/>
      <c r="AB48" s="157" t="s">
        <v>3</v>
      </c>
      <c r="AC48" s="158"/>
      <c r="AD48" s="9"/>
      <c r="AE48" s="9"/>
      <c r="AF48" s="9"/>
      <c r="AG48" s="9"/>
      <c r="AH48" s="9"/>
      <c r="AI48" s="159" t="s">
        <v>10</v>
      </c>
      <c r="AJ48" s="159"/>
      <c r="AK48" s="9"/>
      <c r="AL48" s="9"/>
      <c r="AM48" s="9"/>
      <c r="AN48" s="9"/>
      <c r="AO48" s="9"/>
      <c r="AP48" s="9"/>
      <c r="AQ48" s="9"/>
      <c r="AR48" s="9"/>
    </row>
    <row r="50" spans="1:52">
      <c r="B50" s="162" t="s">
        <v>54</v>
      </c>
      <c r="C50" s="162"/>
      <c r="D50" s="9"/>
      <c r="E50" s="9"/>
      <c r="F50" s="9"/>
      <c r="G50" s="9"/>
      <c r="H50" s="9"/>
      <c r="I50" s="9"/>
      <c r="J50" s="9"/>
      <c r="K50" s="9"/>
    </row>
    <row r="51" spans="1:52">
      <c r="D51" s="41" t="s">
        <v>55</v>
      </c>
      <c r="E51" s="41"/>
      <c r="F51" s="41"/>
      <c r="G51" s="41"/>
      <c r="H51" s="41"/>
      <c r="I51" s="41"/>
      <c r="J51" s="41"/>
      <c r="K51" s="41"/>
    </row>
    <row r="52" spans="1:52" ht="13.5" thickBot="1"/>
    <row r="53" spans="1:52" ht="63" customHeight="1">
      <c r="A53" s="182" t="s">
        <v>56</v>
      </c>
      <c r="B53" s="178"/>
      <c r="C53" s="176" t="s">
        <v>73</v>
      </c>
      <c r="D53" s="177"/>
      <c r="E53" s="177"/>
      <c r="F53" s="177"/>
      <c r="G53" s="177"/>
      <c r="H53" s="177"/>
      <c r="I53" s="178"/>
      <c r="J53" s="176"/>
      <c r="K53" s="177"/>
      <c r="L53" s="177"/>
      <c r="M53" s="178"/>
      <c r="N53" s="176" t="s">
        <v>57</v>
      </c>
      <c r="O53" s="177"/>
      <c r="P53" s="177"/>
      <c r="Q53" s="178"/>
      <c r="R53" s="173" t="s">
        <v>58</v>
      </c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90"/>
      <c r="AK53" s="173" t="s">
        <v>59</v>
      </c>
      <c r="AL53" s="174"/>
      <c r="AM53" s="174"/>
      <c r="AN53" s="174"/>
      <c r="AO53" s="174"/>
      <c r="AP53" s="174"/>
      <c r="AQ53" s="174"/>
      <c r="AR53" s="190"/>
      <c r="AS53" s="173" t="s">
        <v>60</v>
      </c>
      <c r="AT53" s="174"/>
      <c r="AU53" s="174"/>
      <c r="AV53" s="174"/>
      <c r="AW53" s="174"/>
      <c r="AX53" s="174"/>
      <c r="AY53" s="174"/>
      <c r="AZ53" s="175"/>
    </row>
    <row r="54" spans="1:52" ht="41.25" customHeight="1" thickBot="1">
      <c r="A54" s="183"/>
      <c r="B54" s="181"/>
      <c r="C54" s="179"/>
      <c r="D54" s="180"/>
      <c r="E54" s="180"/>
      <c r="F54" s="180"/>
      <c r="G54" s="180"/>
      <c r="H54" s="180"/>
      <c r="I54" s="181"/>
      <c r="J54" s="179"/>
      <c r="K54" s="180"/>
      <c r="L54" s="180"/>
      <c r="M54" s="181"/>
      <c r="N54" s="179"/>
      <c r="O54" s="180"/>
      <c r="P54" s="180"/>
      <c r="Q54" s="181"/>
      <c r="R54" s="167" t="s">
        <v>61</v>
      </c>
      <c r="S54" s="167"/>
      <c r="T54" s="167"/>
      <c r="U54" s="167"/>
      <c r="V54" s="167" t="s">
        <v>62</v>
      </c>
      <c r="W54" s="167"/>
      <c r="X54" s="167"/>
      <c r="Y54" s="167"/>
      <c r="Z54" s="167"/>
      <c r="AA54" s="167"/>
      <c r="AB54" s="167" t="s">
        <v>63</v>
      </c>
      <c r="AC54" s="167"/>
      <c r="AD54" s="167"/>
      <c r="AE54" s="167"/>
      <c r="AF54" s="167" t="s">
        <v>64</v>
      </c>
      <c r="AG54" s="167"/>
      <c r="AH54" s="167"/>
      <c r="AI54" s="167"/>
      <c r="AJ54" s="167"/>
      <c r="AK54" s="167" t="s">
        <v>61</v>
      </c>
      <c r="AL54" s="167"/>
      <c r="AM54" s="167"/>
      <c r="AN54" s="167"/>
      <c r="AO54" s="167" t="s">
        <v>63</v>
      </c>
      <c r="AP54" s="167"/>
      <c r="AQ54" s="167"/>
      <c r="AR54" s="167"/>
      <c r="AS54" s="167" t="s">
        <v>61</v>
      </c>
      <c r="AT54" s="167"/>
      <c r="AU54" s="167"/>
      <c r="AV54" s="167"/>
      <c r="AW54" s="167" t="s">
        <v>63</v>
      </c>
      <c r="AX54" s="167"/>
      <c r="AY54" s="167"/>
      <c r="AZ54" s="168"/>
    </row>
    <row r="55" spans="1:52" ht="13.5" customHeight="1" thickBot="1">
      <c r="A55" s="184">
        <v>1</v>
      </c>
      <c r="B55" s="163"/>
      <c r="C55" s="163">
        <v>2</v>
      </c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>
        <v>4</v>
      </c>
      <c r="O55" s="163"/>
      <c r="P55" s="163"/>
      <c r="Q55" s="163"/>
      <c r="R55" s="163">
        <v>5</v>
      </c>
      <c r="S55" s="163"/>
      <c r="T55" s="163"/>
      <c r="U55" s="163"/>
      <c r="V55" s="163">
        <v>6</v>
      </c>
      <c r="W55" s="163"/>
      <c r="X55" s="163"/>
      <c r="Y55" s="163"/>
      <c r="Z55" s="163"/>
      <c r="AA55" s="163"/>
      <c r="AB55" s="163">
        <v>7</v>
      </c>
      <c r="AC55" s="163"/>
      <c r="AD55" s="163"/>
      <c r="AE55" s="163"/>
      <c r="AF55" s="163">
        <v>8</v>
      </c>
      <c r="AG55" s="163"/>
      <c r="AH55" s="163"/>
      <c r="AI55" s="163"/>
      <c r="AJ55" s="163"/>
      <c r="AK55" s="163">
        <v>9</v>
      </c>
      <c r="AL55" s="163"/>
      <c r="AM55" s="163"/>
      <c r="AN55" s="163"/>
      <c r="AO55" s="163">
        <v>10</v>
      </c>
      <c r="AP55" s="163"/>
      <c r="AQ55" s="163"/>
      <c r="AR55" s="163"/>
      <c r="AS55" s="163">
        <v>11</v>
      </c>
      <c r="AT55" s="163"/>
      <c r="AU55" s="163"/>
      <c r="AV55" s="163"/>
      <c r="AW55" s="163">
        <v>12</v>
      </c>
      <c r="AX55" s="163"/>
      <c r="AY55" s="163"/>
      <c r="AZ55" s="164"/>
    </row>
    <row r="56" spans="1:52" ht="13.5" customHeight="1">
      <c r="A56" s="185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9"/>
      <c r="AG56" s="169"/>
      <c r="AH56" s="169"/>
      <c r="AI56" s="169"/>
      <c r="AJ56" s="169"/>
      <c r="AK56" s="165"/>
      <c r="AL56" s="165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  <c r="AX56" s="165"/>
      <c r="AY56" s="165"/>
      <c r="AZ56" s="166"/>
    </row>
    <row r="57" spans="1:52" ht="13.5" customHeight="1">
      <c r="A57" s="186"/>
      <c r="B57" s="153"/>
      <c r="C57" s="153"/>
      <c r="D57" s="153"/>
      <c r="E57" s="153"/>
      <c r="F57" s="153"/>
      <c r="G57" s="153"/>
      <c r="H57" s="153"/>
      <c r="I57" s="153"/>
      <c r="J57" s="151"/>
      <c r="K57" s="151"/>
      <c r="L57" s="151"/>
      <c r="M57" s="151"/>
      <c r="N57" s="151"/>
      <c r="O57" s="151"/>
      <c r="P57" s="151"/>
      <c r="Q57" s="151"/>
      <c r="R57" s="153"/>
      <c r="S57" s="153"/>
      <c r="T57" s="153"/>
      <c r="U57" s="153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52"/>
      <c r="AG57" s="152"/>
      <c r="AH57" s="152"/>
      <c r="AI57" s="152"/>
      <c r="AJ57" s="152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50"/>
    </row>
    <row r="58" spans="1:52" ht="13.5" customHeight="1">
      <c r="A58" s="186"/>
      <c r="B58" s="153"/>
      <c r="C58" s="153"/>
      <c r="D58" s="153"/>
      <c r="E58" s="153"/>
      <c r="F58" s="153"/>
      <c r="G58" s="153"/>
      <c r="H58" s="153"/>
      <c r="I58" s="153"/>
      <c r="J58" s="151"/>
      <c r="K58" s="151"/>
      <c r="L58" s="151"/>
      <c r="M58" s="151"/>
      <c r="N58" s="151"/>
      <c r="O58" s="151"/>
      <c r="P58" s="151"/>
      <c r="Q58" s="151"/>
      <c r="R58" s="153"/>
      <c r="S58" s="153"/>
      <c r="T58" s="153"/>
      <c r="U58" s="153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52"/>
      <c r="AG58" s="152"/>
      <c r="AH58" s="152"/>
      <c r="AI58" s="152"/>
      <c r="AJ58" s="152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50"/>
    </row>
    <row r="59" spans="1:52" ht="13.5" customHeight="1">
      <c r="A59" s="186"/>
      <c r="B59" s="153"/>
      <c r="C59" s="153"/>
      <c r="D59" s="153"/>
      <c r="E59" s="153"/>
      <c r="F59" s="153"/>
      <c r="G59" s="153"/>
      <c r="H59" s="153"/>
      <c r="I59" s="153"/>
      <c r="J59" s="151"/>
      <c r="K59" s="151"/>
      <c r="L59" s="151"/>
      <c r="M59" s="151"/>
      <c r="N59" s="151"/>
      <c r="O59" s="151"/>
      <c r="P59" s="151"/>
      <c r="Q59" s="151"/>
      <c r="R59" s="153"/>
      <c r="S59" s="153"/>
      <c r="T59" s="153"/>
      <c r="U59" s="153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52"/>
      <c r="AG59" s="152"/>
      <c r="AH59" s="152"/>
      <c r="AI59" s="152"/>
      <c r="AJ59" s="152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50"/>
    </row>
    <row r="60" spans="1:52" ht="13.5" customHeight="1">
      <c r="A60" s="186"/>
      <c r="B60" s="153"/>
      <c r="C60" s="153"/>
      <c r="D60" s="153"/>
      <c r="E60" s="153"/>
      <c r="F60" s="153"/>
      <c r="G60" s="153"/>
      <c r="H60" s="153"/>
      <c r="I60" s="153"/>
      <c r="J60" s="151"/>
      <c r="K60" s="151"/>
      <c r="L60" s="151"/>
      <c r="M60" s="151"/>
      <c r="N60" s="151"/>
      <c r="O60" s="151"/>
      <c r="P60" s="151"/>
      <c r="Q60" s="151"/>
      <c r="R60" s="153"/>
      <c r="S60" s="153"/>
      <c r="T60" s="153"/>
      <c r="U60" s="153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52"/>
      <c r="AG60" s="152"/>
      <c r="AH60" s="152"/>
      <c r="AI60" s="152"/>
      <c r="AJ60" s="152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50"/>
    </row>
    <row r="61" spans="1:52" ht="13.5" customHeight="1">
      <c r="A61" s="186"/>
      <c r="B61" s="153"/>
      <c r="C61" s="153"/>
      <c r="D61" s="153"/>
      <c r="E61" s="153"/>
      <c r="F61" s="153"/>
      <c r="G61" s="153"/>
      <c r="H61" s="153"/>
      <c r="I61" s="153"/>
      <c r="J61" s="151"/>
      <c r="K61" s="151"/>
      <c r="L61" s="151"/>
      <c r="M61" s="151"/>
      <c r="N61" s="151"/>
      <c r="O61" s="151"/>
      <c r="P61" s="151"/>
      <c r="Q61" s="151"/>
      <c r="R61" s="153"/>
      <c r="S61" s="153"/>
      <c r="T61" s="153"/>
      <c r="U61" s="153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52"/>
      <c r="AG61" s="152"/>
      <c r="AH61" s="152"/>
      <c r="AI61" s="152"/>
      <c r="AJ61" s="152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50"/>
    </row>
    <row r="62" spans="1:52" ht="13.5" customHeight="1" thickBot="1">
      <c r="A62" s="187" t="s">
        <v>65</v>
      </c>
      <c r="B62" s="188"/>
      <c r="C62" s="188"/>
      <c r="D62" s="188"/>
      <c r="E62" s="188"/>
      <c r="F62" s="188"/>
      <c r="G62" s="188"/>
      <c r="H62" s="188"/>
      <c r="I62" s="189"/>
      <c r="J62" s="172"/>
      <c r="K62" s="172"/>
      <c r="L62" s="172"/>
      <c r="M62" s="172"/>
      <c r="N62" s="172" t="s">
        <v>66</v>
      </c>
      <c r="O62" s="172"/>
      <c r="P62" s="172"/>
      <c r="Q62" s="172"/>
      <c r="R62" s="172" t="s">
        <v>66</v>
      </c>
      <c r="S62" s="172"/>
      <c r="T62" s="172"/>
      <c r="U62" s="172"/>
      <c r="V62" s="154" t="s">
        <v>66</v>
      </c>
      <c r="W62" s="154"/>
      <c r="X62" s="154"/>
      <c r="Y62" s="154"/>
      <c r="Z62" s="154"/>
      <c r="AA62" s="154"/>
      <c r="AB62" s="154" t="s">
        <v>66</v>
      </c>
      <c r="AC62" s="154"/>
      <c r="AD62" s="154"/>
      <c r="AE62" s="154"/>
      <c r="AF62" s="170"/>
      <c r="AG62" s="170"/>
      <c r="AH62" s="170"/>
      <c r="AI62" s="170"/>
      <c r="AJ62" s="170"/>
      <c r="AK62" s="154" t="s">
        <v>66</v>
      </c>
      <c r="AL62" s="154"/>
      <c r="AM62" s="154"/>
      <c r="AN62" s="154"/>
      <c r="AO62" s="154" t="s">
        <v>66</v>
      </c>
      <c r="AP62" s="154"/>
      <c r="AQ62" s="154"/>
      <c r="AR62" s="154"/>
      <c r="AS62" s="154" t="s">
        <v>66</v>
      </c>
      <c r="AT62" s="154"/>
      <c r="AU62" s="154"/>
      <c r="AV62" s="154"/>
      <c r="AW62" s="154" t="s">
        <v>66</v>
      </c>
      <c r="AX62" s="154"/>
      <c r="AY62" s="154"/>
      <c r="AZ62" s="155"/>
    </row>
    <row r="66" spans="2:19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2:19">
      <c r="B67" s="41" t="s">
        <v>67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</row>
  </sheetData>
  <scenarios current="0" show="0">
    <scenario name="х" locked="1" count="8" user="Admin" comment="Автор: Admin , 02.03.2014">
      <inputCells r="P1" val=""/>
      <inputCells r="Q1" val=""/>
      <inputCells r="R1" val=""/>
      <inputCells r="S1" val=""/>
      <inputCells r="P2" val=""/>
      <inputCells r="Q2" val=""/>
      <inputCells r="R2" val=""/>
      <inputCells r="S2" val=""/>
    </scenario>
  </scenarios>
  <dataConsolidate>
    <dataRefs count="1">
      <dataRef ref="B25:B108" sheet="Прайс і покупці"/>
    </dataRefs>
  </dataConsolidate>
  <mergeCells count="290">
    <mergeCell ref="B66:S66"/>
    <mergeCell ref="R53:AJ53"/>
    <mergeCell ref="AK53:AR53"/>
    <mergeCell ref="C55:I55"/>
    <mergeCell ref="C56:I56"/>
    <mergeCell ref="R62:U62"/>
    <mergeCell ref="N55:Q55"/>
    <mergeCell ref="B67:S67"/>
    <mergeCell ref="A59:B59"/>
    <mergeCell ref="A60:B60"/>
    <mergeCell ref="A61:B61"/>
    <mergeCell ref="J59:M59"/>
    <mergeCell ref="J60:M60"/>
    <mergeCell ref="J61:M61"/>
    <mergeCell ref="J62:M62"/>
    <mergeCell ref="R59:U59"/>
    <mergeCell ref="R60:U60"/>
    <mergeCell ref="AS53:AZ53"/>
    <mergeCell ref="N53:Q54"/>
    <mergeCell ref="A53:B54"/>
    <mergeCell ref="C59:I59"/>
    <mergeCell ref="C60:I60"/>
    <mergeCell ref="C61:I61"/>
    <mergeCell ref="A55:B55"/>
    <mergeCell ref="A56:B56"/>
    <mergeCell ref="A57:B57"/>
    <mergeCell ref="A58:B58"/>
    <mergeCell ref="J53:M54"/>
    <mergeCell ref="C53:I54"/>
    <mergeCell ref="N62:Q62"/>
    <mergeCell ref="J55:M55"/>
    <mergeCell ref="J56:M56"/>
    <mergeCell ref="J57:M57"/>
    <mergeCell ref="N56:Q56"/>
    <mergeCell ref="C57:I57"/>
    <mergeCell ref="C58:I58"/>
    <mergeCell ref="N58:Q58"/>
    <mergeCell ref="N59:Q59"/>
    <mergeCell ref="N60:Q60"/>
    <mergeCell ref="N61:Q61"/>
    <mergeCell ref="A62:I62"/>
    <mergeCell ref="AB54:AE54"/>
    <mergeCell ref="AB55:AE55"/>
    <mergeCell ref="AB56:AE56"/>
    <mergeCell ref="AB57:AE57"/>
    <mergeCell ref="V59:AA59"/>
    <mergeCell ref="V60:AA60"/>
    <mergeCell ref="R54:U54"/>
    <mergeCell ref="R55:U55"/>
    <mergeCell ref="R56:U56"/>
    <mergeCell ref="R57:U57"/>
    <mergeCell ref="V54:AA54"/>
    <mergeCell ref="V55:AA55"/>
    <mergeCell ref="V56:AA56"/>
    <mergeCell ref="V57:AA57"/>
    <mergeCell ref="V62:AA62"/>
    <mergeCell ref="AF59:AJ59"/>
    <mergeCell ref="AF60:AJ60"/>
    <mergeCell ref="AF61:AJ61"/>
    <mergeCell ref="AF62:AJ62"/>
    <mergeCell ref="AB59:AE59"/>
    <mergeCell ref="AB60:AE60"/>
    <mergeCell ref="AB61:AE61"/>
    <mergeCell ref="AB62:AE62"/>
    <mergeCell ref="AK62:AN62"/>
    <mergeCell ref="AS61:AV61"/>
    <mergeCell ref="AS62:AV62"/>
    <mergeCell ref="AO60:AR60"/>
    <mergeCell ref="AO61:AR61"/>
    <mergeCell ref="AF54:AJ54"/>
    <mergeCell ref="AF55:AJ55"/>
    <mergeCell ref="AF56:AJ56"/>
    <mergeCell ref="AF57:AJ57"/>
    <mergeCell ref="AO62:AR62"/>
    <mergeCell ref="AK54:AN54"/>
    <mergeCell ref="AK55:AN55"/>
    <mergeCell ref="AK56:AN56"/>
    <mergeCell ref="AK57:AN57"/>
    <mergeCell ref="AK58:AN58"/>
    <mergeCell ref="AW62:AZ62"/>
    <mergeCell ref="D51:K51"/>
    <mergeCell ref="AM47:AZ47"/>
    <mergeCell ref="AB48:AC48"/>
    <mergeCell ref="AI48:AJ48"/>
    <mergeCell ref="B48:S48"/>
    <mergeCell ref="B50:C50"/>
    <mergeCell ref="AW55:AZ55"/>
    <mergeCell ref="AW56:AZ56"/>
    <mergeCell ref="AW54:AZ54"/>
    <mergeCell ref="AS58:AV58"/>
    <mergeCell ref="AS59:AV59"/>
    <mergeCell ref="AS60:AV60"/>
    <mergeCell ref="AS54:AV54"/>
    <mergeCell ref="AS55:AV55"/>
    <mergeCell ref="AS56:AV56"/>
    <mergeCell ref="AS57:AV57"/>
    <mergeCell ref="AW59:AZ59"/>
    <mergeCell ref="AW60:AZ60"/>
    <mergeCell ref="AO54:AR54"/>
    <mergeCell ref="AO55:AR55"/>
    <mergeCell ref="AO56:AR56"/>
    <mergeCell ref="AO57:AR57"/>
    <mergeCell ref="AO58:AR58"/>
    <mergeCell ref="AW57:AZ57"/>
    <mergeCell ref="J58:M58"/>
    <mergeCell ref="AW58:AZ58"/>
    <mergeCell ref="AF58:AJ58"/>
    <mergeCell ref="V58:AA58"/>
    <mergeCell ref="AB58:AE58"/>
    <mergeCell ref="N57:Q57"/>
    <mergeCell ref="R58:U58"/>
    <mergeCell ref="AW61:AZ61"/>
    <mergeCell ref="AO59:AR59"/>
    <mergeCell ref="AK59:AN59"/>
    <mergeCell ref="AK60:AN60"/>
    <mergeCell ref="AK61:AN61"/>
    <mergeCell ref="V61:AA61"/>
    <mergeCell ref="R61:U61"/>
    <mergeCell ref="T6:AG6"/>
    <mergeCell ref="B44:AX44"/>
    <mergeCell ref="B45:AX45"/>
    <mergeCell ref="AM1:AZ4"/>
    <mergeCell ref="A5:O5"/>
    <mergeCell ref="A6:S6"/>
    <mergeCell ref="P5:S5"/>
    <mergeCell ref="A1:E4"/>
    <mergeCell ref="F1:O1"/>
    <mergeCell ref="F2:O2"/>
    <mergeCell ref="F3:O4"/>
    <mergeCell ref="P1:S1"/>
    <mergeCell ref="P2:S2"/>
    <mergeCell ref="P3:S3"/>
    <mergeCell ref="P4:Q4"/>
    <mergeCell ref="R4:S4"/>
    <mergeCell ref="AF9:AZ9"/>
    <mergeCell ref="AS27:AV28"/>
    <mergeCell ref="A23:I24"/>
    <mergeCell ref="K9:X9"/>
    <mergeCell ref="E32:J32"/>
    <mergeCell ref="E33:J33"/>
    <mergeCell ref="O29:R29"/>
    <mergeCell ref="S29:U29"/>
    <mergeCell ref="AQ15:AZ16"/>
    <mergeCell ref="AA19:AP20"/>
    <mergeCell ref="O26:R28"/>
    <mergeCell ref="S26:U28"/>
    <mergeCell ref="K26:N28"/>
    <mergeCell ref="J23:AH23"/>
    <mergeCell ref="O15:X16"/>
    <mergeCell ref="I10:X11"/>
    <mergeCell ref="A10:H11"/>
    <mergeCell ref="E30:J30"/>
    <mergeCell ref="Z30:AD30"/>
    <mergeCell ref="AC10:AJ11"/>
    <mergeCell ref="AJ12:AZ12"/>
    <mergeCell ref="H12:X12"/>
    <mergeCell ref="AK10:AZ11"/>
    <mergeCell ref="A19:N20"/>
    <mergeCell ref="AU22:AZ22"/>
    <mergeCell ref="E26:J28"/>
    <mergeCell ref="E29:J29"/>
    <mergeCell ref="A21:I22"/>
    <mergeCell ref="K29:N29"/>
    <mergeCell ref="A15:N16"/>
    <mergeCell ref="A29:D29"/>
    <mergeCell ref="A26:D28"/>
    <mergeCell ref="A42:AZ42"/>
    <mergeCell ref="A43:AZ43"/>
    <mergeCell ref="AS33:AV33"/>
    <mergeCell ref="AS34:AV34"/>
    <mergeCell ref="AS35:AV35"/>
    <mergeCell ref="AS38:AV38"/>
    <mergeCell ref="AE35:AH35"/>
    <mergeCell ref="S34:U34"/>
    <mergeCell ref="AE30:AH30"/>
    <mergeCell ref="AE31:AH31"/>
    <mergeCell ref="AE32:AH32"/>
    <mergeCell ref="AE33:AH33"/>
    <mergeCell ref="AI32:AN32"/>
    <mergeCell ref="AI33:AN33"/>
    <mergeCell ref="AE34:AH34"/>
    <mergeCell ref="O33:R33"/>
    <mergeCell ref="Z31:AD31"/>
    <mergeCell ref="Z32:AD32"/>
    <mergeCell ref="Z33:AD33"/>
    <mergeCell ref="V33:Y33"/>
    <mergeCell ref="V32:Y32"/>
    <mergeCell ref="S31:U31"/>
    <mergeCell ref="S32:U32"/>
    <mergeCell ref="S33:U33"/>
    <mergeCell ref="F40:I41"/>
    <mergeCell ref="AE29:AH29"/>
    <mergeCell ref="AI29:AN29"/>
    <mergeCell ref="AI30:AN30"/>
    <mergeCell ref="Z38:AD38"/>
    <mergeCell ref="AI38:AN38"/>
    <mergeCell ref="V29:Y29"/>
    <mergeCell ref="V30:Y30"/>
    <mergeCell ref="V31:Y31"/>
    <mergeCell ref="Z29:AD29"/>
    <mergeCell ref="Z34:AD34"/>
    <mergeCell ref="O34:R34"/>
    <mergeCell ref="S30:U30"/>
    <mergeCell ref="K30:N30"/>
    <mergeCell ref="K31:N31"/>
    <mergeCell ref="K32:N32"/>
    <mergeCell ref="O30:R30"/>
    <mergeCell ref="O31:R31"/>
    <mergeCell ref="O32:R32"/>
    <mergeCell ref="E34:J34"/>
    <mergeCell ref="E31:J31"/>
    <mergeCell ref="K33:N33"/>
    <mergeCell ref="V40:AX40"/>
    <mergeCell ref="V41:AX41"/>
    <mergeCell ref="AO30:AR30"/>
    <mergeCell ref="AI37:AN37"/>
    <mergeCell ref="AO36:AR36"/>
    <mergeCell ref="AE37:AH37"/>
    <mergeCell ref="V35:Y35"/>
    <mergeCell ref="AS30:AV30"/>
    <mergeCell ref="AE38:AH38"/>
    <mergeCell ref="AW38:AZ38"/>
    <mergeCell ref="A39:AZ39"/>
    <mergeCell ref="AO38:AR38"/>
    <mergeCell ref="V36:Y36"/>
    <mergeCell ref="S36:U36"/>
    <mergeCell ref="AW30:AZ35"/>
    <mergeCell ref="AO31:AR31"/>
    <mergeCell ref="AO32:AR32"/>
    <mergeCell ref="A37:D37"/>
    <mergeCell ref="K34:N34"/>
    <mergeCell ref="Z36:AD36"/>
    <mergeCell ref="Z37:AD37"/>
    <mergeCell ref="AE36:AH36"/>
    <mergeCell ref="V37:Y37"/>
    <mergeCell ref="AI35:AN35"/>
    <mergeCell ref="AS37:AV37"/>
    <mergeCell ref="AW36:AZ36"/>
    <mergeCell ref="AW37:AZ37"/>
    <mergeCell ref="J24:AN24"/>
    <mergeCell ref="J25:AN25"/>
    <mergeCell ref="V26:Y28"/>
    <mergeCell ref="AI28:AN28"/>
    <mergeCell ref="Z26:AD28"/>
    <mergeCell ref="AO37:AR37"/>
    <mergeCell ref="V34:Y34"/>
    <mergeCell ref="AO33:AR33"/>
    <mergeCell ref="AO34:AR34"/>
    <mergeCell ref="AO35:AR35"/>
    <mergeCell ref="AI31:AN31"/>
    <mergeCell ref="AS36:AV36"/>
    <mergeCell ref="AI34:AN34"/>
    <mergeCell ref="AS31:AV31"/>
    <mergeCell ref="AS32:AV32"/>
    <mergeCell ref="AI36:AN36"/>
    <mergeCell ref="V38:Y38"/>
    <mergeCell ref="A38:D38"/>
    <mergeCell ref="E36:N36"/>
    <mergeCell ref="E37:N37"/>
    <mergeCell ref="E38:N38"/>
    <mergeCell ref="O36:R36"/>
    <mergeCell ref="O37:R37"/>
    <mergeCell ref="O38:R38"/>
    <mergeCell ref="A36:D36"/>
    <mergeCell ref="S37:U37"/>
    <mergeCell ref="S38:U38"/>
    <mergeCell ref="D7:N7"/>
    <mergeCell ref="AC7:AH7"/>
    <mergeCell ref="AQ8:AV8"/>
    <mergeCell ref="A30:D35"/>
    <mergeCell ref="E35:N35"/>
    <mergeCell ref="O35:R35"/>
    <mergeCell ref="S35:U35"/>
    <mergeCell ref="M14:X14"/>
    <mergeCell ref="A18:L18"/>
    <mergeCell ref="AO14:AZ14"/>
    <mergeCell ref="Z35:AD35"/>
    <mergeCell ref="AW26:AZ28"/>
    <mergeCell ref="AW29:AZ29"/>
    <mergeCell ref="AE26:AV26"/>
    <mergeCell ref="AI27:AR27"/>
    <mergeCell ref="AE27:AH28"/>
    <mergeCell ref="AO29:AR29"/>
    <mergeCell ref="AO28:AR28"/>
    <mergeCell ref="AS29:AV29"/>
    <mergeCell ref="AB18:AP18"/>
    <mergeCell ref="AB15:AP16"/>
    <mergeCell ref="AS22:AT22"/>
    <mergeCell ref="AI22:AJ22"/>
    <mergeCell ref="J22:AH22"/>
  </mergeCells>
  <phoneticPr fontId="2" type="noConversion"/>
  <dataValidations count="2">
    <dataValidation type="list" allowBlank="1" showInputMessage="1" showErrorMessage="1" sqref="K30:N34">
      <formula1>Склад</formula1>
    </dataValidation>
    <dataValidation type="list" allowBlank="1" showInputMessage="1" showErrorMessage="1" sqref="AK10:AZ11">
      <formula1>Покупець</formula1>
    </dataValidation>
  </dataValidations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8"/>
  <sheetViews>
    <sheetView topLeftCell="D1" zoomScaleNormal="100" workbookViewId="0">
      <selection activeCell="I3" sqref="I3:L9"/>
    </sheetView>
  </sheetViews>
  <sheetFormatPr defaultRowHeight="12.75"/>
  <cols>
    <col min="2" max="2" width="27.140625" customWidth="1"/>
    <col min="3" max="3" width="14" customWidth="1"/>
    <col min="6" max="6" width="10.140625" bestFit="1" customWidth="1"/>
    <col min="7" max="7" width="9.140625" customWidth="1"/>
    <col min="9" max="9" width="20.7109375" customWidth="1"/>
    <col min="10" max="10" width="27.5703125" customWidth="1"/>
    <col min="11" max="11" width="20" customWidth="1"/>
    <col min="12" max="12" width="17.7109375" customWidth="1"/>
  </cols>
  <sheetData>
    <row r="1" spans="1:12">
      <c r="I1" t="s">
        <v>263</v>
      </c>
    </row>
    <row r="3" spans="1:12" ht="27" customHeight="1">
      <c r="I3" t="s">
        <v>259</v>
      </c>
      <c r="J3" t="s">
        <v>260</v>
      </c>
      <c r="K3" t="s">
        <v>261</v>
      </c>
      <c r="L3" t="s">
        <v>262</v>
      </c>
    </row>
    <row r="4" spans="1:12">
      <c r="I4" t="s">
        <v>265</v>
      </c>
      <c r="J4" t="s">
        <v>264</v>
      </c>
      <c r="K4" s="16" t="s">
        <v>290</v>
      </c>
      <c r="L4" t="s">
        <v>266</v>
      </c>
    </row>
    <row r="5" spans="1:12">
      <c r="I5" t="s">
        <v>268</v>
      </c>
      <c r="J5" t="s">
        <v>269</v>
      </c>
      <c r="K5" s="16" t="s">
        <v>291</v>
      </c>
      <c r="L5" t="s">
        <v>267</v>
      </c>
    </row>
    <row r="6" spans="1:12">
      <c r="I6" t="s">
        <v>270</v>
      </c>
      <c r="J6" t="s">
        <v>271</v>
      </c>
      <c r="K6" s="16" t="s">
        <v>292</v>
      </c>
      <c r="L6" t="s">
        <v>272</v>
      </c>
    </row>
    <row r="7" spans="1:12">
      <c r="I7" t="s">
        <v>273</v>
      </c>
      <c r="J7" t="s">
        <v>276</v>
      </c>
      <c r="K7" s="16" t="s">
        <v>293</v>
      </c>
      <c r="L7" t="s">
        <v>274</v>
      </c>
    </row>
    <row r="8" spans="1:12">
      <c r="I8" t="s">
        <v>275</v>
      </c>
      <c r="J8" t="s">
        <v>277</v>
      </c>
      <c r="K8" s="16" t="s">
        <v>294</v>
      </c>
      <c r="L8" t="s">
        <v>278</v>
      </c>
    </row>
    <row r="9" spans="1:12">
      <c r="I9" t="s">
        <v>279</v>
      </c>
      <c r="J9" t="s">
        <v>280</v>
      </c>
      <c r="K9" s="16" t="s">
        <v>295</v>
      </c>
      <c r="L9" t="s">
        <v>281</v>
      </c>
    </row>
    <row r="10" spans="1:12">
      <c r="K10" s="16"/>
    </row>
    <row r="11" spans="1:12">
      <c r="K11" s="16"/>
    </row>
    <row r="12" spans="1:12">
      <c r="K12" s="16"/>
    </row>
    <row r="13" spans="1:12">
      <c r="K13" s="16"/>
    </row>
    <row r="14" spans="1:12">
      <c r="A14" t="s">
        <v>74</v>
      </c>
      <c r="K14" s="16"/>
    </row>
    <row r="15" spans="1:12">
      <c r="A15" t="s">
        <v>75</v>
      </c>
      <c r="B15" t="s">
        <v>79</v>
      </c>
      <c r="K15" s="16"/>
    </row>
    <row r="16" spans="1:12">
      <c r="A16" t="s">
        <v>76</v>
      </c>
      <c r="B16">
        <v>651983284627</v>
      </c>
      <c r="K16" s="16"/>
    </row>
    <row r="17" spans="1:11">
      <c r="A17" t="s">
        <v>77</v>
      </c>
      <c r="K17" s="16"/>
    </row>
    <row r="18" spans="1:11">
      <c r="A18" t="s">
        <v>78</v>
      </c>
      <c r="B18" t="s">
        <v>80</v>
      </c>
      <c r="K18" s="16"/>
    </row>
    <row r="19" spans="1:11">
      <c r="K19" s="16"/>
    </row>
    <row r="20" spans="1:11">
      <c r="A20" t="s">
        <v>81</v>
      </c>
      <c r="K20" s="16"/>
    </row>
    <row r="21" spans="1:11">
      <c r="K21" s="16"/>
    </row>
    <row r="22" spans="1:11">
      <c r="D22" t="s">
        <v>82</v>
      </c>
      <c r="K22" s="16"/>
    </row>
    <row r="23" spans="1:11">
      <c r="K23" s="16"/>
    </row>
    <row r="24" spans="1:11" ht="66.75" customHeight="1">
      <c r="A24" t="s">
        <v>83</v>
      </c>
      <c r="B24" t="s">
        <v>84</v>
      </c>
      <c r="C24" t="s">
        <v>69</v>
      </c>
      <c r="D24" t="s">
        <v>85</v>
      </c>
      <c r="E24" t="s">
        <v>86</v>
      </c>
      <c r="F24" t="s">
        <v>87</v>
      </c>
      <c r="G24" t="s">
        <v>20</v>
      </c>
    </row>
    <row r="25" spans="1:11" ht="30" customHeight="1">
      <c r="A25" t="s">
        <v>88</v>
      </c>
      <c r="B25" t="s">
        <v>89</v>
      </c>
      <c r="C25" t="s">
        <v>90</v>
      </c>
      <c r="D25">
        <v>1</v>
      </c>
      <c r="E25">
        <v>15.6</v>
      </c>
      <c r="F25">
        <f>E25*1.3</f>
        <v>20.28</v>
      </c>
      <c r="G25">
        <v>703</v>
      </c>
      <c r="H25" s="24" t="s">
        <v>296</v>
      </c>
    </row>
    <row r="26" spans="1:11" ht="30" customHeight="1">
      <c r="A26" t="s">
        <v>91</v>
      </c>
      <c r="B26" t="s">
        <v>92</v>
      </c>
      <c r="C26" t="s">
        <v>90</v>
      </c>
      <c r="D26">
        <v>1</v>
      </c>
      <c r="E26">
        <v>15.4</v>
      </c>
      <c r="F26">
        <f>E26*1.3</f>
        <v>20.02</v>
      </c>
      <c r="G26">
        <v>2203</v>
      </c>
      <c r="H26" s="24" t="s">
        <v>296</v>
      </c>
    </row>
    <row r="27" spans="1:11" ht="30" customHeight="1">
      <c r="A27" t="s">
        <v>93</v>
      </c>
      <c r="B27" t="s">
        <v>94</v>
      </c>
      <c r="C27" t="s">
        <v>90</v>
      </c>
      <c r="D27">
        <v>1</v>
      </c>
      <c r="E27">
        <v>13.4</v>
      </c>
      <c r="F27">
        <f>E27*1.3</f>
        <v>17.420000000000002</v>
      </c>
      <c r="G27">
        <v>701</v>
      </c>
      <c r="H27" s="24"/>
    </row>
    <row r="28" spans="1:11" ht="30" customHeight="1">
      <c r="A28" t="s">
        <v>95</v>
      </c>
      <c r="B28" t="s">
        <v>96</v>
      </c>
      <c r="C28" t="s">
        <v>90</v>
      </c>
      <c r="D28">
        <v>1</v>
      </c>
      <c r="E28">
        <v>12</v>
      </c>
      <c r="F28">
        <f t="shared" ref="F28:F91" si="0">E28*1.3</f>
        <v>15.600000000000001</v>
      </c>
      <c r="G28">
        <v>805</v>
      </c>
      <c r="H28" s="24"/>
    </row>
    <row r="29" spans="1:11" ht="30" customHeight="1">
      <c r="A29" t="s">
        <v>97</v>
      </c>
      <c r="B29" t="s">
        <v>98</v>
      </c>
      <c r="C29" t="s">
        <v>99</v>
      </c>
      <c r="D29">
        <v>1</v>
      </c>
      <c r="E29">
        <v>25.5</v>
      </c>
      <c r="F29">
        <f t="shared" si="0"/>
        <v>33.15</v>
      </c>
      <c r="G29">
        <v>406</v>
      </c>
      <c r="H29" s="24" t="s">
        <v>296</v>
      </c>
    </row>
    <row r="30" spans="1:11" ht="30" customHeight="1">
      <c r="A30" t="s">
        <v>100</v>
      </c>
      <c r="B30" t="s">
        <v>101</v>
      </c>
      <c r="C30" t="s">
        <v>99</v>
      </c>
      <c r="D30">
        <v>1</v>
      </c>
      <c r="E30">
        <v>25.5</v>
      </c>
      <c r="F30">
        <f t="shared" si="0"/>
        <v>33.15</v>
      </c>
      <c r="G30">
        <v>407</v>
      </c>
      <c r="H30" s="24"/>
    </row>
    <row r="31" spans="1:11" ht="30" customHeight="1">
      <c r="A31" t="s">
        <v>102</v>
      </c>
      <c r="B31" t="s">
        <v>103</v>
      </c>
      <c r="C31" t="s">
        <v>90</v>
      </c>
      <c r="D31">
        <v>1</v>
      </c>
      <c r="E31">
        <v>8.5</v>
      </c>
      <c r="F31">
        <f t="shared" si="0"/>
        <v>11.05</v>
      </c>
      <c r="G31">
        <v>1701</v>
      </c>
      <c r="H31" s="24"/>
    </row>
    <row r="32" spans="1:11" ht="30" customHeight="1">
      <c r="A32" t="s">
        <v>104</v>
      </c>
      <c r="B32" t="s">
        <v>105</v>
      </c>
      <c r="C32" t="s">
        <v>90</v>
      </c>
      <c r="D32">
        <v>1</v>
      </c>
      <c r="E32">
        <v>51.5</v>
      </c>
      <c r="F32">
        <f t="shared" si="0"/>
        <v>66.95</v>
      </c>
      <c r="G32">
        <v>1602</v>
      </c>
      <c r="H32" s="24"/>
    </row>
    <row r="33" spans="1:8" ht="30" customHeight="1">
      <c r="A33" t="s">
        <v>106</v>
      </c>
      <c r="B33" t="s">
        <v>107</v>
      </c>
      <c r="C33" t="s">
        <v>90</v>
      </c>
      <c r="D33">
        <v>1</v>
      </c>
      <c r="E33">
        <v>42</v>
      </c>
      <c r="F33">
        <f t="shared" si="0"/>
        <v>54.6</v>
      </c>
      <c r="G33">
        <v>801</v>
      </c>
      <c r="H33" s="24"/>
    </row>
    <row r="34" spans="1:8" ht="30" customHeight="1">
      <c r="A34" t="s">
        <v>108</v>
      </c>
      <c r="B34" t="s">
        <v>109</v>
      </c>
      <c r="C34" t="s">
        <v>90</v>
      </c>
      <c r="D34">
        <v>1</v>
      </c>
      <c r="E34">
        <v>19.5</v>
      </c>
      <c r="F34">
        <f t="shared" si="0"/>
        <v>25.35</v>
      </c>
      <c r="G34">
        <v>901</v>
      </c>
      <c r="H34" s="24"/>
    </row>
    <row r="35" spans="1:8" ht="30" customHeight="1">
      <c r="A35" t="s">
        <v>110</v>
      </c>
      <c r="B35" t="s">
        <v>111</v>
      </c>
      <c r="C35" t="s">
        <v>90</v>
      </c>
      <c r="D35">
        <v>1</v>
      </c>
      <c r="E35">
        <v>65</v>
      </c>
      <c r="F35">
        <f t="shared" si="0"/>
        <v>84.5</v>
      </c>
      <c r="G35">
        <v>2203</v>
      </c>
      <c r="H35" s="24"/>
    </row>
    <row r="36" spans="1:8" ht="30" customHeight="1">
      <c r="A36" t="s">
        <v>112</v>
      </c>
      <c r="B36" t="s">
        <v>113</v>
      </c>
      <c r="C36" t="s">
        <v>90</v>
      </c>
      <c r="D36">
        <v>1</v>
      </c>
      <c r="E36">
        <v>28.5</v>
      </c>
      <c r="F36">
        <f t="shared" si="0"/>
        <v>37.050000000000004</v>
      </c>
      <c r="G36">
        <v>401</v>
      </c>
      <c r="H36" s="24"/>
    </row>
    <row r="37" spans="1:8" ht="30" customHeight="1">
      <c r="A37" t="s">
        <v>114</v>
      </c>
      <c r="B37" t="s">
        <v>115</v>
      </c>
      <c r="C37" t="s">
        <v>90</v>
      </c>
      <c r="D37">
        <v>1</v>
      </c>
      <c r="E37">
        <v>175</v>
      </c>
      <c r="F37">
        <f t="shared" si="0"/>
        <v>227.5</v>
      </c>
      <c r="G37">
        <v>1102</v>
      </c>
      <c r="H37" s="24"/>
    </row>
    <row r="38" spans="1:8" ht="30" customHeight="1">
      <c r="A38" t="s">
        <v>116</v>
      </c>
      <c r="B38" t="s">
        <v>117</v>
      </c>
      <c r="C38" t="s">
        <v>90</v>
      </c>
      <c r="D38">
        <v>1</v>
      </c>
      <c r="E38">
        <v>182</v>
      </c>
      <c r="F38">
        <f t="shared" si="0"/>
        <v>236.6</v>
      </c>
      <c r="G38">
        <v>520</v>
      </c>
      <c r="H38" s="24"/>
    </row>
    <row r="39" spans="1:8" ht="30" customHeight="1">
      <c r="A39" t="s">
        <v>118</v>
      </c>
      <c r="B39" t="s">
        <v>119</v>
      </c>
      <c r="C39" t="s">
        <v>90</v>
      </c>
      <c r="D39">
        <v>1</v>
      </c>
      <c r="E39">
        <v>50</v>
      </c>
      <c r="F39">
        <f t="shared" si="0"/>
        <v>65</v>
      </c>
      <c r="G39">
        <v>708</v>
      </c>
      <c r="H39" s="24"/>
    </row>
    <row r="40" spans="1:8" ht="30" customHeight="1">
      <c r="A40" t="s">
        <v>120</v>
      </c>
      <c r="B40" t="s">
        <v>121</v>
      </c>
      <c r="C40" t="s">
        <v>90</v>
      </c>
      <c r="D40">
        <v>1</v>
      </c>
      <c r="E40">
        <v>100</v>
      </c>
      <c r="F40">
        <f t="shared" si="0"/>
        <v>130</v>
      </c>
      <c r="G40">
        <v>903</v>
      </c>
      <c r="H40" s="24"/>
    </row>
    <row r="41" spans="1:8" ht="30" customHeight="1">
      <c r="A41" t="s">
        <v>122</v>
      </c>
      <c r="B41" t="s">
        <v>123</v>
      </c>
      <c r="C41" t="s">
        <v>90</v>
      </c>
      <c r="D41">
        <v>1</v>
      </c>
      <c r="E41">
        <v>34</v>
      </c>
      <c r="F41">
        <f t="shared" si="0"/>
        <v>44.2</v>
      </c>
      <c r="G41">
        <v>202</v>
      </c>
      <c r="H41" s="24"/>
    </row>
    <row r="42" spans="1:8" ht="30" customHeight="1">
      <c r="A42" t="s">
        <v>124</v>
      </c>
      <c r="B42" t="s">
        <v>125</v>
      </c>
      <c r="C42" t="s">
        <v>90</v>
      </c>
      <c r="D42">
        <v>1</v>
      </c>
      <c r="E42">
        <v>2.6</v>
      </c>
      <c r="F42">
        <f t="shared" si="0"/>
        <v>3.3800000000000003</v>
      </c>
      <c r="G42">
        <v>706</v>
      </c>
      <c r="H42" s="24"/>
    </row>
    <row r="43" spans="1:8" ht="30" customHeight="1">
      <c r="A43" t="s">
        <v>126</v>
      </c>
      <c r="B43" t="s">
        <v>127</v>
      </c>
      <c r="C43" t="s">
        <v>90</v>
      </c>
      <c r="D43">
        <v>1</v>
      </c>
      <c r="E43">
        <v>3.85</v>
      </c>
      <c r="F43">
        <f t="shared" si="0"/>
        <v>5.0049999999999999</v>
      </c>
      <c r="G43">
        <v>506</v>
      </c>
      <c r="H43" s="24"/>
    </row>
    <row r="44" spans="1:8" ht="30" customHeight="1">
      <c r="A44" t="s">
        <v>128</v>
      </c>
      <c r="B44" t="s">
        <v>129</v>
      </c>
      <c r="C44" t="s">
        <v>90</v>
      </c>
      <c r="D44">
        <v>1</v>
      </c>
      <c r="E44">
        <v>2</v>
      </c>
      <c r="F44">
        <f t="shared" si="0"/>
        <v>2.6</v>
      </c>
      <c r="G44">
        <v>740</v>
      </c>
      <c r="H44" s="24"/>
    </row>
    <row r="45" spans="1:8" ht="30" customHeight="1">
      <c r="A45" t="s">
        <v>130</v>
      </c>
      <c r="B45" t="s">
        <v>131</v>
      </c>
      <c r="C45" t="s">
        <v>90</v>
      </c>
      <c r="D45">
        <v>1</v>
      </c>
      <c r="E45">
        <v>2.8</v>
      </c>
      <c r="F45">
        <f t="shared" si="0"/>
        <v>3.6399999999999997</v>
      </c>
      <c r="G45">
        <v>249</v>
      </c>
      <c r="H45" s="24"/>
    </row>
    <row r="46" spans="1:8" ht="30" customHeight="1">
      <c r="A46" t="s">
        <v>132</v>
      </c>
      <c r="B46" t="s">
        <v>133</v>
      </c>
      <c r="C46" t="s">
        <v>90</v>
      </c>
      <c r="D46">
        <v>1</v>
      </c>
      <c r="E46">
        <v>30</v>
      </c>
      <c r="F46">
        <f t="shared" si="0"/>
        <v>39</v>
      </c>
      <c r="G46">
        <v>504</v>
      </c>
      <c r="H46" s="24"/>
    </row>
    <row r="47" spans="1:8" ht="30" customHeight="1">
      <c r="A47" t="s">
        <v>134</v>
      </c>
      <c r="B47" t="s">
        <v>135</v>
      </c>
      <c r="C47" t="s">
        <v>90</v>
      </c>
      <c r="D47">
        <v>1</v>
      </c>
      <c r="E47">
        <v>2.8</v>
      </c>
      <c r="F47">
        <f t="shared" si="0"/>
        <v>3.6399999999999997</v>
      </c>
      <c r="G47">
        <v>154</v>
      </c>
      <c r="H47" s="24"/>
    </row>
    <row r="48" spans="1:8" ht="30" customHeight="1">
      <c r="A48" t="s">
        <v>136</v>
      </c>
      <c r="B48" t="s">
        <v>137</v>
      </c>
      <c r="C48" t="s">
        <v>90</v>
      </c>
      <c r="D48">
        <v>1</v>
      </c>
      <c r="E48">
        <v>6.5</v>
      </c>
      <c r="F48">
        <f t="shared" si="0"/>
        <v>8.4500000000000011</v>
      </c>
      <c r="G48">
        <v>845</v>
      </c>
      <c r="H48" s="24"/>
    </row>
    <row r="49" spans="1:8" ht="30" customHeight="1">
      <c r="A49" t="s">
        <v>138</v>
      </c>
      <c r="B49" t="s">
        <v>139</v>
      </c>
      <c r="C49" t="s">
        <v>90</v>
      </c>
      <c r="D49">
        <v>1</v>
      </c>
      <c r="E49">
        <v>16.2</v>
      </c>
      <c r="F49">
        <f t="shared" si="0"/>
        <v>21.06</v>
      </c>
      <c r="G49">
        <v>110</v>
      </c>
      <c r="H49" s="24"/>
    </row>
    <row r="50" spans="1:8" ht="30" customHeight="1">
      <c r="A50" t="s">
        <v>140</v>
      </c>
      <c r="B50" t="s">
        <v>141</v>
      </c>
      <c r="C50" t="s">
        <v>90</v>
      </c>
      <c r="D50">
        <v>1</v>
      </c>
      <c r="E50">
        <v>6.7</v>
      </c>
      <c r="F50">
        <f t="shared" si="0"/>
        <v>8.7100000000000009</v>
      </c>
      <c r="G50">
        <v>220</v>
      </c>
      <c r="H50" s="24"/>
    </row>
    <row r="51" spans="1:8" ht="30" customHeight="1">
      <c r="A51" t="s">
        <v>142</v>
      </c>
      <c r="B51" t="s">
        <v>143</v>
      </c>
      <c r="C51" t="s">
        <v>90</v>
      </c>
      <c r="D51">
        <v>1</v>
      </c>
      <c r="E51">
        <v>14</v>
      </c>
      <c r="F51">
        <f t="shared" si="0"/>
        <v>18.2</v>
      </c>
      <c r="G51">
        <v>303</v>
      </c>
      <c r="H51" s="24"/>
    </row>
    <row r="52" spans="1:8" ht="30" customHeight="1">
      <c r="A52" t="s">
        <v>144</v>
      </c>
      <c r="B52" t="s">
        <v>145</v>
      </c>
      <c r="C52" t="s">
        <v>90</v>
      </c>
      <c r="D52">
        <v>1</v>
      </c>
      <c r="E52">
        <v>14</v>
      </c>
      <c r="F52">
        <f t="shared" si="0"/>
        <v>18.2</v>
      </c>
      <c r="G52">
        <v>503</v>
      </c>
      <c r="H52" s="24"/>
    </row>
    <row r="53" spans="1:8" ht="30" customHeight="1">
      <c r="A53" t="s">
        <v>146</v>
      </c>
      <c r="B53" t="s">
        <v>147</v>
      </c>
      <c r="C53" t="s">
        <v>90</v>
      </c>
      <c r="D53">
        <v>1</v>
      </c>
      <c r="E53">
        <v>15.44</v>
      </c>
      <c r="F53">
        <f t="shared" si="0"/>
        <v>20.071999999999999</v>
      </c>
      <c r="G53">
        <v>406</v>
      </c>
      <c r="H53" s="24"/>
    </row>
    <row r="54" spans="1:8" ht="30" customHeight="1">
      <c r="A54" t="s">
        <v>148</v>
      </c>
      <c r="B54" t="s">
        <v>149</v>
      </c>
      <c r="C54" t="s">
        <v>150</v>
      </c>
      <c r="D54">
        <v>1</v>
      </c>
      <c r="E54">
        <v>9.3000000000000007</v>
      </c>
      <c r="F54">
        <f t="shared" si="0"/>
        <v>12.090000000000002</v>
      </c>
      <c r="G54">
        <v>902</v>
      </c>
      <c r="H54" s="24"/>
    </row>
    <row r="55" spans="1:8" ht="30" customHeight="1">
      <c r="A55" t="s">
        <v>151</v>
      </c>
      <c r="B55" t="s">
        <v>152</v>
      </c>
      <c r="C55" t="s">
        <v>90</v>
      </c>
      <c r="D55">
        <v>1</v>
      </c>
      <c r="E55">
        <v>24</v>
      </c>
      <c r="F55">
        <f t="shared" si="0"/>
        <v>31.200000000000003</v>
      </c>
      <c r="G55">
        <v>508</v>
      </c>
      <c r="H55" s="24"/>
    </row>
    <row r="56" spans="1:8" ht="30" customHeight="1">
      <c r="A56" t="s">
        <v>153</v>
      </c>
      <c r="B56" t="s">
        <v>154</v>
      </c>
      <c r="C56" t="s">
        <v>90</v>
      </c>
      <c r="D56">
        <v>1</v>
      </c>
      <c r="E56">
        <v>36</v>
      </c>
      <c r="F56">
        <f t="shared" si="0"/>
        <v>46.800000000000004</v>
      </c>
      <c r="G56">
        <v>408</v>
      </c>
      <c r="H56" s="24"/>
    </row>
    <row r="57" spans="1:8" ht="30" customHeight="1">
      <c r="A57" t="s">
        <v>155</v>
      </c>
      <c r="B57" t="s">
        <v>156</v>
      </c>
      <c r="C57" t="s">
        <v>90</v>
      </c>
      <c r="D57">
        <v>1</v>
      </c>
      <c r="E57">
        <v>12</v>
      </c>
      <c r="F57">
        <f t="shared" si="0"/>
        <v>15.600000000000001</v>
      </c>
      <c r="G57">
        <v>309</v>
      </c>
      <c r="H57" s="24"/>
    </row>
    <row r="58" spans="1:8" ht="30" customHeight="1">
      <c r="A58" t="s">
        <v>157</v>
      </c>
      <c r="B58" t="s">
        <v>158</v>
      </c>
      <c r="C58" t="s">
        <v>150</v>
      </c>
      <c r="D58">
        <v>1</v>
      </c>
      <c r="E58">
        <v>7.75</v>
      </c>
      <c r="F58">
        <f t="shared" si="0"/>
        <v>10.075000000000001</v>
      </c>
      <c r="G58">
        <v>4107</v>
      </c>
      <c r="H58" s="24"/>
    </row>
    <row r="59" spans="1:8" ht="30" customHeight="1">
      <c r="A59" t="s">
        <v>159</v>
      </c>
      <c r="B59" t="s">
        <v>160</v>
      </c>
      <c r="C59" t="s">
        <v>90</v>
      </c>
      <c r="D59">
        <v>1</v>
      </c>
      <c r="E59">
        <v>57</v>
      </c>
      <c r="F59">
        <f t="shared" si="0"/>
        <v>74.100000000000009</v>
      </c>
      <c r="G59">
        <v>5050</v>
      </c>
      <c r="H59" s="24"/>
    </row>
    <row r="60" spans="1:8" ht="30" customHeight="1">
      <c r="A60" t="s">
        <v>161</v>
      </c>
      <c r="B60" t="s">
        <v>162</v>
      </c>
      <c r="C60" t="s">
        <v>90</v>
      </c>
      <c r="D60">
        <v>1</v>
      </c>
      <c r="E60">
        <v>57</v>
      </c>
      <c r="F60">
        <f t="shared" si="0"/>
        <v>74.100000000000009</v>
      </c>
      <c r="G60">
        <v>407</v>
      </c>
      <c r="H60" s="24"/>
    </row>
    <row r="61" spans="1:8" ht="30" customHeight="1">
      <c r="A61" t="s">
        <v>163</v>
      </c>
      <c r="B61" t="s">
        <v>164</v>
      </c>
      <c r="C61" t="s">
        <v>90</v>
      </c>
      <c r="D61">
        <v>1</v>
      </c>
      <c r="E61">
        <v>38</v>
      </c>
      <c r="F61">
        <f t="shared" si="0"/>
        <v>49.4</v>
      </c>
      <c r="G61">
        <v>205</v>
      </c>
      <c r="H61" s="24"/>
    </row>
    <row r="62" spans="1:8" ht="30" customHeight="1">
      <c r="A62" t="s">
        <v>165</v>
      </c>
      <c r="B62" t="s">
        <v>166</v>
      </c>
      <c r="C62" t="s">
        <v>90</v>
      </c>
      <c r="D62">
        <v>1</v>
      </c>
      <c r="E62">
        <v>22.66</v>
      </c>
      <c r="F62">
        <f t="shared" si="0"/>
        <v>29.458000000000002</v>
      </c>
      <c r="G62">
        <v>409</v>
      </c>
      <c r="H62" s="24"/>
    </row>
    <row r="63" spans="1:8" ht="30" customHeight="1">
      <c r="A63" t="s">
        <v>167</v>
      </c>
      <c r="B63" t="s">
        <v>168</v>
      </c>
      <c r="C63" t="s">
        <v>90</v>
      </c>
      <c r="D63">
        <v>1</v>
      </c>
      <c r="E63">
        <v>22</v>
      </c>
      <c r="F63">
        <f t="shared" si="0"/>
        <v>28.6</v>
      </c>
      <c r="G63">
        <v>404</v>
      </c>
      <c r="H63" s="24"/>
    </row>
    <row r="64" spans="1:8" ht="30" customHeight="1">
      <c r="A64" t="s">
        <v>169</v>
      </c>
      <c r="B64" t="s">
        <v>170</v>
      </c>
      <c r="C64" t="s">
        <v>90</v>
      </c>
      <c r="D64">
        <v>1</v>
      </c>
      <c r="E64">
        <v>37</v>
      </c>
      <c r="F64">
        <f t="shared" si="0"/>
        <v>48.1</v>
      </c>
      <c r="G64">
        <v>209</v>
      </c>
      <c r="H64" s="24"/>
    </row>
    <row r="65" spans="1:8" ht="30" customHeight="1">
      <c r="A65" t="s">
        <v>171</v>
      </c>
      <c r="B65" t="s">
        <v>172</v>
      </c>
      <c r="C65" t="s">
        <v>90</v>
      </c>
      <c r="D65">
        <v>1</v>
      </c>
      <c r="E65">
        <v>54</v>
      </c>
      <c r="F65">
        <f t="shared" si="0"/>
        <v>70.2</v>
      </c>
      <c r="G65">
        <v>414</v>
      </c>
      <c r="H65" s="24"/>
    </row>
    <row r="66" spans="1:8" ht="30" customHeight="1">
      <c r="A66" t="s">
        <v>173</v>
      </c>
      <c r="B66" t="s">
        <v>174</v>
      </c>
      <c r="C66" t="s">
        <v>90</v>
      </c>
      <c r="D66">
        <v>1</v>
      </c>
      <c r="E66">
        <v>63.4</v>
      </c>
      <c r="F66">
        <f t="shared" si="0"/>
        <v>82.42</v>
      </c>
      <c r="G66">
        <v>4106</v>
      </c>
      <c r="H66" s="24"/>
    </row>
    <row r="67" spans="1:8" ht="30" customHeight="1">
      <c r="A67" t="s">
        <v>175</v>
      </c>
      <c r="B67" t="s">
        <v>176</v>
      </c>
      <c r="C67" t="s">
        <v>90</v>
      </c>
      <c r="D67">
        <v>1</v>
      </c>
      <c r="E67">
        <v>37</v>
      </c>
      <c r="F67">
        <f t="shared" si="0"/>
        <v>48.1</v>
      </c>
      <c r="G67">
        <v>440</v>
      </c>
      <c r="H67" s="24"/>
    </row>
    <row r="68" spans="1:8" ht="30" customHeight="1">
      <c r="A68" t="s">
        <v>177</v>
      </c>
      <c r="B68" t="s">
        <v>178</v>
      </c>
      <c r="C68" t="s">
        <v>90</v>
      </c>
      <c r="D68">
        <v>1</v>
      </c>
      <c r="E68">
        <v>54</v>
      </c>
      <c r="F68">
        <f t="shared" si="0"/>
        <v>70.2</v>
      </c>
      <c r="G68">
        <v>205</v>
      </c>
      <c r="H68" s="24"/>
    </row>
    <row r="69" spans="1:8" ht="30" customHeight="1">
      <c r="A69" t="s">
        <v>179</v>
      </c>
      <c r="B69" t="s">
        <v>180</v>
      </c>
      <c r="C69" t="s">
        <v>90</v>
      </c>
      <c r="D69">
        <v>1</v>
      </c>
      <c r="E69">
        <v>37.56</v>
      </c>
      <c r="F69">
        <f t="shared" si="0"/>
        <v>48.828000000000003</v>
      </c>
      <c r="G69">
        <v>4105</v>
      </c>
      <c r="H69" s="24"/>
    </row>
    <row r="70" spans="1:8" ht="30" customHeight="1">
      <c r="A70" t="s">
        <v>181</v>
      </c>
      <c r="B70" t="s">
        <v>182</v>
      </c>
      <c r="C70" t="s">
        <v>90</v>
      </c>
      <c r="D70">
        <v>1</v>
      </c>
      <c r="E70">
        <v>54</v>
      </c>
      <c r="F70">
        <f t="shared" si="0"/>
        <v>70.2</v>
      </c>
      <c r="G70">
        <v>2014</v>
      </c>
      <c r="H70" s="24"/>
    </row>
    <row r="71" spans="1:8" ht="30" customHeight="1">
      <c r="A71" t="s">
        <v>183</v>
      </c>
      <c r="B71" t="s">
        <v>184</v>
      </c>
      <c r="C71" t="s">
        <v>90</v>
      </c>
      <c r="D71">
        <v>1</v>
      </c>
      <c r="E71">
        <v>50</v>
      </c>
      <c r="F71">
        <f t="shared" si="0"/>
        <v>65</v>
      </c>
      <c r="G71">
        <v>405</v>
      </c>
      <c r="H71" s="24"/>
    </row>
    <row r="72" spans="1:8" ht="30" customHeight="1">
      <c r="A72" t="s">
        <v>185</v>
      </c>
      <c r="B72" t="s">
        <v>186</v>
      </c>
      <c r="C72" t="s">
        <v>90</v>
      </c>
      <c r="D72">
        <v>1</v>
      </c>
      <c r="E72">
        <v>34.5</v>
      </c>
      <c r="F72">
        <f t="shared" si="0"/>
        <v>44.85</v>
      </c>
      <c r="G72">
        <v>104</v>
      </c>
      <c r="H72" s="24"/>
    </row>
    <row r="73" spans="1:8" ht="30" customHeight="1">
      <c r="A73" t="s">
        <v>187</v>
      </c>
      <c r="B73" t="s">
        <v>188</v>
      </c>
      <c r="C73" t="s">
        <v>90</v>
      </c>
      <c r="D73">
        <v>1</v>
      </c>
      <c r="E73">
        <v>32.5</v>
      </c>
      <c r="F73">
        <f t="shared" si="0"/>
        <v>42.25</v>
      </c>
      <c r="G73">
        <v>240</v>
      </c>
      <c r="H73" s="24"/>
    </row>
    <row r="74" spans="1:8" ht="30" customHeight="1">
      <c r="A74" t="s">
        <v>189</v>
      </c>
      <c r="B74" t="s">
        <v>190</v>
      </c>
      <c r="C74" t="s">
        <v>90</v>
      </c>
      <c r="D74">
        <v>1</v>
      </c>
      <c r="E74">
        <v>32</v>
      </c>
      <c r="F74">
        <f t="shared" si="0"/>
        <v>41.6</v>
      </c>
      <c r="G74">
        <v>55</v>
      </c>
      <c r="H74" s="24"/>
    </row>
    <row r="75" spans="1:8" ht="30" customHeight="1">
      <c r="A75" t="s">
        <v>191</v>
      </c>
      <c r="B75" t="s">
        <v>192</v>
      </c>
      <c r="C75" t="s">
        <v>90</v>
      </c>
      <c r="D75">
        <v>1</v>
      </c>
      <c r="E75">
        <v>64</v>
      </c>
      <c r="F75">
        <f t="shared" si="0"/>
        <v>83.2</v>
      </c>
      <c r="G75">
        <v>104</v>
      </c>
      <c r="H75" s="24"/>
    </row>
    <row r="76" spans="1:8" ht="30" customHeight="1">
      <c r="A76" t="s">
        <v>193</v>
      </c>
      <c r="B76" t="s">
        <v>194</v>
      </c>
      <c r="C76" t="s">
        <v>90</v>
      </c>
      <c r="D76">
        <v>1</v>
      </c>
      <c r="E76">
        <v>0.89</v>
      </c>
      <c r="F76">
        <f t="shared" si="0"/>
        <v>1.157</v>
      </c>
      <c r="G76">
        <v>2105</v>
      </c>
      <c r="H76" s="24"/>
    </row>
    <row r="77" spans="1:8" ht="30" customHeight="1">
      <c r="A77" t="s">
        <v>195</v>
      </c>
      <c r="B77" t="s">
        <v>196</v>
      </c>
      <c r="C77" t="s">
        <v>90</v>
      </c>
      <c r="D77">
        <v>1</v>
      </c>
      <c r="E77">
        <v>16.670000000000002</v>
      </c>
      <c r="F77">
        <f t="shared" si="0"/>
        <v>21.671000000000003</v>
      </c>
      <c r="G77">
        <v>104</v>
      </c>
      <c r="H77" s="24"/>
    </row>
    <row r="78" spans="1:8" ht="30" customHeight="1">
      <c r="A78" t="s">
        <v>197</v>
      </c>
      <c r="B78" t="s">
        <v>198</v>
      </c>
      <c r="C78" t="s">
        <v>90</v>
      </c>
      <c r="D78">
        <v>1</v>
      </c>
      <c r="E78">
        <v>59</v>
      </c>
      <c r="F78">
        <f t="shared" si="0"/>
        <v>76.7</v>
      </c>
      <c r="G78">
        <v>2124</v>
      </c>
      <c r="H78" s="24"/>
    </row>
    <row r="79" spans="1:8" ht="30" customHeight="1">
      <c r="A79" t="s">
        <v>199</v>
      </c>
      <c r="B79" t="s">
        <v>200</v>
      </c>
      <c r="C79" t="s">
        <v>90</v>
      </c>
      <c r="D79">
        <v>1</v>
      </c>
      <c r="E79">
        <v>25.5</v>
      </c>
      <c r="F79">
        <f t="shared" si="0"/>
        <v>33.15</v>
      </c>
      <c r="G79">
        <v>1040</v>
      </c>
      <c r="H79" s="24"/>
    </row>
    <row r="80" spans="1:8" ht="30" customHeight="1">
      <c r="A80" t="s">
        <v>201</v>
      </c>
      <c r="B80" t="s">
        <v>202</v>
      </c>
      <c r="C80" t="s">
        <v>90</v>
      </c>
      <c r="D80">
        <v>1</v>
      </c>
      <c r="E80">
        <v>6.02</v>
      </c>
      <c r="F80">
        <f t="shared" si="0"/>
        <v>7.8259999999999996</v>
      </c>
      <c r="G80">
        <v>1040</v>
      </c>
      <c r="H80" s="24"/>
    </row>
    <row r="81" spans="1:8" ht="30" customHeight="1">
      <c r="A81" t="s">
        <v>203</v>
      </c>
      <c r="B81" t="s">
        <v>204</v>
      </c>
      <c r="C81" t="s">
        <v>90</v>
      </c>
      <c r="D81">
        <v>1</v>
      </c>
      <c r="E81">
        <v>1.65</v>
      </c>
      <c r="F81">
        <f t="shared" si="0"/>
        <v>2.145</v>
      </c>
      <c r="G81">
        <v>1045</v>
      </c>
      <c r="H81" s="24"/>
    </row>
    <row r="82" spans="1:8" ht="30" customHeight="1">
      <c r="A82" t="s">
        <v>205</v>
      </c>
      <c r="B82" t="s">
        <v>206</v>
      </c>
      <c r="C82" t="s">
        <v>90</v>
      </c>
      <c r="D82">
        <v>1</v>
      </c>
      <c r="E82">
        <v>26</v>
      </c>
      <c r="F82">
        <f t="shared" si="0"/>
        <v>33.800000000000004</v>
      </c>
      <c r="G82">
        <v>4104</v>
      </c>
      <c r="H82" s="24"/>
    </row>
    <row r="83" spans="1:8" ht="30" customHeight="1">
      <c r="A83" t="s">
        <v>207</v>
      </c>
      <c r="B83" t="s">
        <v>208</v>
      </c>
      <c r="C83" t="s">
        <v>90</v>
      </c>
      <c r="D83">
        <v>1</v>
      </c>
      <c r="E83">
        <v>42</v>
      </c>
      <c r="F83">
        <f t="shared" si="0"/>
        <v>54.6</v>
      </c>
      <c r="G83">
        <v>205</v>
      </c>
      <c r="H83" s="24"/>
    </row>
    <row r="84" spans="1:8" ht="30" customHeight="1">
      <c r="A84" t="s">
        <v>209</v>
      </c>
      <c r="B84" t="s">
        <v>210</v>
      </c>
      <c r="C84" t="s">
        <v>99</v>
      </c>
      <c r="D84">
        <v>1</v>
      </c>
      <c r="E84">
        <v>3.55</v>
      </c>
      <c r="F84">
        <f t="shared" si="0"/>
        <v>4.6150000000000002</v>
      </c>
      <c r="G84">
        <v>240</v>
      </c>
      <c r="H84" s="24"/>
    </row>
    <row r="85" spans="1:8" ht="30" customHeight="1">
      <c r="A85" t="s">
        <v>211</v>
      </c>
      <c r="B85" t="s">
        <v>212</v>
      </c>
      <c r="C85" t="s">
        <v>90</v>
      </c>
      <c r="D85">
        <v>1</v>
      </c>
      <c r="E85">
        <v>6.75</v>
      </c>
      <c r="F85">
        <f t="shared" si="0"/>
        <v>8.7750000000000004</v>
      </c>
      <c r="G85">
        <v>205</v>
      </c>
      <c r="H85" s="24"/>
    </row>
    <row r="86" spans="1:8" ht="30" customHeight="1">
      <c r="A86" t="s">
        <v>213</v>
      </c>
      <c r="B86" t="s">
        <v>214</v>
      </c>
      <c r="C86" t="s">
        <v>90</v>
      </c>
      <c r="D86">
        <v>1</v>
      </c>
      <c r="E86">
        <v>4.08</v>
      </c>
      <c r="F86">
        <f t="shared" si="0"/>
        <v>5.3040000000000003</v>
      </c>
      <c r="G86">
        <v>440</v>
      </c>
      <c r="H86" s="24"/>
    </row>
    <row r="87" spans="1:8" ht="30" customHeight="1">
      <c r="A87" t="s">
        <v>215</v>
      </c>
      <c r="B87" t="s">
        <v>216</v>
      </c>
      <c r="C87" t="s">
        <v>90</v>
      </c>
      <c r="D87">
        <v>1</v>
      </c>
      <c r="E87">
        <v>4.12</v>
      </c>
      <c r="F87">
        <f t="shared" si="0"/>
        <v>5.3560000000000008</v>
      </c>
      <c r="G87">
        <v>104</v>
      </c>
      <c r="H87" s="24"/>
    </row>
    <row r="88" spans="1:8" ht="30" customHeight="1">
      <c r="A88" t="s">
        <v>217</v>
      </c>
      <c r="B88" t="s">
        <v>218</v>
      </c>
      <c r="C88" t="s">
        <v>90</v>
      </c>
      <c r="D88">
        <v>1</v>
      </c>
      <c r="E88">
        <v>5.41</v>
      </c>
      <c r="F88">
        <f t="shared" si="0"/>
        <v>7.0330000000000004</v>
      </c>
      <c r="G88">
        <v>104</v>
      </c>
      <c r="H88" s="24"/>
    </row>
    <row r="89" spans="1:8" ht="30" customHeight="1">
      <c r="A89" t="s">
        <v>219</v>
      </c>
      <c r="B89" t="s">
        <v>220</v>
      </c>
      <c r="C89" t="s">
        <v>90</v>
      </c>
      <c r="D89">
        <v>1</v>
      </c>
      <c r="E89">
        <v>8.84</v>
      </c>
      <c r="F89">
        <f t="shared" si="0"/>
        <v>11.492000000000001</v>
      </c>
      <c r="G89">
        <v>1074</v>
      </c>
      <c r="H89" s="24"/>
    </row>
    <row r="90" spans="1:8" ht="30" customHeight="1">
      <c r="A90" t="s">
        <v>221</v>
      </c>
      <c r="B90" t="s">
        <v>222</v>
      </c>
      <c r="C90" t="s">
        <v>90</v>
      </c>
      <c r="D90">
        <v>1</v>
      </c>
      <c r="E90">
        <v>4.01</v>
      </c>
      <c r="F90">
        <f t="shared" si="0"/>
        <v>5.2130000000000001</v>
      </c>
      <c r="G90">
        <v>108</v>
      </c>
      <c r="H90" s="24"/>
    </row>
    <row r="91" spans="1:8" ht="30" customHeight="1">
      <c r="A91" t="s">
        <v>223</v>
      </c>
      <c r="B91" t="s">
        <v>224</v>
      </c>
      <c r="C91" t="s">
        <v>90</v>
      </c>
      <c r="D91">
        <v>1</v>
      </c>
      <c r="E91">
        <v>5.15</v>
      </c>
      <c r="F91">
        <f t="shared" si="0"/>
        <v>6.6950000000000003</v>
      </c>
      <c r="G91">
        <v>215</v>
      </c>
      <c r="H91" s="24"/>
    </row>
    <row r="92" spans="1:8" ht="30" customHeight="1">
      <c r="A92" t="s">
        <v>225</v>
      </c>
      <c r="B92" t="s">
        <v>226</v>
      </c>
      <c r="C92" t="s">
        <v>90</v>
      </c>
      <c r="D92">
        <v>1</v>
      </c>
      <c r="E92">
        <v>6.86</v>
      </c>
      <c r="F92">
        <f t="shared" ref="F92:F108" si="1">E92*1.3</f>
        <v>8.918000000000001</v>
      </c>
      <c r="G92">
        <v>40</v>
      </c>
      <c r="H92" s="24"/>
    </row>
    <row r="93" spans="1:8" ht="30" customHeight="1">
      <c r="A93" t="s">
        <v>227</v>
      </c>
      <c r="B93" t="s">
        <v>228</v>
      </c>
      <c r="C93" t="s">
        <v>90</v>
      </c>
      <c r="D93">
        <v>1</v>
      </c>
      <c r="E93">
        <v>7.2</v>
      </c>
      <c r="F93">
        <f t="shared" si="1"/>
        <v>9.3600000000000012</v>
      </c>
      <c r="G93">
        <v>4085</v>
      </c>
      <c r="H93" s="24"/>
    </row>
    <row r="94" spans="1:8" ht="30" customHeight="1">
      <c r="A94" t="s">
        <v>229</v>
      </c>
      <c r="B94" t="s">
        <v>230</v>
      </c>
      <c r="C94" t="s">
        <v>99</v>
      </c>
      <c r="D94">
        <v>1</v>
      </c>
      <c r="E94">
        <v>3.08</v>
      </c>
      <c r="F94">
        <f t="shared" si="1"/>
        <v>4.0040000000000004</v>
      </c>
      <c r="G94">
        <v>104</v>
      </c>
      <c r="H94" s="24"/>
    </row>
    <row r="95" spans="1:8" ht="30" customHeight="1">
      <c r="A95" t="s">
        <v>231</v>
      </c>
      <c r="B95" t="s">
        <v>232</v>
      </c>
      <c r="C95" t="s">
        <v>90</v>
      </c>
      <c r="D95">
        <v>1</v>
      </c>
      <c r="E95">
        <v>18</v>
      </c>
      <c r="F95">
        <f t="shared" si="1"/>
        <v>23.400000000000002</v>
      </c>
      <c r="G95">
        <v>104</v>
      </c>
      <c r="H95" s="24"/>
    </row>
    <row r="96" spans="1:8" ht="30" customHeight="1">
      <c r="A96" t="s">
        <v>233</v>
      </c>
      <c r="B96" t="s">
        <v>234</v>
      </c>
      <c r="C96" t="s">
        <v>90</v>
      </c>
      <c r="D96">
        <v>1</v>
      </c>
      <c r="E96">
        <v>19.5</v>
      </c>
      <c r="F96">
        <f t="shared" si="1"/>
        <v>25.35</v>
      </c>
      <c r="G96">
        <v>2050</v>
      </c>
      <c r="H96" s="24"/>
    </row>
    <row r="97" spans="1:8" ht="30" customHeight="1">
      <c r="A97" t="s">
        <v>235</v>
      </c>
      <c r="B97" t="s">
        <v>236</v>
      </c>
      <c r="C97" t="s">
        <v>90</v>
      </c>
      <c r="D97">
        <v>1</v>
      </c>
      <c r="E97">
        <v>27.5</v>
      </c>
      <c r="F97">
        <f t="shared" si="1"/>
        <v>35.75</v>
      </c>
      <c r="G97">
        <v>2014</v>
      </c>
      <c r="H97" s="24"/>
    </row>
    <row r="98" spans="1:8" ht="30" customHeight="1">
      <c r="A98" t="s">
        <v>237</v>
      </c>
      <c r="B98" t="s">
        <v>238</v>
      </c>
      <c r="C98" t="s">
        <v>90</v>
      </c>
      <c r="D98">
        <v>1</v>
      </c>
      <c r="E98">
        <v>19.5</v>
      </c>
      <c r="F98">
        <f t="shared" si="1"/>
        <v>25.35</v>
      </c>
      <c r="G98">
        <v>305</v>
      </c>
      <c r="H98" s="24"/>
    </row>
    <row r="99" spans="1:8" ht="30" customHeight="1">
      <c r="A99" t="s">
        <v>239</v>
      </c>
      <c r="B99" t="s">
        <v>240</v>
      </c>
      <c r="C99" t="s">
        <v>90</v>
      </c>
      <c r="D99">
        <v>1</v>
      </c>
      <c r="E99">
        <v>4.2</v>
      </c>
      <c r="F99">
        <f t="shared" si="1"/>
        <v>5.4600000000000009</v>
      </c>
      <c r="G99">
        <v>104</v>
      </c>
      <c r="H99" s="24"/>
    </row>
    <row r="100" spans="1:8" ht="30" customHeight="1">
      <c r="A100" t="s">
        <v>241</v>
      </c>
      <c r="B100" t="s">
        <v>242</v>
      </c>
      <c r="C100" t="s">
        <v>90</v>
      </c>
      <c r="D100">
        <v>1</v>
      </c>
      <c r="E100">
        <v>8.5</v>
      </c>
      <c r="F100">
        <f t="shared" si="1"/>
        <v>11.05</v>
      </c>
      <c r="G100">
        <v>305</v>
      </c>
      <c r="H100" s="24"/>
    </row>
    <row r="101" spans="1:8" ht="30" customHeight="1">
      <c r="A101" t="s">
        <v>243</v>
      </c>
      <c r="B101" t="s">
        <v>244</v>
      </c>
      <c r="C101" t="s">
        <v>90</v>
      </c>
      <c r="D101">
        <v>1</v>
      </c>
      <c r="E101">
        <v>4.25</v>
      </c>
      <c r="F101">
        <f t="shared" si="1"/>
        <v>5.5250000000000004</v>
      </c>
      <c r="G101">
        <v>3105</v>
      </c>
      <c r="H101" s="24"/>
    </row>
    <row r="102" spans="1:8" ht="30" customHeight="1">
      <c r="A102" t="s">
        <v>245</v>
      </c>
      <c r="B102" t="s">
        <v>246</v>
      </c>
      <c r="C102" t="s">
        <v>90</v>
      </c>
      <c r="D102">
        <v>1</v>
      </c>
      <c r="E102">
        <v>17.399999999999999</v>
      </c>
      <c r="F102">
        <f t="shared" si="1"/>
        <v>22.619999999999997</v>
      </c>
      <c r="G102">
        <v>2014</v>
      </c>
      <c r="H102" s="24"/>
    </row>
    <row r="103" spans="1:8" ht="30" customHeight="1">
      <c r="A103" t="s">
        <v>247</v>
      </c>
      <c r="B103" t="s">
        <v>248</v>
      </c>
      <c r="C103" t="s">
        <v>90</v>
      </c>
      <c r="D103">
        <v>1</v>
      </c>
      <c r="E103">
        <v>31.6</v>
      </c>
      <c r="F103">
        <f t="shared" si="1"/>
        <v>41.080000000000005</v>
      </c>
      <c r="G103">
        <v>2614</v>
      </c>
      <c r="H103" s="24"/>
    </row>
    <row r="104" spans="1:8" ht="30" customHeight="1">
      <c r="A104" t="s">
        <v>249</v>
      </c>
      <c r="B104" t="s">
        <v>250</v>
      </c>
      <c r="C104" t="s">
        <v>90</v>
      </c>
      <c r="D104">
        <v>1</v>
      </c>
      <c r="E104">
        <v>31.6</v>
      </c>
      <c r="F104">
        <f t="shared" si="1"/>
        <v>41.080000000000005</v>
      </c>
      <c r="G104">
        <v>2150</v>
      </c>
      <c r="H104" s="24"/>
    </row>
    <row r="105" spans="1:8" ht="30" customHeight="1">
      <c r="A105" t="s">
        <v>251</v>
      </c>
      <c r="B105" t="s">
        <v>252</v>
      </c>
      <c r="C105" t="s">
        <v>90</v>
      </c>
      <c r="D105">
        <v>1</v>
      </c>
      <c r="E105">
        <v>62</v>
      </c>
      <c r="F105">
        <f t="shared" si="1"/>
        <v>80.600000000000009</v>
      </c>
      <c r="G105">
        <v>1505</v>
      </c>
      <c r="H105" s="24"/>
    </row>
    <row r="106" spans="1:8" ht="30" customHeight="1">
      <c r="A106" t="s">
        <v>253</v>
      </c>
      <c r="B106" t="s">
        <v>254</v>
      </c>
      <c r="C106" t="s">
        <v>90</v>
      </c>
      <c r="D106">
        <v>1</v>
      </c>
      <c r="E106">
        <v>72</v>
      </c>
      <c r="F106">
        <f t="shared" si="1"/>
        <v>93.600000000000009</v>
      </c>
      <c r="G106">
        <v>6461</v>
      </c>
      <c r="H106" s="24"/>
    </row>
    <row r="107" spans="1:8" ht="30" customHeight="1">
      <c r="A107" t="s">
        <v>255</v>
      </c>
      <c r="B107" t="s">
        <v>256</v>
      </c>
      <c r="C107" t="s">
        <v>90</v>
      </c>
      <c r="D107">
        <v>1</v>
      </c>
      <c r="E107">
        <v>46.5</v>
      </c>
      <c r="F107">
        <f t="shared" si="1"/>
        <v>60.45</v>
      </c>
      <c r="G107">
        <v>6116</v>
      </c>
      <c r="H107" s="24"/>
    </row>
    <row r="108" spans="1:8" ht="30" customHeight="1">
      <c r="A108" t="s">
        <v>257</v>
      </c>
      <c r="B108" t="s">
        <v>258</v>
      </c>
      <c r="C108" t="s">
        <v>90</v>
      </c>
      <c r="D108">
        <v>1</v>
      </c>
      <c r="E108">
        <v>45.5</v>
      </c>
      <c r="F108">
        <f t="shared" si="1"/>
        <v>59.15</v>
      </c>
      <c r="G108">
        <v>1414</v>
      </c>
      <c r="H108" s="24"/>
    </row>
  </sheetData>
  <hyperlinks>
    <hyperlink ref="B1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6"/>
  <sheetViews>
    <sheetView workbookViewId="0">
      <selection activeCell="A87" sqref="A87"/>
    </sheetView>
  </sheetViews>
  <sheetFormatPr defaultRowHeight="12.75"/>
  <cols>
    <col min="1" max="1" width="21" customWidth="1"/>
    <col min="2" max="2" width="8.85546875" customWidth="1"/>
    <col min="3" max="3" width="11.7109375" customWidth="1"/>
    <col min="4" max="4" width="8" customWidth="1"/>
    <col min="5" max="5" width="12.42578125" customWidth="1"/>
    <col min="6" max="6" width="12.85546875" customWidth="1"/>
    <col min="7" max="7" width="12.140625" customWidth="1"/>
    <col min="8" max="8" width="11.5703125" customWidth="1"/>
  </cols>
  <sheetData>
    <row r="1" spans="1:10" s="25" customFormat="1" ht="44.25" customHeight="1">
      <c r="A1" s="25" t="s">
        <v>84</v>
      </c>
      <c r="B1" s="25" t="s">
        <v>83</v>
      </c>
      <c r="C1" s="25" t="s">
        <v>69</v>
      </c>
      <c r="D1" s="25" t="s">
        <v>85</v>
      </c>
      <c r="E1" s="25" t="s">
        <v>86</v>
      </c>
      <c r="F1" s="25" t="s">
        <v>87</v>
      </c>
      <c r="G1" s="25" t="s">
        <v>20</v>
      </c>
      <c r="H1" s="25" t="s">
        <v>297</v>
      </c>
    </row>
    <row r="2" spans="1:10" ht="15.75">
      <c r="A2" t="s">
        <v>89</v>
      </c>
      <c r="B2" t="s">
        <v>88</v>
      </c>
      <c r="C2" t="s">
        <v>90</v>
      </c>
      <c r="D2">
        <v>1</v>
      </c>
      <c r="E2">
        <v>15.6</v>
      </c>
      <c r="F2">
        <f>E2*1.3</f>
        <v>20.28</v>
      </c>
      <c r="G2">
        <v>703</v>
      </c>
      <c r="H2" s="24" t="s">
        <v>296</v>
      </c>
      <c r="J2" t="s">
        <v>89</v>
      </c>
    </row>
    <row r="3" spans="1:10" ht="15.75">
      <c r="A3" t="s">
        <v>92</v>
      </c>
      <c r="B3" t="s">
        <v>91</v>
      </c>
      <c r="C3" t="s">
        <v>90</v>
      </c>
      <c r="D3">
        <v>1</v>
      </c>
      <c r="E3">
        <v>15.4</v>
      </c>
      <c r="F3">
        <f>E3*1.3</f>
        <v>20.02</v>
      </c>
      <c r="G3">
        <v>2203</v>
      </c>
      <c r="H3" s="24" t="s">
        <v>296</v>
      </c>
    </row>
    <row r="4" spans="1:10" ht="15.75">
      <c r="A4" t="s">
        <v>94</v>
      </c>
      <c r="B4" t="s">
        <v>93</v>
      </c>
      <c r="C4" t="s">
        <v>90</v>
      </c>
      <c r="D4">
        <v>1</v>
      </c>
      <c r="E4">
        <v>13.4</v>
      </c>
      <c r="F4">
        <f>E4*1.3</f>
        <v>17.420000000000002</v>
      </c>
      <c r="G4">
        <v>701</v>
      </c>
      <c r="H4" s="24"/>
    </row>
    <row r="5" spans="1:10" ht="15.75">
      <c r="A5" t="s">
        <v>96</v>
      </c>
      <c r="B5" t="s">
        <v>95</v>
      </c>
      <c r="C5" t="s">
        <v>90</v>
      </c>
      <c r="D5">
        <v>1</v>
      </c>
      <c r="E5">
        <v>12</v>
      </c>
      <c r="F5">
        <f t="shared" ref="F5:F68" si="0">E5*1.3</f>
        <v>15.600000000000001</v>
      </c>
      <c r="G5">
        <v>805</v>
      </c>
      <c r="H5" s="24"/>
    </row>
    <row r="6" spans="1:10" ht="15.75">
      <c r="A6" t="s">
        <v>98</v>
      </c>
      <c r="B6" t="s">
        <v>97</v>
      </c>
      <c r="C6" t="s">
        <v>99</v>
      </c>
      <c r="D6">
        <v>1</v>
      </c>
      <c r="E6">
        <v>25.5</v>
      </c>
      <c r="F6">
        <f t="shared" si="0"/>
        <v>33.15</v>
      </c>
      <c r="G6">
        <v>406</v>
      </c>
      <c r="H6" s="24" t="s">
        <v>296</v>
      </c>
    </row>
    <row r="7" spans="1:10" ht="15.75">
      <c r="A7" t="s">
        <v>101</v>
      </c>
      <c r="B7" t="s">
        <v>100</v>
      </c>
      <c r="C7" t="s">
        <v>99</v>
      </c>
      <c r="D7">
        <v>1</v>
      </c>
      <c r="E7">
        <v>25.5</v>
      </c>
      <c r="F7">
        <f t="shared" si="0"/>
        <v>33.15</v>
      </c>
      <c r="G7">
        <v>407</v>
      </c>
      <c r="H7" s="24"/>
    </row>
    <row r="8" spans="1:10" ht="15.75">
      <c r="A8" t="s">
        <v>103</v>
      </c>
      <c r="B8" t="s">
        <v>102</v>
      </c>
      <c r="C8" t="s">
        <v>90</v>
      </c>
      <c r="D8">
        <v>1</v>
      </c>
      <c r="E8">
        <v>8.5</v>
      </c>
      <c r="F8">
        <f t="shared" si="0"/>
        <v>11.05</v>
      </c>
      <c r="G8">
        <v>1701</v>
      </c>
      <c r="H8" s="24"/>
    </row>
    <row r="9" spans="1:10" ht="15.75">
      <c r="A9" t="s">
        <v>105</v>
      </c>
      <c r="B9" t="s">
        <v>104</v>
      </c>
      <c r="C9" t="s">
        <v>90</v>
      </c>
      <c r="D9">
        <v>1</v>
      </c>
      <c r="E9">
        <v>51.5</v>
      </c>
      <c r="F9">
        <f t="shared" si="0"/>
        <v>66.95</v>
      </c>
      <c r="G9">
        <v>1602</v>
      </c>
      <c r="H9" s="24"/>
    </row>
    <row r="10" spans="1:10" ht="15.75">
      <c r="A10" t="s">
        <v>107</v>
      </c>
      <c r="B10" t="s">
        <v>106</v>
      </c>
      <c r="C10" t="s">
        <v>90</v>
      </c>
      <c r="D10">
        <v>1</v>
      </c>
      <c r="E10">
        <v>42</v>
      </c>
      <c r="F10">
        <f t="shared" si="0"/>
        <v>54.6</v>
      </c>
      <c r="G10">
        <v>801</v>
      </c>
      <c r="H10" s="24"/>
    </row>
    <row r="11" spans="1:10" ht="15.75">
      <c r="A11" t="s">
        <v>109</v>
      </c>
      <c r="B11" t="s">
        <v>108</v>
      </c>
      <c r="C11" t="s">
        <v>90</v>
      </c>
      <c r="D11">
        <v>1</v>
      </c>
      <c r="E11">
        <v>19.5</v>
      </c>
      <c r="F11">
        <f t="shared" si="0"/>
        <v>25.35</v>
      </c>
      <c r="G11">
        <v>901</v>
      </c>
      <c r="H11" s="24"/>
    </row>
    <row r="12" spans="1:10" ht="15.75">
      <c r="A12" t="s">
        <v>111</v>
      </c>
      <c r="B12" t="s">
        <v>110</v>
      </c>
      <c r="C12" t="s">
        <v>90</v>
      </c>
      <c r="D12">
        <v>1</v>
      </c>
      <c r="E12">
        <v>65</v>
      </c>
      <c r="F12">
        <f t="shared" si="0"/>
        <v>84.5</v>
      </c>
      <c r="G12">
        <v>2203</v>
      </c>
      <c r="H12" s="24"/>
    </row>
    <row r="13" spans="1:10" ht="15.75">
      <c r="A13" t="s">
        <v>113</v>
      </c>
      <c r="B13" t="s">
        <v>112</v>
      </c>
      <c r="C13" t="s">
        <v>90</v>
      </c>
      <c r="D13">
        <v>1</v>
      </c>
      <c r="E13">
        <v>28.5</v>
      </c>
      <c r="F13">
        <f t="shared" si="0"/>
        <v>37.050000000000004</v>
      </c>
      <c r="G13">
        <v>401</v>
      </c>
      <c r="H13" s="24"/>
    </row>
    <row r="14" spans="1:10" ht="15.75">
      <c r="A14" t="s">
        <v>115</v>
      </c>
      <c r="B14" t="s">
        <v>114</v>
      </c>
      <c r="C14" t="s">
        <v>90</v>
      </c>
      <c r="D14">
        <v>1</v>
      </c>
      <c r="E14">
        <v>175</v>
      </c>
      <c r="F14">
        <f t="shared" si="0"/>
        <v>227.5</v>
      </c>
      <c r="G14">
        <v>1102</v>
      </c>
      <c r="H14" s="24"/>
    </row>
    <row r="15" spans="1:10" ht="15.75">
      <c r="A15" t="s">
        <v>117</v>
      </c>
      <c r="B15" t="s">
        <v>116</v>
      </c>
      <c r="C15" t="s">
        <v>90</v>
      </c>
      <c r="D15">
        <v>1</v>
      </c>
      <c r="E15">
        <v>182</v>
      </c>
      <c r="F15">
        <f t="shared" si="0"/>
        <v>236.6</v>
      </c>
      <c r="G15">
        <v>520</v>
      </c>
      <c r="H15" s="24"/>
    </row>
    <row r="16" spans="1:10" ht="15.75">
      <c r="A16" t="s">
        <v>119</v>
      </c>
      <c r="B16" t="s">
        <v>118</v>
      </c>
      <c r="C16" t="s">
        <v>90</v>
      </c>
      <c r="D16">
        <v>1</v>
      </c>
      <c r="E16">
        <v>50</v>
      </c>
      <c r="F16">
        <f t="shared" si="0"/>
        <v>65</v>
      </c>
      <c r="G16">
        <v>708</v>
      </c>
      <c r="H16" s="24"/>
    </row>
    <row r="17" spans="1:8" ht="15.75">
      <c r="A17" t="s">
        <v>121</v>
      </c>
      <c r="B17" t="s">
        <v>120</v>
      </c>
      <c r="C17" t="s">
        <v>90</v>
      </c>
      <c r="D17">
        <v>1</v>
      </c>
      <c r="E17">
        <v>100</v>
      </c>
      <c r="F17">
        <f t="shared" si="0"/>
        <v>130</v>
      </c>
      <c r="G17">
        <v>903</v>
      </c>
      <c r="H17" s="24"/>
    </row>
    <row r="18" spans="1:8" ht="15.75">
      <c r="A18" t="s">
        <v>123</v>
      </c>
      <c r="B18" t="s">
        <v>122</v>
      </c>
      <c r="C18" t="s">
        <v>90</v>
      </c>
      <c r="D18">
        <v>1</v>
      </c>
      <c r="E18">
        <v>34</v>
      </c>
      <c r="F18">
        <f t="shared" si="0"/>
        <v>44.2</v>
      </c>
      <c r="G18">
        <v>202</v>
      </c>
      <c r="H18" s="24"/>
    </row>
    <row r="19" spans="1:8" ht="15.75">
      <c r="A19" t="s">
        <v>125</v>
      </c>
      <c r="B19" t="s">
        <v>124</v>
      </c>
      <c r="C19" t="s">
        <v>90</v>
      </c>
      <c r="D19">
        <v>1</v>
      </c>
      <c r="E19">
        <v>2.6</v>
      </c>
      <c r="F19">
        <f t="shared" si="0"/>
        <v>3.3800000000000003</v>
      </c>
      <c r="G19">
        <v>706</v>
      </c>
      <c r="H19" s="24"/>
    </row>
    <row r="20" spans="1:8" ht="15.75">
      <c r="A20" t="s">
        <v>127</v>
      </c>
      <c r="B20" t="s">
        <v>126</v>
      </c>
      <c r="C20" t="s">
        <v>90</v>
      </c>
      <c r="D20">
        <v>1</v>
      </c>
      <c r="E20">
        <v>3.85</v>
      </c>
      <c r="F20">
        <f t="shared" si="0"/>
        <v>5.0049999999999999</v>
      </c>
      <c r="G20">
        <v>506</v>
      </c>
      <c r="H20" s="24"/>
    </row>
    <row r="21" spans="1:8" ht="15.75">
      <c r="A21" t="s">
        <v>129</v>
      </c>
      <c r="B21" t="s">
        <v>128</v>
      </c>
      <c r="C21" t="s">
        <v>90</v>
      </c>
      <c r="D21">
        <v>1</v>
      </c>
      <c r="E21">
        <v>2</v>
      </c>
      <c r="F21">
        <f t="shared" si="0"/>
        <v>2.6</v>
      </c>
      <c r="G21">
        <v>740</v>
      </c>
      <c r="H21" s="24"/>
    </row>
    <row r="22" spans="1:8" ht="15.75">
      <c r="A22" t="s">
        <v>131</v>
      </c>
      <c r="B22" t="s">
        <v>130</v>
      </c>
      <c r="C22" t="s">
        <v>90</v>
      </c>
      <c r="D22">
        <v>1</v>
      </c>
      <c r="E22">
        <v>2.8</v>
      </c>
      <c r="F22">
        <f t="shared" si="0"/>
        <v>3.6399999999999997</v>
      </c>
      <c r="G22">
        <v>249</v>
      </c>
      <c r="H22" s="24"/>
    </row>
    <row r="23" spans="1:8" ht="15.75">
      <c r="A23" t="s">
        <v>133</v>
      </c>
      <c r="B23" t="s">
        <v>132</v>
      </c>
      <c r="C23" t="s">
        <v>90</v>
      </c>
      <c r="D23">
        <v>1</v>
      </c>
      <c r="E23">
        <v>30</v>
      </c>
      <c r="F23">
        <f t="shared" si="0"/>
        <v>39</v>
      </c>
      <c r="G23">
        <v>504</v>
      </c>
      <c r="H23" s="24"/>
    </row>
    <row r="24" spans="1:8" ht="15.75">
      <c r="A24" t="s">
        <v>135</v>
      </c>
      <c r="B24" t="s">
        <v>134</v>
      </c>
      <c r="C24" t="s">
        <v>90</v>
      </c>
      <c r="D24">
        <v>1</v>
      </c>
      <c r="E24">
        <v>2.8</v>
      </c>
      <c r="F24">
        <f t="shared" si="0"/>
        <v>3.6399999999999997</v>
      </c>
      <c r="G24">
        <v>154</v>
      </c>
      <c r="H24" s="24"/>
    </row>
    <row r="25" spans="1:8" ht="15.75">
      <c r="A25" t="s">
        <v>137</v>
      </c>
      <c r="B25" t="s">
        <v>136</v>
      </c>
      <c r="C25" t="s">
        <v>90</v>
      </c>
      <c r="D25">
        <v>1</v>
      </c>
      <c r="E25">
        <v>6.5</v>
      </c>
      <c r="F25">
        <f t="shared" si="0"/>
        <v>8.4500000000000011</v>
      </c>
      <c r="G25">
        <v>845</v>
      </c>
      <c r="H25" s="24"/>
    </row>
    <row r="26" spans="1:8" ht="15.75">
      <c r="A26" t="s">
        <v>139</v>
      </c>
      <c r="B26" t="s">
        <v>138</v>
      </c>
      <c r="C26" t="s">
        <v>90</v>
      </c>
      <c r="D26">
        <v>1</v>
      </c>
      <c r="E26">
        <v>16.2</v>
      </c>
      <c r="F26">
        <f t="shared" si="0"/>
        <v>21.06</v>
      </c>
      <c r="G26">
        <v>110</v>
      </c>
      <c r="H26" s="24"/>
    </row>
    <row r="27" spans="1:8" ht="15.75">
      <c r="A27" t="s">
        <v>141</v>
      </c>
      <c r="B27" t="s">
        <v>140</v>
      </c>
      <c r="C27" t="s">
        <v>90</v>
      </c>
      <c r="D27">
        <v>1</v>
      </c>
      <c r="E27">
        <v>6.7</v>
      </c>
      <c r="F27">
        <f t="shared" si="0"/>
        <v>8.7100000000000009</v>
      </c>
      <c r="G27">
        <v>220</v>
      </c>
      <c r="H27" s="24"/>
    </row>
    <row r="28" spans="1:8" ht="15.75">
      <c r="A28" t="s">
        <v>143</v>
      </c>
      <c r="B28" t="s">
        <v>142</v>
      </c>
      <c r="C28" t="s">
        <v>90</v>
      </c>
      <c r="D28">
        <v>1</v>
      </c>
      <c r="E28">
        <v>14</v>
      </c>
      <c r="F28">
        <f t="shared" si="0"/>
        <v>18.2</v>
      </c>
      <c r="G28">
        <v>303</v>
      </c>
      <c r="H28" s="24"/>
    </row>
    <row r="29" spans="1:8" ht="15.75">
      <c r="A29" t="s">
        <v>145</v>
      </c>
      <c r="B29" t="s">
        <v>144</v>
      </c>
      <c r="C29" t="s">
        <v>90</v>
      </c>
      <c r="D29">
        <v>1</v>
      </c>
      <c r="E29">
        <v>14</v>
      </c>
      <c r="F29">
        <f t="shared" si="0"/>
        <v>18.2</v>
      </c>
      <c r="G29">
        <v>503</v>
      </c>
      <c r="H29" s="24"/>
    </row>
    <row r="30" spans="1:8" ht="15.75">
      <c r="A30" t="s">
        <v>147</v>
      </c>
      <c r="B30" t="s">
        <v>146</v>
      </c>
      <c r="C30" t="s">
        <v>90</v>
      </c>
      <c r="D30">
        <v>1</v>
      </c>
      <c r="E30">
        <v>15.44</v>
      </c>
      <c r="F30">
        <f t="shared" si="0"/>
        <v>20.071999999999999</v>
      </c>
      <c r="G30">
        <v>406</v>
      </c>
      <c r="H30" s="24"/>
    </row>
    <row r="31" spans="1:8" ht="15.75">
      <c r="A31" t="s">
        <v>149</v>
      </c>
      <c r="B31" t="s">
        <v>148</v>
      </c>
      <c r="C31" t="s">
        <v>150</v>
      </c>
      <c r="D31">
        <v>1</v>
      </c>
      <c r="E31">
        <v>9.3000000000000007</v>
      </c>
      <c r="F31">
        <f t="shared" si="0"/>
        <v>12.090000000000002</v>
      </c>
      <c r="G31">
        <v>902</v>
      </c>
      <c r="H31" s="24"/>
    </row>
    <row r="32" spans="1:8" ht="15.75">
      <c r="A32" t="s">
        <v>152</v>
      </c>
      <c r="B32" t="s">
        <v>151</v>
      </c>
      <c r="C32" t="s">
        <v>90</v>
      </c>
      <c r="D32">
        <v>1</v>
      </c>
      <c r="E32">
        <v>24</v>
      </c>
      <c r="F32">
        <f t="shared" si="0"/>
        <v>31.200000000000003</v>
      </c>
      <c r="G32">
        <v>508</v>
      </c>
      <c r="H32" s="24"/>
    </row>
    <row r="33" spans="1:8" ht="15.75">
      <c r="A33" t="s">
        <v>154</v>
      </c>
      <c r="B33" t="s">
        <v>153</v>
      </c>
      <c r="C33" t="s">
        <v>90</v>
      </c>
      <c r="D33">
        <v>1</v>
      </c>
      <c r="E33">
        <v>36</v>
      </c>
      <c r="F33">
        <f t="shared" si="0"/>
        <v>46.800000000000004</v>
      </c>
      <c r="G33">
        <v>408</v>
      </c>
      <c r="H33" s="24"/>
    </row>
    <row r="34" spans="1:8" ht="15.75">
      <c r="A34" t="s">
        <v>156</v>
      </c>
      <c r="B34" t="s">
        <v>155</v>
      </c>
      <c r="C34" t="s">
        <v>90</v>
      </c>
      <c r="D34">
        <v>1</v>
      </c>
      <c r="E34">
        <v>12</v>
      </c>
      <c r="F34">
        <f t="shared" si="0"/>
        <v>15.600000000000001</v>
      </c>
      <c r="G34">
        <v>309</v>
      </c>
      <c r="H34" s="24"/>
    </row>
    <row r="35" spans="1:8" ht="15.75">
      <c r="A35" t="s">
        <v>158</v>
      </c>
      <c r="B35" t="s">
        <v>157</v>
      </c>
      <c r="C35" t="s">
        <v>150</v>
      </c>
      <c r="D35">
        <v>1</v>
      </c>
      <c r="E35">
        <v>7.75</v>
      </c>
      <c r="F35">
        <f t="shared" si="0"/>
        <v>10.075000000000001</v>
      </c>
      <c r="G35">
        <v>4107</v>
      </c>
      <c r="H35" s="24"/>
    </row>
    <row r="36" spans="1:8" ht="15.75">
      <c r="A36" t="s">
        <v>160</v>
      </c>
      <c r="B36" t="s">
        <v>159</v>
      </c>
      <c r="C36" t="s">
        <v>90</v>
      </c>
      <c r="D36">
        <v>1</v>
      </c>
      <c r="E36">
        <v>57</v>
      </c>
      <c r="F36">
        <f t="shared" si="0"/>
        <v>74.100000000000009</v>
      </c>
      <c r="G36">
        <v>5050</v>
      </c>
      <c r="H36" s="24"/>
    </row>
    <row r="37" spans="1:8" ht="15.75">
      <c r="A37" t="s">
        <v>162</v>
      </c>
      <c r="B37" t="s">
        <v>161</v>
      </c>
      <c r="C37" t="s">
        <v>90</v>
      </c>
      <c r="D37">
        <v>1</v>
      </c>
      <c r="E37">
        <v>57</v>
      </c>
      <c r="F37">
        <f t="shared" si="0"/>
        <v>74.100000000000009</v>
      </c>
      <c r="G37">
        <v>407</v>
      </c>
      <c r="H37" s="24"/>
    </row>
    <row r="38" spans="1:8" ht="15.75">
      <c r="A38" t="s">
        <v>164</v>
      </c>
      <c r="B38" t="s">
        <v>163</v>
      </c>
      <c r="C38" t="s">
        <v>90</v>
      </c>
      <c r="D38">
        <v>1</v>
      </c>
      <c r="E38">
        <v>38</v>
      </c>
      <c r="F38">
        <f t="shared" si="0"/>
        <v>49.4</v>
      </c>
      <c r="G38">
        <v>205</v>
      </c>
      <c r="H38" s="24"/>
    </row>
    <row r="39" spans="1:8" ht="15.75">
      <c r="A39" t="s">
        <v>166</v>
      </c>
      <c r="B39" t="s">
        <v>165</v>
      </c>
      <c r="C39" t="s">
        <v>90</v>
      </c>
      <c r="D39">
        <v>1</v>
      </c>
      <c r="E39">
        <v>22.66</v>
      </c>
      <c r="F39">
        <f t="shared" si="0"/>
        <v>29.458000000000002</v>
      </c>
      <c r="G39">
        <v>409</v>
      </c>
      <c r="H39" s="24"/>
    </row>
    <row r="40" spans="1:8" ht="15.75">
      <c r="A40" t="s">
        <v>168</v>
      </c>
      <c r="B40" t="s">
        <v>167</v>
      </c>
      <c r="C40" t="s">
        <v>90</v>
      </c>
      <c r="D40">
        <v>1</v>
      </c>
      <c r="E40">
        <v>22</v>
      </c>
      <c r="F40">
        <f t="shared" si="0"/>
        <v>28.6</v>
      </c>
      <c r="G40">
        <v>404</v>
      </c>
      <c r="H40" s="24"/>
    </row>
    <row r="41" spans="1:8" ht="15.75">
      <c r="A41" t="s">
        <v>170</v>
      </c>
      <c r="B41" t="s">
        <v>169</v>
      </c>
      <c r="C41" t="s">
        <v>90</v>
      </c>
      <c r="D41">
        <v>1</v>
      </c>
      <c r="E41">
        <v>37</v>
      </c>
      <c r="F41">
        <f t="shared" si="0"/>
        <v>48.1</v>
      </c>
      <c r="G41">
        <v>209</v>
      </c>
      <c r="H41" s="24"/>
    </row>
    <row r="42" spans="1:8" ht="15.75">
      <c r="A42" t="s">
        <v>172</v>
      </c>
      <c r="B42" t="s">
        <v>171</v>
      </c>
      <c r="C42" t="s">
        <v>90</v>
      </c>
      <c r="D42">
        <v>1</v>
      </c>
      <c r="E42">
        <v>54</v>
      </c>
      <c r="F42">
        <f t="shared" si="0"/>
        <v>70.2</v>
      </c>
      <c r="G42">
        <v>414</v>
      </c>
      <c r="H42" s="24"/>
    </row>
    <row r="43" spans="1:8" ht="15.75">
      <c r="A43" t="s">
        <v>174</v>
      </c>
      <c r="B43" t="s">
        <v>173</v>
      </c>
      <c r="C43" t="s">
        <v>90</v>
      </c>
      <c r="D43">
        <v>1</v>
      </c>
      <c r="E43">
        <v>63.4</v>
      </c>
      <c r="F43">
        <f t="shared" si="0"/>
        <v>82.42</v>
      </c>
      <c r="G43">
        <v>4106</v>
      </c>
      <c r="H43" s="24"/>
    </row>
    <row r="44" spans="1:8" ht="15.75">
      <c r="A44" t="s">
        <v>176</v>
      </c>
      <c r="B44" t="s">
        <v>175</v>
      </c>
      <c r="C44" t="s">
        <v>90</v>
      </c>
      <c r="D44">
        <v>1</v>
      </c>
      <c r="E44">
        <v>37</v>
      </c>
      <c r="F44">
        <f t="shared" si="0"/>
        <v>48.1</v>
      </c>
      <c r="G44">
        <v>440</v>
      </c>
      <c r="H44" s="24"/>
    </row>
    <row r="45" spans="1:8" ht="15.75">
      <c r="A45" t="s">
        <v>178</v>
      </c>
      <c r="B45" t="s">
        <v>177</v>
      </c>
      <c r="C45" t="s">
        <v>90</v>
      </c>
      <c r="D45">
        <v>1</v>
      </c>
      <c r="E45">
        <v>54</v>
      </c>
      <c r="F45">
        <f t="shared" si="0"/>
        <v>70.2</v>
      </c>
      <c r="G45">
        <v>205</v>
      </c>
      <c r="H45" s="24"/>
    </row>
    <row r="46" spans="1:8" ht="15.75">
      <c r="A46" t="s">
        <v>180</v>
      </c>
      <c r="B46" t="s">
        <v>179</v>
      </c>
      <c r="C46" t="s">
        <v>90</v>
      </c>
      <c r="D46">
        <v>1</v>
      </c>
      <c r="E46">
        <v>37.56</v>
      </c>
      <c r="F46">
        <f t="shared" si="0"/>
        <v>48.828000000000003</v>
      </c>
      <c r="G46">
        <v>4105</v>
      </c>
      <c r="H46" s="24"/>
    </row>
    <row r="47" spans="1:8" ht="15.75">
      <c r="A47" t="s">
        <v>182</v>
      </c>
      <c r="B47" t="s">
        <v>181</v>
      </c>
      <c r="C47" t="s">
        <v>90</v>
      </c>
      <c r="D47">
        <v>1</v>
      </c>
      <c r="E47">
        <v>54</v>
      </c>
      <c r="F47">
        <f t="shared" si="0"/>
        <v>70.2</v>
      </c>
      <c r="G47">
        <v>2014</v>
      </c>
      <c r="H47" s="24"/>
    </row>
    <row r="48" spans="1:8" ht="15.75">
      <c r="A48" t="s">
        <v>184</v>
      </c>
      <c r="B48" t="s">
        <v>183</v>
      </c>
      <c r="C48" t="s">
        <v>90</v>
      </c>
      <c r="D48">
        <v>1</v>
      </c>
      <c r="E48">
        <v>50</v>
      </c>
      <c r="F48">
        <f t="shared" si="0"/>
        <v>65</v>
      </c>
      <c r="G48">
        <v>405</v>
      </c>
      <c r="H48" s="24"/>
    </row>
    <row r="49" spans="1:8" ht="15.75">
      <c r="A49" t="s">
        <v>186</v>
      </c>
      <c r="B49" t="s">
        <v>185</v>
      </c>
      <c r="C49" t="s">
        <v>90</v>
      </c>
      <c r="D49">
        <v>1</v>
      </c>
      <c r="E49">
        <v>34.5</v>
      </c>
      <c r="F49">
        <f t="shared" si="0"/>
        <v>44.85</v>
      </c>
      <c r="G49">
        <v>104</v>
      </c>
      <c r="H49" s="24"/>
    </row>
    <row r="50" spans="1:8" ht="15.75">
      <c r="A50" t="s">
        <v>188</v>
      </c>
      <c r="B50" t="s">
        <v>187</v>
      </c>
      <c r="C50" t="s">
        <v>90</v>
      </c>
      <c r="D50">
        <v>1</v>
      </c>
      <c r="E50">
        <v>32.5</v>
      </c>
      <c r="F50">
        <f t="shared" si="0"/>
        <v>42.25</v>
      </c>
      <c r="G50">
        <v>240</v>
      </c>
      <c r="H50" s="24"/>
    </row>
    <row r="51" spans="1:8" ht="15.75">
      <c r="A51" t="s">
        <v>190</v>
      </c>
      <c r="B51" t="s">
        <v>189</v>
      </c>
      <c r="C51" t="s">
        <v>90</v>
      </c>
      <c r="D51">
        <v>1</v>
      </c>
      <c r="E51">
        <v>32</v>
      </c>
      <c r="F51">
        <f t="shared" si="0"/>
        <v>41.6</v>
      </c>
      <c r="G51">
        <v>55</v>
      </c>
      <c r="H51" s="24"/>
    </row>
    <row r="52" spans="1:8" ht="15.75">
      <c r="A52" t="s">
        <v>192</v>
      </c>
      <c r="B52" t="s">
        <v>191</v>
      </c>
      <c r="C52" t="s">
        <v>90</v>
      </c>
      <c r="D52">
        <v>1</v>
      </c>
      <c r="E52">
        <v>64</v>
      </c>
      <c r="F52">
        <f t="shared" si="0"/>
        <v>83.2</v>
      </c>
      <c r="G52">
        <v>104</v>
      </c>
      <c r="H52" s="24"/>
    </row>
    <row r="53" spans="1:8" ht="15.75">
      <c r="A53" t="s">
        <v>194</v>
      </c>
      <c r="B53" t="s">
        <v>193</v>
      </c>
      <c r="C53" t="s">
        <v>90</v>
      </c>
      <c r="D53">
        <v>1</v>
      </c>
      <c r="E53">
        <v>0.89</v>
      </c>
      <c r="F53">
        <f t="shared" si="0"/>
        <v>1.157</v>
      </c>
      <c r="G53">
        <v>2105</v>
      </c>
      <c r="H53" s="24"/>
    </row>
    <row r="54" spans="1:8" ht="15.75">
      <c r="A54" t="s">
        <v>196</v>
      </c>
      <c r="B54" t="s">
        <v>195</v>
      </c>
      <c r="C54" t="s">
        <v>90</v>
      </c>
      <c r="D54">
        <v>1</v>
      </c>
      <c r="E54">
        <v>16.670000000000002</v>
      </c>
      <c r="F54">
        <f t="shared" si="0"/>
        <v>21.671000000000003</v>
      </c>
      <c r="G54">
        <v>104</v>
      </c>
      <c r="H54" s="24"/>
    </row>
    <row r="55" spans="1:8" ht="15.75">
      <c r="A55" t="s">
        <v>198</v>
      </c>
      <c r="B55" t="s">
        <v>197</v>
      </c>
      <c r="C55" t="s">
        <v>90</v>
      </c>
      <c r="D55">
        <v>1</v>
      </c>
      <c r="E55">
        <v>59</v>
      </c>
      <c r="F55">
        <f t="shared" si="0"/>
        <v>76.7</v>
      </c>
      <c r="G55">
        <v>2124</v>
      </c>
      <c r="H55" s="24"/>
    </row>
    <row r="56" spans="1:8" ht="15.75">
      <c r="A56" t="s">
        <v>200</v>
      </c>
      <c r="B56" t="s">
        <v>199</v>
      </c>
      <c r="C56" t="s">
        <v>90</v>
      </c>
      <c r="D56">
        <v>1</v>
      </c>
      <c r="E56">
        <v>25.5</v>
      </c>
      <c r="F56">
        <f t="shared" si="0"/>
        <v>33.15</v>
      </c>
      <c r="G56">
        <v>1040</v>
      </c>
      <c r="H56" s="24"/>
    </row>
    <row r="57" spans="1:8" ht="15.75">
      <c r="A57" t="s">
        <v>202</v>
      </c>
      <c r="B57" t="s">
        <v>201</v>
      </c>
      <c r="C57" t="s">
        <v>90</v>
      </c>
      <c r="D57">
        <v>1</v>
      </c>
      <c r="E57">
        <v>6.02</v>
      </c>
      <c r="F57">
        <f t="shared" si="0"/>
        <v>7.8259999999999996</v>
      </c>
      <c r="G57">
        <v>1040</v>
      </c>
      <c r="H57" s="24"/>
    </row>
    <row r="58" spans="1:8" ht="15.75">
      <c r="A58" t="s">
        <v>204</v>
      </c>
      <c r="B58" t="s">
        <v>203</v>
      </c>
      <c r="C58" t="s">
        <v>90</v>
      </c>
      <c r="D58">
        <v>1</v>
      </c>
      <c r="E58">
        <v>1.65</v>
      </c>
      <c r="F58">
        <f t="shared" si="0"/>
        <v>2.145</v>
      </c>
      <c r="G58">
        <v>1045</v>
      </c>
      <c r="H58" s="24"/>
    </row>
    <row r="59" spans="1:8" ht="15.75">
      <c r="A59" t="s">
        <v>206</v>
      </c>
      <c r="B59" t="s">
        <v>205</v>
      </c>
      <c r="C59" t="s">
        <v>90</v>
      </c>
      <c r="D59">
        <v>1</v>
      </c>
      <c r="E59">
        <v>26</v>
      </c>
      <c r="F59">
        <f t="shared" si="0"/>
        <v>33.800000000000004</v>
      </c>
      <c r="G59">
        <v>4104</v>
      </c>
      <c r="H59" s="24"/>
    </row>
    <row r="60" spans="1:8" ht="15.75">
      <c r="A60" t="s">
        <v>208</v>
      </c>
      <c r="B60" t="s">
        <v>207</v>
      </c>
      <c r="C60" t="s">
        <v>90</v>
      </c>
      <c r="D60">
        <v>1</v>
      </c>
      <c r="E60">
        <v>42</v>
      </c>
      <c r="F60">
        <f t="shared" si="0"/>
        <v>54.6</v>
      </c>
      <c r="G60">
        <v>205</v>
      </c>
      <c r="H60" s="24"/>
    </row>
    <row r="61" spans="1:8" ht="15.75">
      <c r="A61" t="s">
        <v>210</v>
      </c>
      <c r="B61" t="s">
        <v>209</v>
      </c>
      <c r="C61" t="s">
        <v>99</v>
      </c>
      <c r="D61">
        <v>1</v>
      </c>
      <c r="E61">
        <v>3.55</v>
      </c>
      <c r="F61">
        <f t="shared" si="0"/>
        <v>4.6150000000000002</v>
      </c>
      <c r="G61">
        <v>240</v>
      </c>
      <c r="H61" s="24"/>
    </row>
    <row r="62" spans="1:8" ht="15.75">
      <c r="A62" t="s">
        <v>212</v>
      </c>
      <c r="B62" t="s">
        <v>211</v>
      </c>
      <c r="C62" t="s">
        <v>90</v>
      </c>
      <c r="D62">
        <v>1</v>
      </c>
      <c r="E62">
        <v>6.75</v>
      </c>
      <c r="F62">
        <f t="shared" si="0"/>
        <v>8.7750000000000004</v>
      </c>
      <c r="G62">
        <v>205</v>
      </c>
      <c r="H62" s="24"/>
    </row>
    <row r="63" spans="1:8" ht="15.75">
      <c r="A63" t="s">
        <v>214</v>
      </c>
      <c r="B63" t="s">
        <v>213</v>
      </c>
      <c r="C63" t="s">
        <v>90</v>
      </c>
      <c r="D63">
        <v>1</v>
      </c>
      <c r="E63">
        <v>4.08</v>
      </c>
      <c r="F63">
        <f t="shared" si="0"/>
        <v>5.3040000000000003</v>
      </c>
      <c r="G63">
        <v>440</v>
      </c>
      <c r="H63" s="24"/>
    </row>
    <row r="64" spans="1:8" ht="15.75">
      <c r="A64" t="s">
        <v>216</v>
      </c>
      <c r="B64" t="s">
        <v>215</v>
      </c>
      <c r="C64" t="s">
        <v>90</v>
      </c>
      <c r="D64">
        <v>1</v>
      </c>
      <c r="E64">
        <v>4.12</v>
      </c>
      <c r="F64">
        <f t="shared" si="0"/>
        <v>5.3560000000000008</v>
      </c>
      <c r="G64">
        <v>104</v>
      </c>
      <c r="H64" s="24"/>
    </row>
    <row r="65" spans="1:8" ht="15.75">
      <c r="A65" t="s">
        <v>218</v>
      </c>
      <c r="B65" t="s">
        <v>217</v>
      </c>
      <c r="C65" t="s">
        <v>90</v>
      </c>
      <c r="D65">
        <v>1</v>
      </c>
      <c r="E65">
        <v>5.41</v>
      </c>
      <c r="F65">
        <f t="shared" si="0"/>
        <v>7.0330000000000004</v>
      </c>
      <c r="G65">
        <v>104</v>
      </c>
      <c r="H65" s="24"/>
    </row>
    <row r="66" spans="1:8" ht="15.75">
      <c r="A66" t="s">
        <v>220</v>
      </c>
      <c r="B66" t="s">
        <v>219</v>
      </c>
      <c r="C66" t="s">
        <v>90</v>
      </c>
      <c r="D66">
        <v>1</v>
      </c>
      <c r="E66">
        <v>8.84</v>
      </c>
      <c r="F66">
        <f t="shared" si="0"/>
        <v>11.492000000000001</v>
      </c>
      <c r="G66">
        <v>1074</v>
      </c>
      <c r="H66" s="24"/>
    </row>
    <row r="67" spans="1:8" ht="15.75">
      <c r="A67" t="s">
        <v>222</v>
      </c>
      <c r="B67" t="s">
        <v>221</v>
      </c>
      <c r="C67" t="s">
        <v>90</v>
      </c>
      <c r="D67">
        <v>1</v>
      </c>
      <c r="E67">
        <v>4.01</v>
      </c>
      <c r="F67">
        <f t="shared" si="0"/>
        <v>5.2130000000000001</v>
      </c>
      <c r="G67">
        <v>108</v>
      </c>
      <c r="H67" s="24"/>
    </row>
    <row r="68" spans="1:8" ht="15.75">
      <c r="A68" t="s">
        <v>224</v>
      </c>
      <c r="B68" t="s">
        <v>223</v>
      </c>
      <c r="C68" t="s">
        <v>90</v>
      </c>
      <c r="D68">
        <v>1</v>
      </c>
      <c r="E68">
        <v>5.15</v>
      </c>
      <c r="F68">
        <f t="shared" si="0"/>
        <v>6.6950000000000003</v>
      </c>
      <c r="G68">
        <v>215</v>
      </c>
      <c r="H68" s="24"/>
    </row>
    <row r="69" spans="1:8" ht="15.75">
      <c r="A69" t="s">
        <v>226</v>
      </c>
      <c r="B69" t="s">
        <v>225</v>
      </c>
      <c r="C69" t="s">
        <v>90</v>
      </c>
      <c r="D69">
        <v>1</v>
      </c>
      <c r="E69">
        <v>6.86</v>
      </c>
      <c r="F69">
        <f t="shared" ref="F69:F85" si="1">E69*1.3</f>
        <v>8.918000000000001</v>
      </c>
      <c r="G69">
        <v>40</v>
      </c>
      <c r="H69" s="24"/>
    </row>
    <row r="70" spans="1:8" ht="15.75">
      <c r="A70" t="s">
        <v>228</v>
      </c>
      <c r="B70" t="s">
        <v>227</v>
      </c>
      <c r="C70" t="s">
        <v>90</v>
      </c>
      <c r="D70">
        <v>1</v>
      </c>
      <c r="E70">
        <v>7.2</v>
      </c>
      <c r="F70">
        <f t="shared" si="1"/>
        <v>9.3600000000000012</v>
      </c>
      <c r="G70">
        <v>4085</v>
      </c>
      <c r="H70" s="24"/>
    </row>
    <row r="71" spans="1:8" ht="15.75">
      <c r="A71" t="s">
        <v>230</v>
      </c>
      <c r="B71" t="s">
        <v>229</v>
      </c>
      <c r="C71" t="s">
        <v>99</v>
      </c>
      <c r="D71">
        <v>1</v>
      </c>
      <c r="E71">
        <v>3.08</v>
      </c>
      <c r="F71">
        <f t="shared" si="1"/>
        <v>4.0040000000000004</v>
      </c>
      <c r="G71">
        <v>104</v>
      </c>
      <c r="H71" s="24"/>
    </row>
    <row r="72" spans="1:8" ht="15.75">
      <c r="A72" t="s">
        <v>232</v>
      </c>
      <c r="B72" t="s">
        <v>231</v>
      </c>
      <c r="C72" t="s">
        <v>90</v>
      </c>
      <c r="D72">
        <v>1</v>
      </c>
      <c r="E72">
        <v>18</v>
      </c>
      <c r="F72">
        <f t="shared" si="1"/>
        <v>23.400000000000002</v>
      </c>
      <c r="G72">
        <v>104</v>
      </c>
      <c r="H72" s="24"/>
    </row>
    <row r="73" spans="1:8" ht="15.75">
      <c r="A73" t="s">
        <v>234</v>
      </c>
      <c r="B73" t="s">
        <v>233</v>
      </c>
      <c r="C73" t="s">
        <v>90</v>
      </c>
      <c r="D73">
        <v>1</v>
      </c>
      <c r="E73">
        <v>19.5</v>
      </c>
      <c r="F73">
        <f t="shared" si="1"/>
        <v>25.35</v>
      </c>
      <c r="G73">
        <v>2050</v>
      </c>
      <c r="H73" s="24"/>
    </row>
    <row r="74" spans="1:8" ht="15.75">
      <c r="A74" t="s">
        <v>236</v>
      </c>
      <c r="B74" t="s">
        <v>235</v>
      </c>
      <c r="C74" t="s">
        <v>90</v>
      </c>
      <c r="D74">
        <v>1</v>
      </c>
      <c r="E74">
        <v>27.5</v>
      </c>
      <c r="F74">
        <f t="shared" si="1"/>
        <v>35.75</v>
      </c>
      <c r="G74">
        <v>2014</v>
      </c>
      <c r="H74" s="24"/>
    </row>
    <row r="75" spans="1:8" ht="15.75">
      <c r="A75" t="s">
        <v>238</v>
      </c>
      <c r="B75" t="s">
        <v>237</v>
      </c>
      <c r="C75" t="s">
        <v>90</v>
      </c>
      <c r="D75">
        <v>1</v>
      </c>
      <c r="E75">
        <v>19.5</v>
      </c>
      <c r="F75">
        <f t="shared" si="1"/>
        <v>25.35</v>
      </c>
      <c r="G75">
        <v>305</v>
      </c>
      <c r="H75" s="24"/>
    </row>
    <row r="76" spans="1:8" ht="15.75">
      <c r="A76" t="s">
        <v>240</v>
      </c>
      <c r="B76" t="s">
        <v>239</v>
      </c>
      <c r="C76" t="s">
        <v>90</v>
      </c>
      <c r="D76">
        <v>1</v>
      </c>
      <c r="E76">
        <v>4.2</v>
      </c>
      <c r="F76">
        <f t="shared" si="1"/>
        <v>5.4600000000000009</v>
      </c>
      <c r="G76">
        <v>104</v>
      </c>
      <c r="H76" s="24"/>
    </row>
    <row r="77" spans="1:8" ht="15.75">
      <c r="A77" t="s">
        <v>242</v>
      </c>
      <c r="B77" t="s">
        <v>241</v>
      </c>
      <c r="C77" t="s">
        <v>90</v>
      </c>
      <c r="D77">
        <v>1</v>
      </c>
      <c r="E77">
        <v>8.5</v>
      </c>
      <c r="F77">
        <f t="shared" si="1"/>
        <v>11.05</v>
      </c>
      <c r="G77">
        <v>305</v>
      </c>
      <c r="H77" s="24"/>
    </row>
    <row r="78" spans="1:8" ht="15.75">
      <c r="A78" t="s">
        <v>244</v>
      </c>
      <c r="B78" t="s">
        <v>243</v>
      </c>
      <c r="C78" t="s">
        <v>90</v>
      </c>
      <c r="D78">
        <v>1</v>
      </c>
      <c r="E78">
        <v>4.25</v>
      </c>
      <c r="F78">
        <f t="shared" si="1"/>
        <v>5.5250000000000004</v>
      </c>
      <c r="G78">
        <v>3105</v>
      </c>
      <c r="H78" s="24"/>
    </row>
    <row r="79" spans="1:8" ht="15.75">
      <c r="A79" t="s">
        <v>246</v>
      </c>
      <c r="B79" t="s">
        <v>245</v>
      </c>
      <c r="C79" t="s">
        <v>90</v>
      </c>
      <c r="D79">
        <v>1</v>
      </c>
      <c r="E79">
        <v>17.399999999999999</v>
      </c>
      <c r="F79">
        <f t="shared" si="1"/>
        <v>22.619999999999997</v>
      </c>
      <c r="G79">
        <v>2014</v>
      </c>
      <c r="H79" s="24"/>
    </row>
    <row r="80" spans="1:8" ht="15.75">
      <c r="A80" t="s">
        <v>248</v>
      </c>
      <c r="B80" t="s">
        <v>247</v>
      </c>
      <c r="C80" t="s">
        <v>90</v>
      </c>
      <c r="D80">
        <v>1</v>
      </c>
      <c r="E80">
        <v>31.6</v>
      </c>
      <c r="F80">
        <f t="shared" si="1"/>
        <v>41.080000000000005</v>
      </c>
      <c r="G80">
        <v>2614</v>
      </c>
      <c r="H80" s="24"/>
    </row>
    <row r="81" spans="1:8" ht="15.75">
      <c r="A81" t="s">
        <v>250</v>
      </c>
      <c r="B81" t="s">
        <v>249</v>
      </c>
      <c r="C81" t="s">
        <v>90</v>
      </c>
      <c r="D81">
        <v>1</v>
      </c>
      <c r="E81">
        <v>31.6</v>
      </c>
      <c r="F81">
        <f t="shared" si="1"/>
        <v>41.080000000000005</v>
      </c>
      <c r="G81">
        <v>2150</v>
      </c>
      <c r="H81" s="24"/>
    </row>
    <row r="82" spans="1:8" ht="15.75">
      <c r="A82" t="s">
        <v>252</v>
      </c>
      <c r="B82" t="s">
        <v>251</v>
      </c>
      <c r="C82" t="s">
        <v>90</v>
      </c>
      <c r="D82">
        <v>1</v>
      </c>
      <c r="E82">
        <v>62</v>
      </c>
      <c r="F82">
        <f t="shared" si="1"/>
        <v>80.600000000000009</v>
      </c>
      <c r="G82">
        <v>1505</v>
      </c>
      <c r="H82" s="24"/>
    </row>
    <row r="83" spans="1:8" ht="15.75">
      <c r="A83" t="s">
        <v>254</v>
      </c>
      <c r="B83" t="s">
        <v>253</v>
      </c>
      <c r="C83" t="s">
        <v>90</v>
      </c>
      <c r="D83">
        <v>1</v>
      </c>
      <c r="E83">
        <v>72</v>
      </c>
      <c r="F83">
        <f t="shared" si="1"/>
        <v>93.600000000000009</v>
      </c>
      <c r="G83">
        <v>6461</v>
      </c>
      <c r="H83" s="24"/>
    </row>
    <row r="84" spans="1:8" ht="15.75">
      <c r="A84" t="s">
        <v>256</v>
      </c>
      <c r="B84" t="s">
        <v>255</v>
      </c>
      <c r="C84" t="s">
        <v>90</v>
      </c>
      <c r="D84">
        <v>1</v>
      </c>
      <c r="E84">
        <v>46.5</v>
      </c>
      <c r="F84">
        <f t="shared" si="1"/>
        <v>60.45</v>
      </c>
      <c r="G84">
        <v>6116</v>
      </c>
      <c r="H84" s="24"/>
    </row>
    <row r="85" spans="1:8" ht="15.75">
      <c r="A85" t="s">
        <v>258</v>
      </c>
      <c r="B85" t="s">
        <v>257</v>
      </c>
      <c r="C85" t="s">
        <v>90</v>
      </c>
      <c r="D85">
        <v>1</v>
      </c>
      <c r="E85">
        <v>45.5</v>
      </c>
      <c r="F85">
        <f t="shared" si="1"/>
        <v>59.15</v>
      </c>
      <c r="G85">
        <v>1414</v>
      </c>
      <c r="H85" s="24"/>
    </row>
    <row r="86" spans="1:8">
      <c r="A86" s="26" t="s">
        <v>298</v>
      </c>
      <c r="B86" s="26"/>
      <c r="C86" s="26"/>
      <c r="D86" s="26"/>
      <c r="E86" s="26"/>
      <c r="F86" s="26">
        <f>E86*1.3</f>
        <v>0</v>
      </c>
      <c r="G86" s="26"/>
      <c r="H86" s="27"/>
    </row>
  </sheetData>
  <dataValidations count="1">
    <dataValidation type="list" allowBlank="1" showInputMessage="1" showErrorMessage="1" sqref="J2">
      <formula1>$A$2:$A$86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"/>
    </sheetView>
  </sheetViews>
  <sheetFormatPr defaultRowHeight="12.75"/>
  <cols>
    <col min="1" max="1" width="21.85546875" customWidth="1"/>
    <col min="2" max="2" width="32.7109375" customWidth="1"/>
    <col min="3" max="3" width="15.85546875" customWidth="1"/>
    <col min="4" max="4" width="18.42578125" customWidth="1"/>
  </cols>
  <sheetData>
    <row r="1" spans="1:4">
      <c r="A1" t="s">
        <v>259</v>
      </c>
      <c r="B1" t="s">
        <v>260</v>
      </c>
      <c r="C1" t="s">
        <v>261</v>
      </c>
      <c r="D1" t="s">
        <v>262</v>
      </c>
    </row>
    <row r="2" spans="1:4">
      <c r="A2" t="s">
        <v>265</v>
      </c>
      <c r="B2" t="s">
        <v>264</v>
      </c>
      <c r="C2" s="16" t="s">
        <v>290</v>
      </c>
      <c r="D2" s="16" t="s">
        <v>299</v>
      </c>
    </row>
    <row r="3" spans="1:4">
      <c r="A3" t="s">
        <v>268</v>
      </c>
      <c r="B3" t="s">
        <v>269</v>
      </c>
      <c r="C3" s="16" t="s">
        <v>291</v>
      </c>
      <c r="D3" s="16" t="s">
        <v>300</v>
      </c>
    </row>
    <row r="4" spans="1:4">
      <c r="A4" t="s">
        <v>270</v>
      </c>
      <c r="B4" t="s">
        <v>271</v>
      </c>
      <c r="C4" s="16" t="s">
        <v>292</v>
      </c>
      <c r="D4" s="16" t="s">
        <v>301</v>
      </c>
    </row>
    <row r="5" spans="1:4">
      <c r="A5" t="s">
        <v>273</v>
      </c>
      <c r="B5" t="s">
        <v>276</v>
      </c>
      <c r="C5" s="16" t="s">
        <v>293</v>
      </c>
      <c r="D5" s="16" t="s">
        <v>302</v>
      </c>
    </row>
    <row r="6" spans="1:4">
      <c r="A6" t="s">
        <v>275</v>
      </c>
      <c r="B6" t="s">
        <v>277</v>
      </c>
      <c r="C6" s="16" t="s">
        <v>294</v>
      </c>
      <c r="D6" s="16" t="s">
        <v>303</v>
      </c>
    </row>
    <row r="7" spans="1:4">
      <c r="A7" t="s">
        <v>279</v>
      </c>
      <c r="B7" t="s">
        <v>280</v>
      </c>
      <c r="C7" s="16" t="s">
        <v>295</v>
      </c>
      <c r="D7" s="16" t="s">
        <v>304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Податкова накладна</vt:lpstr>
      <vt:lpstr>Прайс і покупці</vt:lpstr>
      <vt:lpstr>Склад</vt:lpstr>
      <vt:lpstr>Покупці</vt:lpstr>
      <vt:lpstr>Покупець</vt:lpstr>
      <vt:lpstr>Склад</vt:lpstr>
      <vt:lpstr>товар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1</cp:lastModifiedBy>
  <cp:lastPrinted>2014-03-02T19:04:33Z</cp:lastPrinted>
  <dcterms:created xsi:type="dcterms:W3CDTF">2011-01-05T11:07:35Z</dcterms:created>
  <dcterms:modified xsi:type="dcterms:W3CDTF">2014-03-03T16:16:37Z</dcterms:modified>
</cp:coreProperties>
</file>