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80" windowHeight="85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O8" i="1" s="1"/>
  <c r="R9" i="1"/>
  <c r="S9" i="1"/>
  <c r="R10" i="1"/>
  <c r="S10" i="1"/>
  <c r="Q11" i="1"/>
  <c r="R11" i="1"/>
  <c r="S11" i="1"/>
  <c r="R12" i="1"/>
  <c r="S12" i="1"/>
  <c r="O13" i="1"/>
  <c r="R13" i="1"/>
  <c r="S13" i="1"/>
  <c r="Q14" i="1"/>
  <c r="R14" i="1"/>
  <c r="S14" i="1"/>
  <c r="R15" i="1"/>
  <c r="S15" i="1"/>
  <c r="Q16" i="1"/>
  <c r="R16" i="1"/>
  <c r="S16" i="1"/>
  <c r="U16" i="1"/>
  <c r="R17" i="1"/>
  <c r="S17" i="1"/>
  <c r="R18" i="1"/>
  <c r="S18" i="1"/>
  <c r="R19" i="1"/>
  <c r="S19" i="1"/>
  <c r="Q20" i="1"/>
  <c r="R20" i="1"/>
  <c r="S20" i="1"/>
  <c r="R21" i="1"/>
  <c r="S21" i="1"/>
  <c r="O22" i="1"/>
  <c r="R22" i="1"/>
  <c r="S22" i="1"/>
  <c r="R23" i="1"/>
  <c r="S23" i="1"/>
  <c r="Q24" i="1"/>
  <c r="R24" i="1"/>
  <c r="S24" i="1"/>
  <c r="R25" i="1"/>
  <c r="S25" i="1"/>
  <c r="R26" i="1"/>
  <c r="S26" i="1"/>
  <c r="R27" i="1"/>
  <c r="S27" i="1"/>
  <c r="Q28" i="1"/>
  <c r="R28" i="1"/>
  <c r="S28" i="1"/>
  <c r="R29" i="1"/>
  <c r="S29" i="1"/>
  <c r="O30" i="1"/>
  <c r="R30" i="1"/>
  <c r="S30" i="1"/>
  <c r="R31" i="1"/>
  <c r="S31" i="1"/>
  <c r="Q32" i="1"/>
  <c r="R32" i="1"/>
  <c r="S32" i="1"/>
  <c r="Q33" i="1"/>
  <c r="R33" i="1"/>
  <c r="S33" i="1"/>
  <c r="O34" i="1"/>
  <c r="R34" i="1"/>
  <c r="S34" i="1"/>
  <c r="R35" i="1"/>
  <c r="S35" i="1"/>
  <c r="Q36" i="1"/>
  <c r="R36" i="1"/>
  <c r="S36" i="1"/>
  <c r="Q37" i="1"/>
  <c r="R37" i="1"/>
  <c r="S37" i="1"/>
  <c r="O38" i="1"/>
  <c r="Q38" i="1"/>
  <c r="R38" i="1"/>
  <c r="S38" i="1"/>
  <c r="O39" i="1"/>
  <c r="R39" i="1"/>
  <c r="S39" i="1"/>
  <c r="O35" i="1" l="1"/>
  <c r="O26" i="1"/>
  <c r="O18" i="1"/>
  <c r="O9" i="1"/>
  <c r="U15" i="1"/>
  <c r="U17" i="1"/>
  <c r="Q39" i="1"/>
  <c r="O37" i="1"/>
  <c r="Q35" i="1"/>
  <c r="O33" i="1"/>
  <c r="Q31" i="1"/>
  <c r="O29" i="1"/>
  <c r="Q27" i="1"/>
  <c r="O25" i="1"/>
  <c r="Q23" i="1"/>
  <c r="O21" i="1"/>
  <c r="Q19" i="1"/>
  <c r="Q17" i="1"/>
  <c r="O15" i="1"/>
  <c r="O12" i="1"/>
  <c r="Q10" i="1"/>
  <c r="Q8" i="1"/>
  <c r="O36" i="1"/>
  <c r="Q34" i="1"/>
  <c r="O32" i="1"/>
  <c r="Q30" i="1"/>
  <c r="O28" i="1"/>
  <c r="Q26" i="1"/>
  <c r="O24" i="1"/>
  <c r="Q22" i="1"/>
  <c r="O20" i="1"/>
  <c r="Q18" i="1"/>
  <c r="O16" i="1"/>
  <c r="O14" i="1"/>
  <c r="Q13" i="1"/>
  <c r="O11" i="1"/>
  <c r="Q9" i="1"/>
  <c r="P8" i="1"/>
  <c r="O31" i="1"/>
  <c r="Q29" i="1"/>
  <c r="O27" i="1"/>
  <c r="Q25" i="1"/>
  <c r="O23" i="1"/>
  <c r="Q21" i="1"/>
  <c r="O19" i="1"/>
  <c r="O17" i="1"/>
  <c r="Q15" i="1"/>
  <c r="V13" i="1"/>
  <c r="Q12" i="1"/>
  <c r="O10" i="1"/>
  <c r="P9" i="1" l="1"/>
  <c r="P13" i="1"/>
  <c r="P18" i="1"/>
  <c r="P22" i="1"/>
  <c r="V17" i="1" s="1"/>
  <c r="P26" i="1"/>
  <c r="P30" i="1"/>
  <c r="P34" i="1"/>
  <c r="P38" i="1"/>
  <c r="P37" i="1"/>
  <c r="P10" i="1"/>
  <c r="P17" i="1"/>
  <c r="P19" i="1"/>
  <c r="P23" i="1"/>
  <c r="P27" i="1"/>
  <c r="P31" i="1"/>
  <c r="P35" i="1"/>
  <c r="P39" i="1"/>
  <c r="P12" i="1"/>
  <c r="P21" i="1"/>
  <c r="V15" i="1" s="1"/>
  <c r="P29" i="1"/>
  <c r="P33" i="1"/>
  <c r="P11" i="1"/>
  <c r="P14" i="1"/>
  <c r="P16" i="1"/>
  <c r="P20" i="1"/>
  <c r="P24" i="1"/>
  <c r="P28" i="1"/>
  <c r="P32" i="1"/>
  <c r="P36" i="1"/>
  <c r="P15" i="1"/>
  <c r="P25" i="1"/>
  <c r="V16" i="1" l="1"/>
</calcChain>
</file>

<file path=xl/sharedStrings.xml><?xml version="1.0" encoding="utf-8"?>
<sst xmlns="http://schemas.openxmlformats.org/spreadsheetml/2006/main" count="21" uniqueCount="18">
  <si>
    <t>ς</t>
  </si>
  <si>
    <t>Коефіцієнт α для фундаментів</t>
  </si>
  <si>
    <t>Круглих</t>
  </si>
  <si>
    <r>
      <t>Прямокутних із співвідношенням сторін η</t>
    </r>
    <r>
      <rPr>
        <b/>
        <i/>
        <sz val="10"/>
        <color rgb="FF000000"/>
        <rFont val="Arial"/>
        <family val="2"/>
        <charset val="204"/>
      </rPr>
      <t xml:space="preserve"> = l/b, </t>
    </r>
    <r>
      <rPr>
        <b/>
        <sz val="10"/>
        <color rgb="FF000000"/>
        <rFont val="Arial"/>
        <family val="2"/>
        <charset val="204"/>
      </rPr>
      <t>що дорівнює</t>
    </r>
  </si>
  <si>
    <t>Стрічкових</t>
  </si>
  <si>
    <r>
      <t>Примітка 1.</t>
    </r>
    <r>
      <rPr>
        <sz val="10"/>
        <color rgb="FF000000"/>
        <rFont val="Arial"/>
        <family val="2"/>
        <charset val="204"/>
      </rPr>
      <t xml:space="preserve"> У таблиці позначено: </t>
    </r>
    <r>
      <rPr>
        <i/>
        <sz val="10"/>
        <color rgb="FF000000"/>
        <rFont val="Arial"/>
        <family val="2"/>
        <charset val="204"/>
      </rPr>
      <t xml:space="preserve">b - </t>
    </r>
    <r>
      <rPr>
        <sz val="10"/>
        <color rgb="FF000000"/>
        <rFont val="Arial"/>
        <family val="2"/>
        <charset val="204"/>
      </rPr>
      <t xml:space="preserve">ширина або діаметр фундаменту, / - довжина фундаменту. </t>
    </r>
  </si>
  <si>
    <r>
      <t>Примітка 2.</t>
    </r>
    <r>
      <rPr>
        <sz val="10"/>
        <color rgb="FF000000"/>
        <rFont val="Arial"/>
        <family val="2"/>
        <charset val="204"/>
      </rPr>
      <t xml:space="preserve"> Для фундаментів, що мають підошву у формі правильного багатокутника з площею </t>
    </r>
    <r>
      <rPr>
        <i/>
        <sz val="10"/>
        <color rgb="FF000000"/>
        <rFont val="Arial"/>
        <family val="2"/>
        <charset val="204"/>
      </rPr>
      <t xml:space="preserve">А, </t>
    </r>
    <r>
      <rPr>
        <sz val="10"/>
        <color rgb="FF000000"/>
        <rFont val="Arial"/>
        <family val="2"/>
        <charset val="204"/>
      </rPr>
      <t xml:space="preserve">значення α приймають як для круглих фундаментів радіусом </t>
    </r>
    <r>
      <rPr>
        <i/>
        <sz val="10"/>
        <color rgb="FF000000"/>
        <rFont val="Arial"/>
        <family val="2"/>
        <charset val="204"/>
      </rPr>
      <t>r</t>
    </r>
    <r>
      <rPr>
        <sz val="10"/>
        <color rgb="FF000000"/>
        <rFont val="Arial"/>
        <family val="2"/>
        <charset val="204"/>
      </rPr>
      <t xml:space="preserve"> = </t>
    </r>
  </si>
  <si>
    <t>.</t>
  </si>
  <si>
    <r>
      <t>Примітка 3.</t>
    </r>
    <r>
      <rPr>
        <sz val="10"/>
        <color rgb="FF000000"/>
        <rFont val="Arial"/>
        <family val="2"/>
        <charset val="204"/>
      </rPr>
      <t xml:space="preserve"> Для проміжних значень ς і η коефіцієнт α визначають інтерполяцією.</t>
    </r>
  </si>
  <si>
    <t>η</t>
  </si>
  <si>
    <t>ς &gt;=</t>
  </si>
  <si>
    <t>ς &lt;</t>
  </si>
  <si>
    <t xml:space="preserve"> </t>
  </si>
  <si>
    <t>η=</t>
  </si>
  <si>
    <t>alpha</t>
  </si>
  <si>
    <t xml:space="preserve">b = </t>
  </si>
  <si>
    <t xml:space="preserve">l = 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</si>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</sst>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3" borderId="22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 indent="9"/>
    </xf>
    <xf numFmtId="0" fontId="3" fillId="2" borderId="0" xfId="0" applyFont="1" applyFill="1" applyBorder="1" applyAlignment="1">
      <alignment horizontal="left" vertical="center" wrapText="1" indent="9"/>
    </xf>
    <xf numFmtId="0" fontId="3" fillId="2" borderId="7" xfId="0" applyFont="1" applyFill="1" applyBorder="1" applyAlignment="1">
      <alignment horizontal="left" vertical="center" wrapText="1" indent="9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 indent="9"/>
    </xf>
    <xf numFmtId="0" fontId="1" fillId="2" borderId="0" xfId="0" applyFont="1" applyFill="1" applyBorder="1" applyAlignment="1">
      <alignment horizontal="left" vertical="center" wrapText="1" indent="9"/>
    </xf>
    <xf numFmtId="0" fontId="1" fillId="2" borderId="7" xfId="0" applyFont="1" applyFill="1" applyBorder="1" applyAlignment="1">
      <alignment horizontal="left" vertical="center" wrapText="1" indent="9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457200</xdr:colOff>
          <xdr:row>42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V16" sqref="V16"/>
    </sheetView>
  </sheetViews>
  <sheetFormatPr defaultRowHeight="15" x14ac:dyDescent="0.25"/>
  <sheetData>
    <row r="1" spans="1:22" x14ac:dyDescent="0.25">
      <c r="A1" t="s">
        <v>15</v>
      </c>
      <c r="B1">
        <v>1</v>
      </c>
      <c r="C1" t="s">
        <v>17</v>
      </c>
    </row>
    <row r="2" spans="1:22" x14ac:dyDescent="0.25">
      <c r="A2" t="s">
        <v>16</v>
      </c>
      <c r="B2">
        <v>7</v>
      </c>
      <c r="C2" t="s">
        <v>17</v>
      </c>
    </row>
    <row r="3" spans="1:22" x14ac:dyDescent="0.25">
      <c r="A3" t="s">
        <v>0</v>
      </c>
      <c r="B3">
        <v>5.0999999999999996</v>
      </c>
      <c r="G3" t="s">
        <v>9</v>
      </c>
      <c r="H3">
        <f>B2/B1</f>
        <v>7</v>
      </c>
    </row>
    <row r="5" spans="1:22" ht="15.75" thickBot="1" x14ac:dyDescent="0.3"/>
    <row r="6" spans="1:22" ht="15.75" thickBot="1" x14ac:dyDescent="0.3">
      <c r="E6" s="38" t="s">
        <v>0</v>
      </c>
      <c r="F6" s="41" t="s">
        <v>1</v>
      </c>
      <c r="G6" s="42"/>
      <c r="H6" s="42"/>
      <c r="I6" s="42"/>
      <c r="J6" s="42"/>
      <c r="K6" s="42"/>
      <c r="L6" s="42"/>
      <c r="M6" s="43"/>
    </row>
    <row r="7" spans="1:22" ht="26.25" thickBot="1" x14ac:dyDescent="0.3">
      <c r="E7" s="39"/>
      <c r="F7" s="38" t="s">
        <v>2</v>
      </c>
      <c r="G7" s="41" t="s">
        <v>3</v>
      </c>
      <c r="H7" s="42"/>
      <c r="I7" s="42"/>
      <c r="J7" s="42"/>
      <c r="K7" s="42"/>
      <c r="L7" s="43"/>
      <c r="M7" s="1" t="s">
        <v>4</v>
      </c>
    </row>
    <row r="8" spans="1:22" ht="15.75" thickBot="1" x14ac:dyDescent="0.3">
      <c r="E8" s="40"/>
      <c r="F8" s="40"/>
      <c r="G8" s="3">
        <v>1</v>
      </c>
      <c r="H8" s="4">
        <v>1.4</v>
      </c>
      <c r="I8" s="4">
        <v>1.8</v>
      </c>
      <c r="J8" s="4">
        <v>2.4</v>
      </c>
      <c r="K8" s="4">
        <v>3.2</v>
      </c>
      <c r="L8" s="4">
        <v>5</v>
      </c>
      <c r="M8" s="2">
        <v>10</v>
      </c>
      <c r="O8" s="15">
        <f>IF(AND($H$3&gt;=$G$8,$H$3&lt;$H$8),G8,IF(AND($H$3&gt;=$H$8,$H$3&lt;$I$8),H8,IF(AND($H$3&gt;=$I$8,$H$3&lt;$J$8),I8,IF(AND($H$3&gt;=$J$8,$H$3&lt;$K$8),J8,IF(AND($H$3&gt;=$K$8,$H$3&lt;$L$8),K8,IF(AND($H$3&gt;=$L$8,$H$3&lt;$M$8),L8,IF($H$3&gt;=$M$8,M8,IF($H$3="круг","круг","ошибка"))))))))</f>
        <v>5</v>
      </c>
      <c r="P8" s="23">
        <f>H3</f>
        <v>7</v>
      </c>
      <c r="Q8" s="25">
        <f>IF(AND($H$3&gt;=$G$8,$H$3&lt;$H$8),H8,IF(AND($H$3&gt;=$H$8,$H$3&lt;$I$8),I8,IF(AND($H$3&gt;=$I$8,$H$3&lt;$J$8),J8,IF(AND($H$3&gt;=$J$8,$H$3&lt;$K$8),K8,IF(AND($H$3&gt;=$K$8,$H$3&lt;$L$8),L8,IF(AND($H$3&gt;=$L$8,$H$3&lt;$M$8),M8,IF($H$3&gt;=$M$8,M8,IF($H$3="круг","круг","ошибка"))))))))</f>
        <v>10</v>
      </c>
      <c r="R8" s="7" t="s">
        <v>10</v>
      </c>
      <c r="S8" s="8" t="s">
        <v>11</v>
      </c>
    </row>
    <row r="9" spans="1:22" ht="15.75" thickBot="1" x14ac:dyDescent="0.3">
      <c r="E9" s="5">
        <v>0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O9" s="16">
        <f t="shared" ref="O9:O39" si="0">IF(AND($H$3&gt;=$G$8,$H$3&lt;$H$8),G9,IF(AND($H$3&gt;=$H$8,$H$3&lt;$I$8),H9,IF(AND($H$3&gt;=$I$8,$H$3&lt;$J$8),I9,IF(AND($H$3&gt;=$J$8,$H$3&lt;$K$8),J9,IF(AND($H$3&gt;=$K$8,$H$3&lt;$L$8),K9,IF(AND($H$3&gt;=$L$8,$H$3&lt;$M$8),L9,IF($H$3&gt;=$M$8,M9,IF($H$3="круг",F9,"ошибка"))))))))</f>
        <v>1</v>
      </c>
      <c r="P9" s="22">
        <f t="shared" ref="P9:P39" si="1">IF($P$8="круг",O9,((($P$8-$O$8)/($Q$8-$O$8))*(Q9-O9))+O9)</f>
        <v>1</v>
      </c>
      <c r="Q9" s="26">
        <f t="shared" ref="Q9:Q39" si="2">IF(AND($H$3&gt;=$G$8,$H$3&lt;$H$8),H9,IF(AND($H$3&gt;=$H$8,$H$3&lt;$I$8),I9,IF(AND($H$3&gt;=$I$8,$H$3&lt;$J$8),J9,IF(AND($H$3&gt;=$J$8,$H$3&lt;$K$8),K9,IF(AND($H$3&gt;=$K$8,$H$3&lt;$L$8),L9,IF(AND($H$3&gt;=$L$8,$H$3&lt;$M$8),M9,IF($H$3&gt;=$M$8,M9,IF($H$3="круг",F9,"ошибка"))))))))</f>
        <v>1</v>
      </c>
      <c r="R9" s="9" t="str">
        <f>IF(AND($B$3&gt;=E9,$B$3&lt;E10),"+","-")</f>
        <v>-</v>
      </c>
      <c r="S9" s="10" t="str">
        <f>IF(B3=0,"+","-")</f>
        <v>-</v>
      </c>
    </row>
    <row r="10" spans="1:22" ht="15.75" thickBot="1" x14ac:dyDescent="0.3">
      <c r="E10" s="5">
        <v>0.4</v>
      </c>
      <c r="F10" s="3">
        <v>0.94899999999999995</v>
      </c>
      <c r="G10" s="3">
        <v>0.96</v>
      </c>
      <c r="H10" s="3">
        <v>0.97199999999999998</v>
      </c>
      <c r="I10" s="3">
        <v>0.97499999999999998</v>
      </c>
      <c r="J10" s="3">
        <v>0.97599999999999998</v>
      </c>
      <c r="K10" s="3">
        <v>0.97699999999999998</v>
      </c>
      <c r="L10" s="3">
        <v>0.97699999999999998</v>
      </c>
      <c r="M10" s="3">
        <v>0.97699999999999998</v>
      </c>
      <c r="O10" s="17">
        <f t="shared" si="0"/>
        <v>0.97699999999999998</v>
      </c>
      <c r="P10" s="21">
        <f t="shared" si="1"/>
        <v>0.97699999999999998</v>
      </c>
      <c r="Q10" s="27">
        <f t="shared" si="2"/>
        <v>0.97699999999999998</v>
      </c>
      <c r="R10" s="11" t="str">
        <f>IF(AND($B$3&gt;=E10,$B$3&lt;E11),"+","-")</f>
        <v>-</v>
      </c>
      <c r="S10" s="12" t="str">
        <f>IF(AND($B$3&gt;=E9,$B$3&lt;E10),"+","-")</f>
        <v>-</v>
      </c>
    </row>
    <row r="11" spans="1:22" ht="15.75" thickBot="1" x14ac:dyDescent="0.3">
      <c r="E11" s="5">
        <v>0.8</v>
      </c>
      <c r="F11" s="3">
        <v>0.75600000000000001</v>
      </c>
      <c r="G11" s="3">
        <v>0.8</v>
      </c>
      <c r="H11" s="3">
        <v>0.84799999999999998</v>
      </c>
      <c r="I11" s="3">
        <v>0.86599999999999999</v>
      </c>
      <c r="J11" s="3">
        <v>0.876</v>
      </c>
      <c r="K11" s="3">
        <v>0.879</v>
      </c>
      <c r="L11" s="3">
        <v>0.88100000000000001</v>
      </c>
      <c r="M11" s="3">
        <v>0.88100000000000001</v>
      </c>
      <c r="O11" s="17">
        <f t="shared" si="0"/>
        <v>0.88100000000000001</v>
      </c>
      <c r="P11" s="21">
        <f t="shared" si="1"/>
        <v>0.88100000000000001</v>
      </c>
      <c r="Q11" s="27">
        <f t="shared" si="2"/>
        <v>0.88100000000000001</v>
      </c>
      <c r="R11" s="11" t="str">
        <f>IF(AND($B$3&gt;=E11,$B$3&lt;E12),"+","-")</f>
        <v>-</v>
      </c>
      <c r="S11" s="12" t="str">
        <f>IF(AND($B$3&gt;=E10,$B$3&lt;E11),"+","-")</f>
        <v>-</v>
      </c>
    </row>
    <row r="12" spans="1:22" ht="15.75" thickBot="1" x14ac:dyDescent="0.3">
      <c r="E12" s="5">
        <v>1.2</v>
      </c>
      <c r="F12" s="3">
        <v>0.54700000000000004</v>
      </c>
      <c r="G12" s="3">
        <v>0.60599999999999998</v>
      </c>
      <c r="H12" s="3">
        <v>0.68200000000000005</v>
      </c>
      <c r="I12" s="3">
        <v>0.71699999999999997</v>
      </c>
      <c r="J12" s="3">
        <v>0.73899999999999999</v>
      </c>
      <c r="K12" s="3">
        <v>0.749</v>
      </c>
      <c r="L12" s="3">
        <v>0.754</v>
      </c>
      <c r="M12" s="3">
        <v>0.755</v>
      </c>
      <c r="O12" s="17">
        <f t="shared" si="0"/>
        <v>0.754</v>
      </c>
      <c r="P12" s="21">
        <f t="shared" si="1"/>
        <v>0.75439999999999996</v>
      </c>
      <c r="Q12" s="27">
        <f t="shared" si="2"/>
        <v>0.755</v>
      </c>
      <c r="R12" s="11" t="str">
        <f>IF(AND($B$3&gt;=E12,$B$3&lt;E13),"+","-")</f>
        <v>-</v>
      </c>
      <c r="S12" s="12" t="str">
        <f>IF(AND($B$3&gt;=E11,$B$3&lt;E12),"+","-")</f>
        <v>-</v>
      </c>
    </row>
    <row r="13" spans="1:22" ht="15.75" thickBot="1" x14ac:dyDescent="0.3">
      <c r="E13" s="5">
        <v>1.6</v>
      </c>
      <c r="F13" s="3">
        <v>0.39</v>
      </c>
      <c r="G13" s="3">
        <v>0.44900000000000001</v>
      </c>
      <c r="H13" s="3">
        <v>0.53200000000000003</v>
      </c>
      <c r="I13" s="3">
        <v>0.57799999999999996</v>
      </c>
      <c r="J13" s="3">
        <v>0.61199999999999999</v>
      </c>
      <c r="K13" s="3">
        <v>0.629</v>
      </c>
      <c r="L13" s="3">
        <v>0.63900000000000001</v>
      </c>
      <c r="M13" s="3">
        <v>0.64200000000000002</v>
      </c>
      <c r="O13" s="17">
        <f t="shared" si="0"/>
        <v>0.63900000000000001</v>
      </c>
      <c r="P13" s="21">
        <f t="shared" si="1"/>
        <v>0.64019999999999999</v>
      </c>
      <c r="Q13" s="27">
        <f t="shared" si="2"/>
        <v>0.64200000000000002</v>
      </c>
      <c r="R13" s="11" t="str">
        <f>IF(AND($B$3&gt;=E13,$B$3&lt;E14),"+","-")</f>
        <v>-</v>
      </c>
      <c r="S13" s="12" t="str">
        <f>IF(AND($B$3&gt;=E12,$B$3&lt;E13),"+","-")</f>
        <v>-</v>
      </c>
      <c r="U13" s="29" t="s">
        <v>13</v>
      </c>
      <c r="V13" s="30">
        <f>H3</f>
        <v>7</v>
      </c>
    </row>
    <row r="14" spans="1:22" ht="15.75" thickBot="1" x14ac:dyDescent="0.3">
      <c r="E14" s="5">
        <v>2</v>
      </c>
      <c r="F14" s="3">
        <v>0.28499999999999998</v>
      </c>
      <c r="G14" s="3">
        <v>0.33600000000000002</v>
      </c>
      <c r="H14" s="3">
        <v>0.41399999999999998</v>
      </c>
      <c r="I14" s="3">
        <v>0.46300000000000002</v>
      </c>
      <c r="J14" s="3">
        <v>0.505</v>
      </c>
      <c r="K14" s="3">
        <v>0.53</v>
      </c>
      <c r="L14" s="3">
        <v>0.54500000000000004</v>
      </c>
      <c r="M14" s="3">
        <v>0.55000000000000004</v>
      </c>
      <c r="O14" s="17">
        <f t="shared" si="0"/>
        <v>0.54500000000000004</v>
      </c>
      <c r="P14" s="21">
        <f t="shared" si="1"/>
        <v>0.54700000000000004</v>
      </c>
      <c r="Q14" s="27">
        <f t="shared" si="2"/>
        <v>0.55000000000000004</v>
      </c>
      <c r="R14" s="11" t="str">
        <f>IF(AND($B$3&gt;=E14,$B$3&lt;E15),"+","-")</f>
        <v>-</v>
      </c>
      <c r="S14" s="12" t="str">
        <f>IF(AND($B$3&gt;=E13,$B$3&lt;E14),"+","-")</f>
        <v>-</v>
      </c>
      <c r="U14" s="17" t="s">
        <v>0</v>
      </c>
      <c r="V14" s="18" t="s">
        <v>14</v>
      </c>
    </row>
    <row r="15" spans="1:22" ht="15.75" thickBot="1" x14ac:dyDescent="0.3">
      <c r="E15" s="5">
        <v>2.4</v>
      </c>
      <c r="F15" s="3">
        <v>0.214</v>
      </c>
      <c r="G15" s="3">
        <v>0.25700000000000001</v>
      </c>
      <c r="H15" s="3">
        <v>0.32500000000000001</v>
      </c>
      <c r="I15" s="3">
        <v>0.374</v>
      </c>
      <c r="J15" s="3">
        <v>0.41899999999999998</v>
      </c>
      <c r="K15" s="3">
        <v>0.44900000000000001</v>
      </c>
      <c r="L15" s="3">
        <v>0.47</v>
      </c>
      <c r="M15" s="3">
        <v>0.47699999999999998</v>
      </c>
      <c r="O15" s="17">
        <f t="shared" si="0"/>
        <v>0.47</v>
      </c>
      <c r="P15" s="21">
        <f t="shared" si="1"/>
        <v>0.4728</v>
      </c>
      <c r="Q15" s="27">
        <f t="shared" si="2"/>
        <v>0.47699999999999998</v>
      </c>
      <c r="R15" s="11" t="str">
        <f>IF(AND($B$3&gt;=E15,$B$3&lt;E16),"+","-")</f>
        <v>-</v>
      </c>
      <c r="S15" s="12" t="str">
        <f>IF(AND($B$3&gt;=E14,$B$3&lt;E15),"+","-")</f>
        <v>-</v>
      </c>
      <c r="U15" s="17">
        <f>SUMIF(R9:R39,"+",E9:E39)</f>
        <v>4.8</v>
      </c>
      <c r="V15" s="18">
        <f>SUMIF(R9:R39,"+",P9:P39)</f>
        <v>0.2412</v>
      </c>
    </row>
    <row r="16" spans="1:22" ht="15.75" thickBot="1" x14ac:dyDescent="0.3">
      <c r="E16" s="5">
        <v>2.8</v>
      </c>
      <c r="F16" s="3">
        <v>0.16500000000000001</v>
      </c>
      <c r="G16" s="3">
        <v>0.20100000000000001</v>
      </c>
      <c r="H16" s="3">
        <v>0.26</v>
      </c>
      <c r="I16" s="3">
        <v>0.30399999999999999</v>
      </c>
      <c r="J16" s="3">
        <v>0.34899999999999998</v>
      </c>
      <c r="K16" s="3">
        <v>0.38300000000000001</v>
      </c>
      <c r="L16" s="3">
        <v>0.41</v>
      </c>
      <c r="M16" s="3">
        <v>0.42</v>
      </c>
      <c r="O16" s="17">
        <f t="shared" si="0"/>
        <v>0.41</v>
      </c>
      <c r="P16" s="21">
        <f t="shared" si="1"/>
        <v>0.41399999999999998</v>
      </c>
      <c r="Q16" s="27">
        <f t="shared" si="2"/>
        <v>0.42</v>
      </c>
      <c r="R16" s="11" t="str">
        <f>IF(AND($B$3&gt;=E16,$B$3&lt;E17),"+","-")</f>
        <v>-</v>
      </c>
      <c r="S16" s="12" t="str">
        <f>IF(AND($B$3&gt;=E15,$B$3&lt;E16),"+","-")</f>
        <v>-</v>
      </c>
      <c r="U16" s="17">
        <f>B3</f>
        <v>5.0999999999999996</v>
      </c>
      <c r="V16" s="31">
        <f>(((U16-U15)/(U17-U15))*(V17-V15))+V15</f>
        <v>0.22560000000000002</v>
      </c>
    </row>
    <row r="17" spans="5:22" ht="15.75" thickBot="1" x14ac:dyDescent="0.3">
      <c r="E17" s="5">
        <v>3.2</v>
      </c>
      <c r="F17" s="3">
        <v>0.13</v>
      </c>
      <c r="G17" s="3">
        <v>0.16</v>
      </c>
      <c r="H17" s="3">
        <v>0.21</v>
      </c>
      <c r="I17" s="3">
        <v>0.251</v>
      </c>
      <c r="J17" s="3">
        <v>0.29399999999999998</v>
      </c>
      <c r="K17" s="3">
        <v>0.32900000000000001</v>
      </c>
      <c r="L17" s="3">
        <v>0.36</v>
      </c>
      <c r="M17" s="3">
        <v>0.374</v>
      </c>
      <c r="O17" s="17">
        <f t="shared" si="0"/>
        <v>0.36</v>
      </c>
      <c r="P17" s="21">
        <f t="shared" si="1"/>
        <v>0.36559999999999998</v>
      </c>
      <c r="Q17" s="27">
        <f t="shared" si="2"/>
        <v>0.374</v>
      </c>
      <c r="R17" s="11" t="str">
        <f>IF(AND($B$3&gt;=E17,$B$3&lt;E18),"+","-")</f>
        <v>-</v>
      </c>
      <c r="S17" s="12" t="str">
        <f>IF(AND($B$3&gt;=E16,$B$3&lt;E17),"+","-")</f>
        <v>-</v>
      </c>
      <c r="U17" s="19">
        <f>SUMIF(S9:S39,"+",E9:E39)</f>
        <v>5.2</v>
      </c>
      <c r="V17" s="20">
        <f>SUMIF(S9:S39,"+",P9:P39)</f>
        <v>0.22039999999999998</v>
      </c>
    </row>
    <row r="18" spans="5:22" ht="15.75" thickBot="1" x14ac:dyDescent="0.3">
      <c r="E18" s="5">
        <v>3.6</v>
      </c>
      <c r="F18" s="3">
        <v>0.106</v>
      </c>
      <c r="G18" s="3">
        <v>0.13100000000000001</v>
      </c>
      <c r="H18" s="3">
        <v>0.17299999999999999</v>
      </c>
      <c r="I18" s="3">
        <v>0.20899999999999999</v>
      </c>
      <c r="J18" s="3">
        <v>0.25</v>
      </c>
      <c r="K18" s="3">
        <v>0.28499999999999998</v>
      </c>
      <c r="L18" s="3">
        <v>0.31900000000000001</v>
      </c>
      <c r="M18" s="3">
        <v>0.33700000000000002</v>
      </c>
      <c r="O18" s="17">
        <f t="shared" si="0"/>
        <v>0.31900000000000001</v>
      </c>
      <c r="P18" s="21">
        <f t="shared" si="1"/>
        <v>0.32619999999999999</v>
      </c>
      <c r="Q18" s="27">
        <f t="shared" si="2"/>
        <v>0.33700000000000002</v>
      </c>
      <c r="R18" s="11" t="str">
        <f>IF(AND($B$3&gt;=E18,$B$3&lt;E19),"+","-")</f>
        <v>-</v>
      </c>
      <c r="S18" s="12" t="str">
        <f>IF(AND($B$3&gt;=E17,$B$3&lt;E18),"+","-")</f>
        <v>-</v>
      </c>
    </row>
    <row r="19" spans="5:22" ht="15.75" thickBot="1" x14ac:dyDescent="0.3">
      <c r="E19" s="5">
        <v>4</v>
      </c>
      <c r="F19" s="3">
        <v>8.6999999999999994E-2</v>
      </c>
      <c r="G19" s="3">
        <v>0.108</v>
      </c>
      <c r="H19" s="3">
        <v>0.14499999999999999</v>
      </c>
      <c r="I19" s="3">
        <v>0.17599999999999999</v>
      </c>
      <c r="J19" s="3">
        <v>0.214</v>
      </c>
      <c r="K19" s="3">
        <v>0.248</v>
      </c>
      <c r="L19" s="3">
        <v>0.28499999999999998</v>
      </c>
      <c r="M19" s="3">
        <v>0.30599999999999999</v>
      </c>
      <c r="O19" s="17">
        <f t="shared" si="0"/>
        <v>0.28499999999999998</v>
      </c>
      <c r="P19" s="21">
        <f t="shared" si="1"/>
        <v>0.29339999999999999</v>
      </c>
      <c r="Q19" s="27">
        <f t="shared" si="2"/>
        <v>0.30599999999999999</v>
      </c>
      <c r="R19" s="11" t="str">
        <f>IF(AND($B$3&gt;=E19,$B$3&lt;E20),"+","-")</f>
        <v>-</v>
      </c>
      <c r="S19" s="12" t="str">
        <f>IF(AND($B$3&gt;=E18,$B$3&lt;E19),"+","-")</f>
        <v>-</v>
      </c>
    </row>
    <row r="20" spans="5:22" ht="15.75" thickBot="1" x14ac:dyDescent="0.3">
      <c r="E20" s="5">
        <v>4.4000000000000004</v>
      </c>
      <c r="F20" s="3">
        <v>7.2999999999999995E-2</v>
      </c>
      <c r="G20" s="3">
        <v>9.0999999999999998E-2</v>
      </c>
      <c r="H20" s="3">
        <v>0.123</v>
      </c>
      <c r="I20" s="3">
        <v>0.15</v>
      </c>
      <c r="J20" s="3">
        <v>0.185</v>
      </c>
      <c r="K20" s="3">
        <v>0.218</v>
      </c>
      <c r="L20" s="3">
        <v>0.255</v>
      </c>
      <c r="M20" s="3">
        <v>0.28000000000000003</v>
      </c>
      <c r="O20" s="17">
        <f t="shared" si="0"/>
        <v>0.255</v>
      </c>
      <c r="P20" s="21">
        <f t="shared" si="1"/>
        <v>0.26500000000000001</v>
      </c>
      <c r="Q20" s="27">
        <f t="shared" si="2"/>
        <v>0.28000000000000003</v>
      </c>
      <c r="R20" s="11" t="str">
        <f>IF(AND($B$3&gt;=E20,$B$3&lt;E21),"+","-")</f>
        <v>-</v>
      </c>
      <c r="S20" s="12" t="str">
        <f>IF(AND($B$3&gt;=E19,$B$3&lt;E20),"+","-")</f>
        <v>-</v>
      </c>
    </row>
    <row r="21" spans="5:22" ht="15.75" thickBot="1" x14ac:dyDescent="0.3">
      <c r="E21" s="5">
        <v>4.8</v>
      </c>
      <c r="F21" s="3">
        <v>6.2E-2</v>
      </c>
      <c r="G21" s="3">
        <v>7.6999999999999999E-2</v>
      </c>
      <c r="H21" s="3">
        <v>0.105</v>
      </c>
      <c r="I21" s="3">
        <v>0.13</v>
      </c>
      <c r="J21" s="3">
        <v>0.161</v>
      </c>
      <c r="K21" s="3">
        <v>0.192</v>
      </c>
      <c r="L21" s="3">
        <v>0.23</v>
      </c>
      <c r="M21" s="3">
        <v>0.25800000000000001</v>
      </c>
      <c r="O21" s="17">
        <f t="shared" si="0"/>
        <v>0.23</v>
      </c>
      <c r="P21" s="21">
        <f t="shared" si="1"/>
        <v>0.2412</v>
      </c>
      <c r="Q21" s="27">
        <f t="shared" si="2"/>
        <v>0.25800000000000001</v>
      </c>
      <c r="R21" s="11" t="str">
        <f>IF(AND($B$3&gt;=E21,$B$3&lt;E22),"+","-")</f>
        <v>+</v>
      </c>
      <c r="S21" s="12" t="str">
        <f>IF(AND($B$3&gt;=E20,$B$3&lt;E21),"+","-")</f>
        <v>-</v>
      </c>
    </row>
    <row r="22" spans="5:22" ht="15.75" thickBot="1" x14ac:dyDescent="0.3">
      <c r="E22" s="5">
        <v>5.2</v>
      </c>
      <c r="F22" s="3">
        <v>5.2999999999999999E-2</v>
      </c>
      <c r="G22" s="3">
        <v>6.7000000000000004E-2</v>
      </c>
      <c r="H22" s="3">
        <v>9.0999999999999998E-2</v>
      </c>
      <c r="I22" s="3">
        <v>0.113</v>
      </c>
      <c r="J22" s="3">
        <v>0.14099999999999999</v>
      </c>
      <c r="K22" s="3">
        <v>0.17</v>
      </c>
      <c r="L22" s="3">
        <v>0.20799999999999999</v>
      </c>
      <c r="M22" s="3">
        <v>0.23899999999999999</v>
      </c>
      <c r="O22" s="17">
        <f t="shared" si="0"/>
        <v>0.20799999999999999</v>
      </c>
      <c r="P22" s="21">
        <f t="shared" si="1"/>
        <v>0.22039999999999998</v>
      </c>
      <c r="Q22" s="27">
        <f t="shared" si="2"/>
        <v>0.23899999999999999</v>
      </c>
      <c r="R22" s="11" t="str">
        <f>IF(AND($B$3&gt;=E22,$B$3&lt;E23),"+","-")</f>
        <v>-</v>
      </c>
      <c r="S22" s="12" t="str">
        <f>IF(AND($B$3&gt;=E21,$B$3&lt;E22),"+","-")</f>
        <v>+</v>
      </c>
    </row>
    <row r="23" spans="5:22" ht="15.75" thickBot="1" x14ac:dyDescent="0.3">
      <c r="E23" s="5">
        <v>5.6</v>
      </c>
      <c r="F23" s="3">
        <v>4.5999999999999999E-2</v>
      </c>
      <c r="G23" s="3">
        <v>5.8000000000000003E-2</v>
      </c>
      <c r="H23" s="3">
        <v>7.9000000000000001E-2</v>
      </c>
      <c r="I23" s="3">
        <v>9.9000000000000005E-2</v>
      </c>
      <c r="J23" s="3">
        <v>0.124</v>
      </c>
      <c r="K23" s="3">
        <v>0.152</v>
      </c>
      <c r="L23" s="3">
        <v>0.189</v>
      </c>
      <c r="M23" s="3">
        <v>0.223</v>
      </c>
      <c r="O23" s="17">
        <f t="shared" si="0"/>
        <v>0.189</v>
      </c>
      <c r="P23" s="21">
        <f t="shared" si="1"/>
        <v>0.2026</v>
      </c>
      <c r="Q23" s="27">
        <f t="shared" si="2"/>
        <v>0.223</v>
      </c>
      <c r="R23" s="11" t="str">
        <f>IF(AND($B$3&gt;=E23,$B$3&lt;E24),"+","-")</f>
        <v>-</v>
      </c>
      <c r="S23" s="12" t="str">
        <f>IF(AND($B$3&gt;=E22,$B$3&lt;E23),"+","-")</f>
        <v>-</v>
      </c>
    </row>
    <row r="24" spans="5:22" ht="15.75" thickBot="1" x14ac:dyDescent="0.3">
      <c r="E24" s="5">
        <v>6</v>
      </c>
      <c r="F24" s="3">
        <v>0.04</v>
      </c>
      <c r="G24" s="3">
        <v>5.0999999999999997E-2</v>
      </c>
      <c r="H24" s="3">
        <v>7.0000000000000007E-2</v>
      </c>
      <c r="I24" s="3">
        <v>8.6999999999999994E-2</v>
      </c>
      <c r="J24" s="3">
        <v>0.11</v>
      </c>
      <c r="K24" s="3">
        <v>0.13600000000000001</v>
      </c>
      <c r="L24" s="3">
        <v>0.17299999999999999</v>
      </c>
      <c r="M24" s="3">
        <v>0.20799999999999999</v>
      </c>
      <c r="O24" s="17">
        <f t="shared" si="0"/>
        <v>0.17299999999999999</v>
      </c>
      <c r="P24" s="21">
        <f t="shared" si="1"/>
        <v>0.187</v>
      </c>
      <c r="Q24" s="27">
        <f t="shared" si="2"/>
        <v>0.20799999999999999</v>
      </c>
      <c r="R24" s="11" t="str">
        <f>IF(AND($B$3&gt;=E24,$B$3&lt;E25),"+","-")</f>
        <v>-</v>
      </c>
      <c r="S24" s="12" t="str">
        <f>IF(AND($B$3&gt;=E23,$B$3&lt;E24),"+","-")</f>
        <v>-</v>
      </c>
    </row>
    <row r="25" spans="5:22" ht="15.75" thickBot="1" x14ac:dyDescent="0.3">
      <c r="E25" s="5">
        <v>6.4</v>
      </c>
      <c r="F25" s="3">
        <v>3.5999999999999997E-2</v>
      </c>
      <c r="G25" s="3">
        <v>4.4999999999999998E-2</v>
      </c>
      <c r="H25" s="3">
        <v>6.2E-2</v>
      </c>
      <c r="I25" s="3">
        <v>7.6999999999999999E-2</v>
      </c>
      <c r="J25" s="3">
        <v>9.9000000000000005E-2</v>
      </c>
      <c r="K25" s="3">
        <v>0.122</v>
      </c>
      <c r="L25" s="3">
        <v>0.158</v>
      </c>
      <c r="M25" s="3">
        <v>0.19600000000000001</v>
      </c>
      <c r="O25" s="17">
        <f t="shared" si="0"/>
        <v>0.158</v>
      </c>
      <c r="P25" s="21">
        <f t="shared" si="1"/>
        <v>0.17319999999999999</v>
      </c>
      <c r="Q25" s="27">
        <f t="shared" si="2"/>
        <v>0.19600000000000001</v>
      </c>
      <c r="R25" s="11" t="str">
        <f>IF(AND($B$3&gt;=E25,$B$3&lt;E26),"+","-")</f>
        <v>-</v>
      </c>
      <c r="S25" s="12" t="str">
        <f>IF(AND($B$3&gt;=E24,$B$3&lt;E25),"+","-")</f>
        <v>-</v>
      </c>
    </row>
    <row r="26" spans="5:22" ht="15.75" thickBot="1" x14ac:dyDescent="0.3">
      <c r="E26" s="5">
        <v>6.8</v>
      </c>
      <c r="F26" s="3">
        <v>3.1E-2</v>
      </c>
      <c r="G26" s="3">
        <v>0.04</v>
      </c>
      <c r="H26" s="3">
        <v>5.5E-2</v>
      </c>
      <c r="I26" s="3">
        <v>6.4000000000000001E-2</v>
      </c>
      <c r="J26" s="3">
        <v>8.7999999999999995E-2</v>
      </c>
      <c r="K26" s="3">
        <v>0.11</v>
      </c>
      <c r="L26" s="3">
        <v>0.14499999999999999</v>
      </c>
      <c r="M26" s="3">
        <v>0.185</v>
      </c>
      <c r="O26" s="17">
        <f t="shared" si="0"/>
        <v>0.14499999999999999</v>
      </c>
      <c r="P26" s="21">
        <f t="shared" si="1"/>
        <v>0.161</v>
      </c>
      <c r="Q26" s="27">
        <f t="shared" si="2"/>
        <v>0.185</v>
      </c>
      <c r="R26" s="11" t="str">
        <f>IF(AND($B$3&gt;=E26,$B$3&lt;E27),"+","-")</f>
        <v>-</v>
      </c>
      <c r="S26" s="12" t="str">
        <f>IF(AND($B$3&gt;=E25,$B$3&lt;E26),"+","-")</f>
        <v>-</v>
      </c>
    </row>
    <row r="27" spans="5:22" ht="15.75" thickBot="1" x14ac:dyDescent="0.3">
      <c r="E27" s="5">
        <v>7.2</v>
      </c>
      <c r="F27" s="3">
        <v>2.8000000000000001E-2</v>
      </c>
      <c r="G27" s="3">
        <v>3.5999999999999997E-2</v>
      </c>
      <c r="H27" s="3">
        <v>4.9000000000000002E-2</v>
      </c>
      <c r="I27" s="3">
        <v>6.2E-2</v>
      </c>
      <c r="J27" s="3">
        <v>0.08</v>
      </c>
      <c r="K27" s="3">
        <v>0.1</v>
      </c>
      <c r="L27" s="3">
        <v>0.13300000000000001</v>
      </c>
      <c r="M27" s="3">
        <v>0.17499999999999999</v>
      </c>
      <c r="O27" s="17">
        <f t="shared" si="0"/>
        <v>0.13300000000000001</v>
      </c>
      <c r="P27" s="21">
        <f t="shared" si="1"/>
        <v>0.14979999999999999</v>
      </c>
      <c r="Q27" s="27">
        <f t="shared" si="2"/>
        <v>0.17499999999999999</v>
      </c>
      <c r="R27" s="11" t="str">
        <f>IF(AND($B$3&gt;=E27,$B$3&lt;E28),"+","-")</f>
        <v>-</v>
      </c>
      <c r="S27" s="12" t="str">
        <f>IF(AND($B$3&gt;=E26,$B$3&lt;E27),"+","-")</f>
        <v>-</v>
      </c>
    </row>
    <row r="28" spans="5:22" ht="15.75" thickBot="1" x14ac:dyDescent="0.3">
      <c r="E28" s="5">
        <v>7.6</v>
      </c>
      <c r="F28" s="3">
        <v>2.4E-2</v>
      </c>
      <c r="G28" s="3">
        <v>3.2000000000000001E-2</v>
      </c>
      <c r="H28" s="3">
        <v>4.3999999999999997E-2</v>
      </c>
      <c r="I28" s="3">
        <v>5.6000000000000001E-2</v>
      </c>
      <c r="J28" s="3">
        <v>7.1999999999999995E-2</v>
      </c>
      <c r="K28" s="3">
        <v>9.0999999999999998E-2</v>
      </c>
      <c r="L28" s="3">
        <v>0.123</v>
      </c>
      <c r="M28" s="3">
        <v>0.16600000000000001</v>
      </c>
      <c r="O28" s="17">
        <f t="shared" si="0"/>
        <v>0.123</v>
      </c>
      <c r="P28" s="21">
        <f t="shared" si="1"/>
        <v>0.14019999999999999</v>
      </c>
      <c r="Q28" s="27">
        <f t="shared" si="2"/>
        <v>0.16600000000000001</v>
      </c>
      <c r="R28" s="11" t="str">
        <f>IF(AND($B$3&gt;=E28,$B$3&lt;E29),"+","-")</f>
        <v>-</v>
      </c>
      <c r="S28" s="12" t="str">
        <f>IF(AND($B$3&gt;=E27,$B$3&lt;E28),"+","-")</f>
        <v>-</v>
      </c>
    </row>
    <row r="29" spans="5:22" ht="15.75" thickBot="1" x14ac:dyDescent="0.3">
      <c r="E29" s="5">
        <v>8</v>
      </c>
      <c r="F29" s="3">
        <v>2.1999999999999999E-2</v>
      </c>
      <c r="G29" s="3">
        <v>2.9000000000000001E-2</v>
      </c>
      <c r="H29" s="3">
        <v>0.04</v>
      </c>
      <c r="I29" s="3">
        <v>5.0999999999999997E-2</v>
      </c>
      <c r="J29" s="3">
        <v>6.6000000000000003E-2</v>
      </c>
      <c r="K29" s="3">
        <v>8.4000000000000005E-2</v>
      </c>
      <c r="L29" s="3">
        <v>0.113</v>
      </c>
      <c r="M29" s="3">
        <v>0.158</v>
      </c>
      <c r="O29" s="17">
        <f t="shared" si="0"/>
        <v>0.113</v>
      </c>
      <c r="P29" s="21">
        <f t="shared" si="1"/>
        <v>0.13100000000000001</v>
      </c>
      <c r="Q29" s="27">
        <f t="shared" si="2"/>
        <v>0.158</v>
      </c>
      <c r="R29" s="11" t="str">
        <f>IF(AND($B$3&gt;=E29,$B$3&lt;E30),"+","-")</f>
        <v>-</v>
      </c>
      <c r="S29" s="12" t="str">
        <f>IF(AND($B$3&gt;=E28,$B$3&lt;E29),"+","-")</f>
        <v>-</v>
      </c>
    </row>
    <row r="30" spans="5:22" ht="15.75" thickBot="1" x14ac:dyDescent="0.3">
      <c r="E30" s="5">
        <v>8.4</v>
      </c>
      <c r="F30" s="3">
        <v>2.1000000000000001E-2</v>
      </c>
      <c r="G30" s="3">
        <v>2.5999999999999999E-2</v>
      </c>
      <c r="H30" s="3">
        <v>3.6999999999999998E-2</v>
      </c>
      <c r="I30" s="3">
        <v>4.5999999999999999E-2</v>
      </c>
      <c r="J30" s="3">
        <v>0.06</v>
      </c>
      <c r="K30" s="3">
        <v>7.6999999999999999E-2</v>
      </c>
      <c r="L30" s="3">
        <v>0.105</v>
      </c>
      <c r="M30" s="3">
        <v>0.15</v>
      </c>
      <c r="O30" s="17">
        <f t="shared" si="0"/>
        <v>0.105</v>
      </c>
      <c r="P30" s="21">
        <f t="shared" si="1"/>
        <v>0.123</v>
      </c>
      <c r="Q30" s="27">
        <f t="shared" si="2"/>
        <v>0.15</v>
      </c>
      <c r="R30" s="11" t="str">
        <f>IF(AND($B$3&gt;=E30,$B$3&lt;E31),"+","-")</f>
        <v>-</v>
      </c>
      <c r="S30" s="12" t="str">
        <f>IF(AND($B$3&gt;=E29,$B$3&lt;E30),"+","-")</f>
        <v>-</v>
      </c>
    </row>
    <row r="31" spans="5:22" ht="15.75" thickBot="1" x14ac:dyDescent="0.3">
      <c r="E31" s="5">
        <v>8.8000000000000007</v>
      </c>
      <c r="F31" s="3">
        <v>1.9E-2</v>
      </c>
      <c r="G31" s="3">
        <v>2.4E-2</v>
      </c>
      <c r="H31" s="3">
        <v>3.3000000000000002E-2</v>
      </c>
      <c r="I31" s="3">
        <v>4.2000000000000003E-2</v>
      </c>
      <c r="J31" s="3">
        <v>5.5E-2</v>
      </c>
      <c r="K31" s="3">
        <v>7.0999999999999994E-2</v>
      </c>
      <c r="L31" s="3">
        <v>9.8000000000000004E-2</v>
      </c>
      <c r="M31" s="3">
        <v>0.14299999999999999</v>
      </c>
      <c r="O31" s="17">
        <f t="shared" si="0"/>
        <v>9.8000000000000004E-2</v>
      </c>
      <c r="P31" s="21">
        <f t="shared" si="1"/>
        <v>0.11599999999999999</v>
      </c>
      <c r="Q31" s="27">
        <f t="shared" si="2"/>
        <v>0.14299999999999999</v>
      </c>
      <c r="R31" s="11" t="str">
        <f>IF(AND($B$3&gt;=E31,$B$3&lt;E32),"+","-")</f>
        <v>-</v>
      </c>
      <c r="S31" s="12" t="str">
        <f>IF(AND($B$3&gt;=E30,$B$3&lt;E31),"+","-")</f>
        <v>-</v>
      </c>
    </row>
    <row r="32" spans="5:22" ht="15.75" thickBot="1" x14ac:dyDescent="0.3">
      <c r="E32" s="5">
        <v>9.1999999999999993</v>
      </c>
      <c r="F32" s="3">
        <v>1.7000000000000001E-2</v>
      </c>
      <c r="G32" s="3">
        <v>2.1999999999999999E-2</v>
      </c>
      <c r="H32" s="3">
        <v>3.1E-2</v>
      </c>
      <c r="I32" s="3">
        <v>3.9E-2</v>
      </c>
      <c r="J32" s="3">
        <v>5.0999999999999997E-2</v>
      </c>
      <c r="K32" s="3">
        <v>6.5000000000000002E-2</v>
      </c>
      <c r="L32" s="3">
        <v>9.0999999999999998E-2</v>
      </c>
      <c r="M32" s="3">
        <v>0.13700000000000001</v>
      </c>
      <c r="O32" s="17">
        <f t="shared" si="0"/>
        <v>9.0999999999999998E-2</v>
      </c>
      <c r="P32" s="21">
        <f t="shared" si="1"/>
        <v>0.1094</v>
      </c>
      <c r="Q32" s="27">
        <f t="shared" si="2"/>
        <v>0.13700000000000001</v>
      </c>
      <c r="R32" s="11" t="str">
        <f>IF(AND($B$3&gt;=E32,$B$3&lt;E33),"+","-")</f>
        <v>-</v>
      </c>
      <c r="S32" s="12" t="str">
        <f>IF(AND($B$3&gt;=E31,$B$3&lt;E32),"+","-")</f>
        <v>-</v>
      </c>
    </row>
    <row r="33" spans="5:19" ht="15.75" thickBot="1" x14ac:dyDescent="0.3">
      <c r="E33" s="5">
        <v>9.6</v>
      </c>
      <c r="F33" s="3">
        <v>1.6E-2</v>
      </c>
      <c r="G33" s="3">
        <v>0.02</v>
      </c>
      <c r="H33" s="3">
        <v>2.8000000000000001E-2</v>
      </c>
      <c r="I33" s="3">
        <v>3.5999999999999997E-2</v>
      </c>
      <c r="J33" s="3">
        <v>4.7E-2</v>
      </c>
      <c r="K33" s="3">
        <v>0.06</v>
      </c>
      <c r="L33" s="3">
        <v>8.5000000000000006E-2</v>
      </c>
      <c r="M33" s="3">
        <v>0.13200000000000001</v>
      </c>
      <c r="O33" s="17">
        <f t="shared" si="0"/>
        <v>8.5000000000000006E-2</v>
      </c>
      <c r="P33" s="21">
        <f t="shared" si="1"/>
        <v>0.1038</v>
      </c>
      <c r="Q33" s="27">
        <f t="shared" si="2"/>
        <v>0.13200000000000001</v>
      </c>
      <c r="R33" s="11" t="str">
        <f>IF(AND($B$3&gt;=E33,$B$3&lt;E34),"+","-")</f>
        <v>-</v>
      </c>
      <c r="S33" s="12" t="str">
        <f>IF(AND($B$3&gt;=E32,$B$3&lt;E33),"+","-")</f>
        <v>-</v>
      </c>
    </row>
    <row r="34" spans="5:19" ht="15.75" thickBot="1" x14ac:dyDescent="0.3">
      <c r="E34" s="5">
        <v>10</v>
      </c>
      <c r="F34" s="3">
        <v>1.4999999999999999E-2</v>
      </c>
      <c r="G34" s="3">
        <v>1.9E-2</v>
      </c>
      <c r="H34" s="3">
        <v>2.5999999999999999E-2</v>
      </c>
      <c r="I34" s="3">
        <v>3.3000000000000002E-2</v>
      </c>
      <c r="J34" s="3">
        <v>4.2999999999999997E-2</v>
      </c>
      <c r="K34" s="3">
        <v>5.6000000000000001E-2</v>
      </c>
      <c r="L34" s="3">
        <v>7.9000000000000001E-2</v>
      </c>
      <c r="M34" s="3">
        <v>0.126</v>
      </c>
      <c r="O34" s="17">
        <f t="shared" si="0"/>
        <v>7.9000000000000001E-2</v>
      </c>
      <c r="P34" s="21">
        <f t="shared" si="1"/>
        <v>9.7799999999999998E-2</v>
      </c>
      <c r="Q34" s="27">
        <f t="shared" si="2"/>
        <v>0.126</v>
      </c>
      <c r="R34" s="11" t="str">
        <f>IF(AND($B$3&gt;=E34,$B$3&lt;E35),"+","-")</f>
        <v>-</v>
      </c>
      <c r="S34" s="12" t="str">
        <f>IF(AND($B$3&gt;=E33,$B$3&lt;E34),"+","-")</f>
        <v>-</v>
      </c>
    </row>
    <row r="35" spans="5:19" ht="25.5" customHeight="1" thickBot="1" x14ac:dyDescent="0.3">
      <c r="E35" s="5">
        <v>10.4</v>
      </c>
      <c r="F35" s="3">
        <v>1.4E-2</v>
      </c>
      <c r="G35" s="3">
        <v>1.7000000000000001E-2</v>
      </c>
      <c r="H35" s="3">
        <v>2.4E-2</v>
      </c>
      <c r="I35" s="3">
        <v>3.1E-2</v>
      </c>
      <c r="J35" s="3">
        <v>0.04</v>
      </c>
      <c r="K35" s="3">
        <v>5.1999999999999998E-2</v>
      </c>
      <c r="L35" s="3">
        <v>7.3999999999999996E-2</v>
      </c>
      <c r="M35" s="3">
        <v>0.122</v>
      </c>
      <c r="O35" s="17">
        <f t="shared" si="0"/>
        <v>7.3999999999999996E-2</v>
      </c>
      <c r="P35" s="21">
        <f t="shared" si="1"/>
        <v>9.3200000000000005E-2</v>
      </c>
      <c r="Q35" s="27">
        <f t="shared" si="2"/>
        <v>0.122</v>
      </c>
      <c r="R35" s="11" t="str">
        <f>IF(AND($B$3&gt;=E35,$B$3&lt;E36),"+","-")</f>
        <v>-</v>
      </c>
      <c r="S35" s="12" t="str">
        <f>IF(AND($B$3&gt;=E34,$B$3&lt;E35),"+","-")</f>
        <v>-</v>
      </c>
    </row>
    <row r="36" spans="5:19" ht="25.5" customHeight="1" thickBot="1" x14ac:dyDescent="0.3">
      <c r="E36" s="5">
        <v>10.8</v>
      </c>
      <c r="F36" s="3">
        <v>1.2999999999999999E-2</v>
      </c>
      <c r="G36" s="3">
        <v>1.6E-2</v>
      </c>
      <c r="H36" s="3">
        <v>2.1999999999999999E-2</v>
      </c>
      <c r="I36" s="3">
        <v>2.9000000000000001E-2</v>
      </c>
      <c r="J36" s="3">
        <v>3.6999999999999998E-2</v>
      </c>
      <c r="K36" s="3">
        <v>4.9000000000000002E-2</v>
      </c>
      <c r="L36" s="3">
        <v>6.9000000000000006E-2</v>
      </c>
      <c r="M36" s="3">
        <v>0.11700000000000001</v>
      </c>
      <c r="O36" s="17">
        <f t="shared" si="0"/>
        <v>6.9000000000000006E-2</v>
      </c>
      <c r="P36" s="21">
        <f t="shared" si="1"/>
        <v>8.8200000000000001E-2</v>
      </c>
      <c r="Q36" s="27">
        <f t="shared" si="2"/>
        <v>0.11700000000000001</v>
      </c>
      <c r="R36" s="11" t="str">
        <f>IF(AND($B$3&gt;=E36,$B$3&lt;E37),"+","-")</f>
        <v>-</v>
      </c>
      <c r="S36" s="12" t="str">
        <f>IF(AND($B$3&gt;=E35,$B$3&lt;E36),"+","-")</f>
        <v>-</v>
      </c>
    </row>
    <row r="37" spans="5:19" ht="15.75" thickBot="1" x14ac:dyDescent="0.3">
      <c r="E37" s="5">
        <v>11.2</v>
      </c>
      <c r="F37" s="3">
        <v>1.2E-2</v>
      </c>
      <c r="G37" s="3">
        <v>1.4999999999999999E-2</v>
      </c>
      <c r="H37" s="3">
        <v>2.1000000000000001E-2</v>
      </c>
      <c r="I37" s="3">
        <v>2.7E-2</v>
      </c>
      <c r="J37" s="3">
        <v>3.5000000000000003E-2</v>
      </c>
      <c r="K37" s="3">
        <v>4.4999999999999998E-2</v>
      </c>
      <c r="L37" s="3">
        <v>6.5000000000000002E-2</v>
      </c>
      <c r="M37" s="3">
        <v>0.113</v>
      </c>
      <c r="O37" s="17">
        <f t="shared" si="0"/>
        <v>6.5000000000000002E-2</v>
      </c>
      <c r="P37" s="21">
        <f t="shared" si="1"/>
        <v>8.4199999999999997E-2</v>
      </c>
      <c r="Q37" s="27">
        <f t="shared" si="2"/>
        <v>0.113</v>
      </c>
      <c r="R37" s="11" t="str">
        <f>IF(AND($B$3&gt;=E37,$B$3&lt;E38),"+","-")</f>
        <v>-</v>
      </c>
      <c r="S37" s="12" t="str">
        <f>IF(AND($B$3&gt;=E36,$B$3&lt;E37),"+","-")</f>
        <v>-</v>
      </c>
    </row>
    <row r="38" spans="5:19" ht="15.75" thickBot="1" x14ac:dyDescent="0.3">
      <c r="E38" s="5">
        <v>11.6</v>
      </c>
      <c r="F38" s="6">
        <v>1.0999999999999999E-2</v>
      </c>
      <c r="G38" s="3">
        <v>1.4E-2</v>
      </c>
      <c r="H38" s="3">
        <v>0.02</v>
      </c>
      <c r="I38" s="3">
        <v>2.5000000000000001E-2</v>
      </c>
      <c r="J38" s="3">
        <v>3.3000000000000002E-2</v>
      </c>
      <c r="K38" s="3">
        <v>4.2000000000000003E-2</v>
      </c>
      <c r="L38" s="3">
        <v>6.0999999999999999E-2</v>
      </c>
      <c r="M38" s="3">
        <v>0.109</v>
      </c>
      <c r="O38" s="17">
        <f t="shared" si="0"/>
        <v>6.0999999999999999E-2</v>
      </c>
      <c r="P38" s="21">
        <f t="shared" si="1"/>
        <v>8.0199999999999994E-2</v>
      </c>
      <c r="Q38" s="27">
        <f t="shared" si="2"/>
        <v>0.109</v>
      </c>
      <c r="R38" s="11" t="str">
        <f>IF(AND($B$3&gt;=E38,$B$3&lt;E39),"+","-")</f>
        <v>-</v>
      </c>
      <c r="S38" s="12" t="str">
        <f>IF(AND($B$3&gt;=E37,$B$3&lt;E38),"+","-")</f>
        <v>-</v>
      </c>
    </row>
    <row r="39" spans="5:19" ht="15.75" thickBot="1" x14ac:dyDescent="0.3">
      <c r="E39" s="5">
        <v>12</v>
      </c>
      <c r="F39" s="6">
        <v>0.01</v>
      </c>
      <c r="G39" s="3">
        <v>1.2999999999999999E-2</v>
      </c>
      <c r="H39" s="3">
        <v>1.7999999999999999E-2</v>
      </c>
      <c r="I39" s="3">
        <v>2.3E-2</v>
      </c>
      <c r="J39" s="3">
        <v>3.1E-2</v>
      </c>
      <c r="K39" s="3">
        <v>0.04</v>
      </c>
      <c r="L39" s="3">
        <v>5.8000000000000003E-2</v>
      </c>
      <c r="M39" s="3">
        <v>0.106</v>
      </c>
      <c r="O39" s="19">
        <f t="shared" si="0"/>
        <v>5.8000000000000003E-2</v>
      </c>
      <c r="P39" s="24">
        <f t="shared" si="1"/>
        <v>7.7200000000000005E-2</v>
      </c>
      <c r="Q39" s="28">
        <f t="shared" si="2"/>
        <v>0.106</v>
      </c>
      <c r="R39" s="13" t="str">
        <f>IF(AND($B$3=E39),"+","-")</f>
        <v>-</v>
      </c>
      <c r="S39" s="14" t="str">
        <f>IF(AND($B$3&gt;=E38,$B$3&lt;E39),"+","-")</f>
        <v>-</v>
      </c>
    </row>
    <row r="40" spans="5:19" x14ac:dyDescent="0.25">
      <c r="E40" s="44" t="s">
        <v>5</v>
      </c>
      <c r="F40" s="45"/>
      <c r="G40" s="45"/>
      <c r="H40" s="45"/>
      <c r="I40" s="45"/>
      <c r="J40" s="45"/>
      <c r="K40" s="45"/>
      <c r="L40" s="45"/>
      <c r="M40" s="46"/>
      <c r="R40" t="s">
        <v>12</v>
      </c>
    </row>
    <row r="41" spans="5:19" x14ac:dyDescent="0.25">
      <c r="E41" s="47" t="s">
        <v>6</v>
      </c>
      <c r="F41" s="48"/>
      <c r="G41" s="48"/>
      <c r="H41" s="48"/>
      <c r="I41" s="48"/>
      <c r="J41" s="48"/>
      <c r="K41" s="48"/>
      <c r="L41" s="48"/>
      <c r="M41" s="49"/>
    </row>
    <row r="42" spans="5:19" x14ac:dyDescent="0.25">
      <c r="E42" s="32" t="s">
        <v>7</v>
      </c>
      <c r="F42" s="33"/>
      <c r="G42" s="33"/>
      <c r="H42" s="33"/>
      <c r="I42" s="33"/>
      <c r="J42" s="33"/>
      <c r="K42" s="33"/>
      <c r="L42" s="33"/>
      <c r="M42" s="34"/>
    </row>
    <row r="43" spans="5:19" ht="15.75" thickBot="1" x14ac:dyDescent="0.3">
      <c r="E43" s="35" t="s">
        <v>8</v>
      </c>
      <c r="F43" s="36"/>
      <c r="G43" s="36"/>
      <c r="H43" s="36"/>
      <c r="I43" s="36"/>
      <c r="J43" s="36"/>
      <c r="K43" s="36"/>
      <c r="L43" s="36"/>
      <c r="M43" s="37"/>
    </row>
  </sheetData>
  <mergeCells count="8">
    <mergeCell ref="E42:M42"/>
    <mergeCell ref="E43:M43"/>
    <mergeCell ref="E6:E8"/>
    <mergeCell ref="F6:M6"/>
    <mergeCell ref="F7:F8"/>
    <mergeCell ref="G7:L7"/>
    <mergeCell ref="E40:M40"/>
    <mergeCell ref="E41:M41"/>
  </mergeCells>
  <pageMargins left="0.7" right="0.7" top="0.75" bottom="0.75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457200</xdr:colOff>
                <xdr:row>42</xdr:row>
                <xdr:rowOff>38100</xdr:rowOff>
              </to>
            </anchor>
          </objectPr>
        </oleObject>
      </mc:Choice>
      <mc:Fallback>
        <oleObject progId="Equation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Sunday111</dc:creator>
  <cp:lastModifiedBy>Sunday</cp:lastModifiedBy>
  <dcterms:created xsi:type="dcterms:W3CDTF">2013-12-12T13:01:11Z</dcterms:created>
  <dcterms:modified xsi:type="dcterms:W3CDTF">2014-02-24T11:50:34Z</dcterms:modified>
</cp:coreProperties>
</file>