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O-OS-TER\Desktop\"/>
    </mc:Choice>
  </mc:AlternateContent>
  <bookViews>
    <workbookView xWindow="0" yWindow="0" windowWidth="21570" windowHeight="8145"/>
  </bookViews>
  <sheets>
    <sheet name="календарь" sheetId="1" r:id="rId1"/>
    <sheet name="база" sheetId="2" r:id="rId2"/>
  </sheets>
  <definedNames>
    <definedName name="AprSun1">DATE(CalendarYear,4,1)-WEEKDAY(DATE(CalendarYear,4,1))+1</definedName>
    <definedName name="AugSun1">DATE(CalendarYear,8,1)-WEEKDAY(DATE(CalendarYear,8,1))+1</definedName>
    <definedName name="CalendarYear">календарь!#REF!</definedName>
    <definedName name="DecSun1">DATE(CalendarYear,12,1)-WEEKDAY(DATE(CalendarYear,12,1))+1</definedName>
    <definedName name="FebSun1">DATE(CalendarYear,2,1)-WEEKDAY(DATE(CalendarYear,2,1))+1</definedName>
    <definedName name="JanSun1">DATE(CalendarYear,1,1)-WEEKDAY(DATE(CalendarYear,1,1))+1</definedName>
    <definedName name="JulSun1">DATE(CalendarYear,7,1)-WEEKDAY(DATE(CalendarYear,7,1))+1</definedName>
    <definedName name="JunSun1">DATE(CalendarYear,6,1)-WEEKDAY(DATE(CalendarYear,6,1))+1</definedName>
    <definedName name="MarSun1">DATE(CalendarYear,3,1)-WEEKDAY(DATE(CalendarYear,3,1))+1</definedName>
    <definedName name="MaySun1">DATE(CalendarYear,5,1)-WEEKDAY(DATE(CalendarYear,5,1))+1</definedName>
    <definedName name="NovSun1">DATE(CalendarYear,11,1)-WEEKDAY(DATE(CalendarYear,11,1))+1</definedName>
    <definedName name="OctSun1">DATE(CalendarYear,10,1)-WEEKDAY(DATE(CalendarYear,10,1))+1</definedName>
    <definedName name="SepSun1">DATE(CalendarYear,9,1)-WEEKDAY(DATE(CalendarYear,9,1))+1</definedName>
    <definedName name="август">DATE(календарь,8,1)-WEEKDAY(DATE(календарь,8,1))+1</definedName>
    <definedName name="апрель">DATE(календарь,4,1)-WEEKDAY(DATE(календарь,4,1))+1</definedName>
    <definedName name="декабрь">DATE(календарь,12,1)-WEEKDAY(DATE(календарь,12,1))+1</definedName>
    <definedName name="йцу">календарь!$A$1</definedName>
    <definedName name="йцу1">DATE(йцу,2,1)-WEEKDAY(DATE(йцу,2,1))+1</definedName>
    <definedName name="йцу2">DATE(йцу,3,1)-WEEKDAY(DATE(йцу,3,1))+1</definedName>
    <definedName name="июль">DATE(календарь,7,1)-WEEKDAY(DATE(календарь,7,1))+1</definedName>
    <definedName name="июнь">DATE(календарь,6,1)-WEEKDAY(DATE(календарь,6,1))+1</definedName>
    <definedName name="календарь">календарь!$A$1</definedName>
    <definedName name="май">DATE(календарь,5,1)-WEEKDAY(DATE(календарь,5,1))+1</definedName>
    <definedName name="март">DATE(календарь,3,1)-WEEKDAY(DATE(календарь,3,1))+1</definedName>
    <definedName name="ноябрь">DATE(календарь,11,1)-WEEKDAY(DATE(календарь,11,1))+1</definedName>
    <definedName name="октябрь">DATE(календарь,10,1)-WEEKDAY(DATE(календарь,10,1))+1</definedName>
    <definedName name="сентябрь">DATE(календарь,9,1)-WEEKDAY(DATE(календарь,9,1))+1</definedName>
    <definedName name="фев1">DATE(календарь,2,1)-WEEKDAY(DATE(календарь,2,1))+1</definedName>
    <definedName name="янв1">DATE(календарь,1,1)-WEEKDAY(DATE(календарь,1,1))+1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" i="1" l="1"/>
  <c r="P12" i="1" s="1"/>
  <c r="P2" i="1" l="1"/>
  <c r="A1" i="1"/>
  <c r="Q55" i="1" s="1"/>
  <c r="C4" i="1" l="1"/>
  <c r="G4" i="1"/>
  <c r="L4" i="1"/>
  <c r="F5" i="1"/>
  <c r="C6" i="1"/>
  <c r="N6" i="1"/>
  <c r="K7" i="1"/>
  <c r="M8" i="1"/>
  <c r="C9" i="1"/>
  <c r="O9" i="1"/>
  <c r="L13" i="1"/>
  <c r="G14" i="1"/>
  <c r="E15" i="1"/>
  <c r="F16" i="1"/>
  <c r="G17" i="1"/>
  <c r="J23" i="1"/>
  <c r="N25" i="1"/>
  <c r="B40" i="1"/>
  <c r="I4" i="1"/>
  <c r="B5" i="1"/>
  <c r="N5" i="1"/>
  <c r="J6" i="1"/>
  <c r="F7" i="1"/>
  <c r="C8" i="1"/>
  <c r="I8" i="1"/>
  <c r="E9" i="1"/>
  <c r="G13" i="1"/>
  <c r="C14" i="1"/>
  <c r="O14" i="1"/>
  <c r="A16" i="1"/>
  <c r="O16" i="1"/>
  <c r="N18" i="1"/>
  <c r="N23" i="1"/>
  <c r="B32" i="1"/>
  <c r="A4" i="1"/>
  <c r="J4" i="1"/>
  <c r="C5" i="1"/>
  <c r="O5" i="1"/>
  <c r="L6" i="1"/>
  <c r="G7" i="1"/>
  <c r="D8" i="1"/>
  <c r="A9" i="1"/>
  <c r="L9" i="1"/>
  <c r="C13" i="1"/>
  <c r="I13" i="1"/>
  <c r="N13" i="1"/>
  <c r="E14" i="1"/>
  <c r="K14" i="1"/>
  <c r="A15" i="1"/>
  <c r="J15" i="1"/>
  <c r="B16" i="1"/>
  <c r="J16" i="1"/>
  <c r="C17" i="1"/>
  <c r="A18" i="1"/>
  <c r="O18" i="1"/>
  <c r="B23" i="1"/>
  <c r="C24" i="1"/>
  <c r="A25" i="1"/>
  <c r="L26" i="1"/>
  <c r="A34" i="1"/>
  <c r="E49" i="1"/>
  <c r="A5" i="1"/>
  <c r="L5" i="1"/>
  <c r="I6" i="1"/>
  <c r="E7" i="1"/>
  <c r="A8" i="1"/>
  <c r="G8" i="1"/>
  <c r="J9" i="1"/>
  <c r="E13" i="1"/>
  <c r="B14" i="1"/>
  <c r="N14" i="1"/>
  <c r="M15" i="1"/>
  <c r="N16" i="1"/>
  <c r="J18" i="1"/>
  <c r="I22" i="1"/>
  <c r="L24" i="1"/>
  <c r="G31" i="1"/>
  <c r="D4" i="1"/>
  <c r="M4" i="1"/>
  <c r="G5" i="1"/>
  <c r="D6" i="1"/>
  <c r="A7" i="1"/>
  <c r="L7" i="1"/>
  <c r="N8" i="1"/>
  <c r="K9" i="1"/>
  <c r="A13" i="1"/>
  <c r="M13" i="1"/>
  <c r="J14" i="1"/>
  <c r="G15" i="1"/>
  <c r="G16" i="1"/>
  <c r="M17" i="1"/>
  <c r="L22" i="1"/>
  <c r="M24" i="1"/>
  <c r="C26" i="1"/>
  <c r="C43" i="1"/>
  <c r="E4" i="1"/>
  <c r="N4" i="1"/>
  <c r="J5" i="1"/>
  <c r="E6" i="1"/>
  <c r="B7" i="1"/>
  <c r="N7" i="1"/>
  <c r="J8" i="1"/>
  <c r="F9" i="1"/>
  <c r="B4" i="1"/>
  <c r="F4" i="1"/>
  <c r="K4" i="1"/>
  <c r="O4" i="1"/>
  <c r="E5" i="1"/>
  <c r="K5" i="1"/>
  <c r="A6" i="1"/>
  <c r="G6" i="1"/>
  <c r="M6" i="1"/>
  <c r="C7" i="1"/>
  <c r="J7" i="1"/>
  <c r="O7" i="1"/>
  <c r="E8" i="1"/>
  <c r="L8" i="1"/>
  <c r="B9" i="1"/>
  <c r="G9" i="1"/>
  <c r="N9" i="1"/>
  <c r="D13" i="1"/>
  <c r="J13" i="1"/>
  <c r="A14" i="1"/>
  <c r="F14" i="1"/>
  <c r="L14" i="1"/>
  <c r="D15" i="1"/>
  <c r="L15" i="1"/>
  <c r="C16" i="1"/>
  <c r="L16" i="1"/>
  <c r="D17" i="1"/>
  <c r="E18" i="1"/>
  <c r="G22" i="1"/>
  <c r="E23" i="1"/>
  <c r="D24" i="1"/>
  <c r="F25" i="1"/>
  <c r="O27" i="1"/>
  <c r="N34" i="1"/>
  <c r="I50" i="1"/>
  <c r="J25" i="1"/>
  <c r="M26" i="1"/>
  <c r="E33" i="1"/>
  <c r="G41" i="1"/>
  <c r="D52" i="1"/>
  <c r="C15" i="1"/>
  <c r="I15" i="1"/>
  <c r="N15" i="1"/>
  <c r="E16" i="1"/>
  <c r="K16" i="1"/>
  <c r="A17" i="1"/>
  <c r="L17" i="1"/>
  <c r="F18" i="1"/>
  <c r="C22" i="1"/>
  <c r="A23" i="1"/>
  <c r="K23" i="1"/>
  <c r="G24" i="1"/>
  <c r="E25" i="1"/>
  <c r="O25" i="1"/>
  <c r="E27" i="1"/>
  <c r="J32" i="1"/>
  <c r="I35" i="1"/>
  <c r="J44" i="1"/>
  <c r="J53" i="1"/>
  <c r="D5" i="1"/>
  <c r="I5" i="1"/>
  <c r="M5" i="1"/>
  <c r="B6" i="1"/>
  <c r="F6" i="1"/>
  <c r="K6" i="1"/>
  <c r="O6" i="1"/>
  <c r="D7" i="1"/>
  <c r="I7" i="1"/>
  <c r="M7" i="1"/>
  <c r="B8" i="1"/>
  <c r="F8" i="1"/>
  <c r="K8" i="1"/>
  <c r="O8" i="1"/>
  <c r="D9" i="1"/>
  <c r="I9" i="1"/>
  <c r="M9" i="1"/>
  <c r="B13" i="1"/>
  <c r="F13" i="1"/>
  <c r="K13" i="1"/>
  <c r="O13" i="1"/>
  <c r="D14" i="1"/>
  <c r="I14" i="1"/>
  <c r="M14" i="1"/>
  <c r="B15" i="1"/>
  <c r="F15" i="1"/>
  <c r="K15" i="1"/>
  <c r="O15" i="1"/>
  <c r="D16" i="1"/>
  <c r="I16" i="1"/>
  <c r="M16" i="1"/>
  <c r="B17" i="1"/>
  <c r="I17" i="1"/>
  <c r="B18" i="1"/>
  <c r="K18" i="1"/>
  <c r="D22" i="1"/>
  <c r="M22" i="1"/>
  <c r="F23" i="1"/>
  <c r="O23" i="1"/>
  <c r="I24" i="1"/>
  <c r="B25" i="1"/>
  <c r="K25" i="1"/>
  <c r="D26" i="1"/>
  <c r="F27" i="1"/>
  <c r="I31" i="1"/>
  <c r="K32" i="1"/>
  <c r="B34" i="1"/>
  <c r="J35" i="1"/>
  <c r="L41" i="1"/>
  <c r="K44" i="1"/>
  <c r="L50" i="1"/>
  <c r="N53" i="1"/>
  <c r="N27" i="1"/>
  <c r="A32" i="1"/>
  <c r="D33" i="1"/>
  <c r="L34" i="1"/>
  <c r="A40" i="1"/>
  <c r="O42" i="1"/>
  <c r="A49" i="1"/>
  <c r="C52" i="1"/>
  <c r="E17" i="1"/>
  <c r="J17" i="1"/>
  <c r="N17" i="1"/>
  <c r="C18" i="1"/>
  <c r="G18" i="1"/>
  <c r="L18" i="1"/>
  <c r="A22" i="1"/>
  <c r="E22" i="1"/>
  <c r="J22" i="1"/>
  <c r="N22" i="1"/>
  <c r="C23" i="1"/>
  <c r="G23" i="1"/>
  <c r="L23" i="1"/>
  <c r="A24" i="1"/>
  <c r="E24" i="1"/>
  <c r="J24" i="1"/>
  <c r="N24" i="1"/>
  <c r="C25" i="1"/>
  <c r="G25" i="1"/>
  <c r="L25" i="1"/>
  <c r="A26" i="1"/>
  <c r="G26" i="1"/>
  <c r="A27" i="1"/>
  <c r="J27" i="1"/>
  <c r="C31" i="1"/>
  <c r="L31" i="1"/>
  <c r="E32" i="1"/>
  <c r="N32" i="1"/>
  <c r="J33" i="1"/>
  <c r="F34" i="1"/>
  <c r="C35" i="1"/>
  <c r="C36" i="1"/>
  <c r="K40" i="1"/>
  <c r="E42" i="1"/>
  <c r="L43" i="1"/>
  <c r="D45" i="1"/>
  <c r="N49" i="1"/>
  <c r="E51" i="1"/>
  <c r="M52" i="1"/>
  <c r="I55" i="1"/>
  <c r="F17" i="1"/>
  <c r="K17" i="1"/>
  <c r="O17" i="1"/>
  <c r="D18" i="1"/>
  <c r="I18" i="1"/>
  <c r="M18" i="1"/>
  <c r="B22" i="1"/>
  <c r="F22" i="1"/>
  <c r="K22" i="1"/>
  <c r="O22" i="1"/>
  <c r="D23" i="1"/>
  <c r="I23" i="1"/>
  <c r="M23" i="1"/>
  <c r="B24" i="1"/>
  <c r="F24" i="1"/>
  <c r="K24" i="1"/>
  <c r="O24" i="1"/>
  <c r="D25" i="1"/>
  <c r="I25" i="1"/>
  <c r="M25" i="1"/>
  <c r="B26" i="1"/>
  <c r="I26" i="1"/>
  <c r="B27" i="1"/>
  <c r="K27" i="1"/>
  <c r="D31" i="1"/>
  <c r="M31" i="1"/>
  <c r="F32" i="1"/>
  <c r="O32" i="1"/>
  <c r="L33" i="1"/>
  <c r="G34" i="1"/>
  <c r="D35" i="1"/>
  <c r="G36" i="1"/>
  <c r="N40" i="1"/>
  <c r="F42" i="1"/>
  <c r="A44" i="1"/>
  <c r="G45" i="1"/>
  <c r="O49" i="1"/>
  <c r="J51" i="1"/>
  <c r="A53" i="1"/>
  <c r="K55" i="1"/>
  <c r="E26" i="1"/>
  <c r="J26" i="1"/>
  <c r="N26" i="1"/>
  <c r="C27" i="1"/>
  <c r="G27" i="1"/>
  <c r="L27" i="1"/>
  <c r="A31" i="1"/>
  <c r="E31" i="1"/>
  <c r="J31" i="1"/>
  <c r="N31" i="1"/>
  <c r="C32" i="1"/>
  <c r="G32" i="1"/>
  <c r="L32" i="1"/>
  <c r="A33" i="1"/>
  <c r="G33" i="1"/>
  <c r="M33" i="1"/>
  <c r="C34" i="1"/>
  <c r="J34" i="1"/>
  <c r="O34" i="1"/>
  <c r="E35" i="1"/>
  <c r="N35" i="1"/>
  <c r="I36" i="1"/>
  <c r="E40" i="1"/>
  <c r="C41" i="1"/>
  <c r="M41" i="1"/>
  <c r="J42" i="1"/>
  <c r="G43" i="1"/>
  <c r="B44" i="1"/>
  <c r="N44" i="1"/>
  <c r="L45" i="1"/>
  <c r="F49" i="1"/>
  <c r="C50" i="1"/>
  <c r="A51" i="1"/>
  <c r="K51" i="1"/>
  <c r="G52" i="1"/>
  <c r="E53" i="1"/>
  <c r="O53" i="1"/>
  <c r="N55" i="1"/>
  <c r="F26" i="1"/>
  <c r="K26" i="1"/>
  <c r="O26" i="1"/>
  <c r="D27" i="1"/>
  <c r="I27" i="1"/>
  <c r="M27" i="1"/>
  <c r="B31" i="1"/>
  <c r="F31" i="1"/>
  <c r="K31" i="1"/>
  <c r="O31" i="1"/>
  <c r="D32" i="1"/>
  <c r="I32" i="1"/>
  <c r="M32" i="1"/>
  <c r="C33" i="1"/>
  <c r="I33" i="1"/>
  <c r="N33" i="1"/>
  <c r="E34" i="1"/>
  <c r="K34" i="1"/>
  <c r="A35" i="1"/>
  <c r="G35" i="1"/>
  <c r="O35" i="1"/>
  <c r="L36" i="1"/>
  <c r="J40" i="1"/>
  <c r="D41" i="1"/>
  <c r="A42" i="1"/>
  <c r="N42" i="1"/>
  <c r="I43" i="1"/>
  <c r="E44" i="1"/>
  <c r="C45" i="1"/>
  <c r="M45" i="1"/>
  <c r="J49" i="1"/>
  <c r="G50" i="1"/>
  <c r="B51" i="1"/>
  <c r="N51" i="1"/>
  <c r="L52" i="1"/>
  <c r="F53" i="1"/>
  <c r="E55" i="1"/>
  <c r="B33" i="1"/>
  <c r="F33" i="1"/>
  <c r="K33" i="1"/>
  <c r="O33" i="1"/>
  <c r="D34" i="1"/>
  <c r="I34" i="1"/>
  <c r="M34" i="1"/>
  <c r="B35" i="1"/>
  <c r="F35" i="1"/>
  <c r="K35" i="1"/>
  <c r="D36" i="1"/>
  <c r="M36" i="1"/>
  <c r="F40" i="1"/>
  <c r="O40" i="1"/>
  <c r="I41" i="1"/>
  <c r="B42" i="1"/>
  <c r="K42" i="1"/>
  <c r="D43" i="1"/>
  <c r="M43" i="1"/>
  <c r="F44" i="1"/>
  <c r="O44" i="1"/>
  <c r="I45" i="1"/>
  <c r="B49" i="1"/>
  <c r="K49" i="1"/>
  <c r="D50" i="1"/>
  <c r="M50" i="1"/>
  <c r="F51" i="1"/>
  <c r="O51" i="1"/>
  <c r="I52" i="1"/>
  <c r="B53" i="1"/>
  <c r="K53" i="1"/>
  <c r="F55" i="1"/>
  <c r="O55" i="1"/>
  <c r="L35" i="1"/>
  <c r="A36" i="1"/>
  <c r="E36" i="1"/>
  <c r="J36" i="1"/>
  <c r="N36" i="1"/>
  <c r="C40" i="1"/>
  <c r="G40" i="1"/>
  <c r="L40" i="1"/>
  <c r="A41" i="1"/>
  <c r="E41" i="1"/>
  <c r="J41" i="1"/>
  <c r="N41" i="1"/>
  <c r="C42" i="1"/>
  <c r="G42" i="1"/>
  <c r="L42" i="1"/>
  <c r="A43" i="1"/>
  <c r="E43" i="1"/>
  <c r="J43" i="1"/>
  <c r="N43" i="1"/>
  <c r="C44" i="1"/>
  <c r="G44" i="1"/>
  <c r="L44" i="1"/>
  <c r="A45" i="1"/>
  <c r="E45" i="1"/>
  <c r="J45" i="1"/>
  <c r="N45" i="1"/>
  <c r="C49" i="1"/>
  <c r="G49" i="1"/>
  <c r="L49" i="1"/>
  <c r="A50" i="1"/>
  <c r="E50" i="1"/>
  <c r="J50" i="1"/>
  <c r="N50" i="1"/>
  <c r="C51" i="1"/>
  <c r="G51" i="1"/>
  <c r="L51" i="1"/>
  <c r="A52" i="1"/>
  <c r="E52" i="1"/>
  <c r="J52" i="1"/>
  <c r="N52" i="1"/>
  <c r="C53" i="1"/>
  <c r="G53" i="1"/>
  <c r="L53" i="1"/>
  <c r="C55" i="1"/>
  <c r="G55" i="1"/>
  <c r="L55" i="1"/>
  <c r="P55" i="1"/>
  <c r="M35" i="1"/>
  <c r="B36" i="1"/>
  <c r="F36" i="1"/>
  <c r="K36" i="1"/>
  <c r="O36" i="1"/>
  <c r="D40" i="1"/>
  <c r="I40" i="1"/>
  <c r="M40" i="1"/>
  <c r="B41" i="1"/>
  <c r="F41" i="1"/>
  <c r="K41" i="1"/>
  <c r="O41" i="1"/>
  <c r="D42" i="1"/>
  <c r="I42" i="1"/>
  <c r="M42" i="1"/>
  <c r="B43" i="1"/>
  <c r="F43" i="1"/>
  <c r="K43" i="1"/>
  <c r="O43" i="1"/>
  <c r="D44" i="1"/>
  <c r="I44" i="1"/>
  <c r="M44" i="1"/>
  <c r="B45" i="1"/>
  <c r="F45" i="1"/>
  <c r="K45" i="1"/>
  <c r="O45" i="1"/>
  <c r="D49" i="1"/>
  <c r="I49" i="1"/>
  <c r="M49" i="1"/>
  <c r="B50" i="1"/>
  <c r="F50" i="1"/>
  <c r="K50" i="1"/>
  <c r="O50" i="1"/>
  <c r="D51" i="1"/>
  <c r="I51" i="1"/>
  <c r="M51" i="1"/>
  <c r="B52" i="1"/>
  <c r="F52" i="1"/>
  <c r="K52" i="1"/>
  <c r="O52" i="1"/>
  <c r="D53" i="1"/>
  <c r="I53" i="1"/>
  <c r="M53" i="1"/>
  <c r="D55" i="1"/>
  <c r="H55" i="1"/>
  <c r="M55" i="1"/>
</calcChain>
</file>

<file path=xl/sharedStrings.xml><?xml version="1.0" encoding="utf-8"?>
<sst xmlns="http://schemas.openxmlformats.org/spreadsheetml/2006/main" count="112" uniqueCount="35">
  <si>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</si>
  <si>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</si>
  <si>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</si>
  <si>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</si>
  <si>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</si>
  <si>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</si>
  <si>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</si>
  <si>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</si>
  <si>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</si>
  <si>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</si>
  <si>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</si>
  <si>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</si>
  <si>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Продолжение новогоднего праздника,Первый полет к Луне (запуск станции «Луна-1») (55 лет),День Святого Иоанна Кронштадтского</t>
  </si>
  <si>
    <t>дата</t>
  </si>
  <si>
    <t>01.01</t>
  </si>
  <si>
    <t>29.02</t>
  </si>
  <si>
    <t>новый год!!!!,Всемирный день мира (молитва о мире) (18 лет),День Святого мученика Вонифатия.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</si>
  <si>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</si>
  <si>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</si>
  <si>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</si>
  <si>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</si>
  <si>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</si>
  <si>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</si>
  <si>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</si>
  <si>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праздник</t>
  </si>
  <si>
    <t>день рождение</t>
  </si>
  <si>
    <t>(Иванов,Иван,Иваныч),(Петров,Петр,Петрович)</t>
  </si>
  <si>
    <t>Сидоров,Иван,Петрович</t>
  </si>
  <si>
    <t>скоро будут праздновать дни рождения:</t>
  </si>
  <si>
    <t>дни рождения празднуют:</t>
  </si>
  <si>
    <t>праздники:</t>
  </si>
  <si>
    <t>обычный день</t>
  </si>
  <si>
    <t>пора туда незнаю куда</t>
  </si>
  <si>
    <t>Ура праздник</t>
  </si>
  <si>
    <t>Моя днюха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</si>
</sst>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"/>
    <numFmt numFmtId="165" formatCode="dd/mmmm/yyyy\ dddd"/>
    <numFmt numFmtId="166" formatCode="dd/mm"/>
    <numFmt numFmtId="167" formatCode="dd\ mmmm\ yyyy\ dddd"/>
  </numFmts>
  <fonts count="13" x14ac:knownFonts="1">
    <font>
      <sz val="11"/>
      <color theme="1"/>
      <name val="Calibri"/>
      <family val="2"/>
      <charset val="204"/>
      <scheme val="minor"/>
    </font>
    <font>
      <b/>
      <sz val="9.5"/>
      <color theme="8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26"/>
      <color theme="0"/>
      <name val="Calibri Light"/>
      <family val="2"/>
      <scheme val="major"/>
    </font>
    <font>
      <sz val="22"/>
      <color theme="1"/>
      <name val="Calibri"/>
      <family val="2"/>
      <scheme val="minor"/>
    </font>
    <font>
      <b/>
      <sz val="8"/>
      <name val="Calibri"/>
      <family val="2"/>
      <charset val="204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 Light"/>
      <family val="2"/>
      <scheme val="major"/>
    </font>
    <font>
      <sz val="22"/>
      <color theme="1"/>
      <name val="Calibri"/>
      <family val="2"/>
      <charset val="204"/>
      <scheme val="minor"/>
    </font>
    <font>
      <b/>
      <sz val="26"/>
      <color theme="0"/>
      <name val="Calibri Light"/>
      <family val="2"/>
      <charset val="204"/>
      <scheme val="major"/>
    </font>
    <font>
      <sz val="16"/>
      <color theme="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164" fontId="0" fillId="0" borderId="0" xfId="0" applyNumberFormat="1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Fill="1" applyBorder="1"/>
    <xf numFmtId="0" fontId="0" fillId="0" borderId="0" xfId="0" applyFont="1" applyFill="1"/>
    <xf numFmtId="0" fontId="0" fillId="0" borderId="0" xfId="0" applyFill="1"/>
    <xf numFmtId="164" fontId="0" fillId="0" borderId="1" xfId="0" applyNumberFormat="1" applyFont="1" applyFill="1" applyBorder="1" applyAlignment="1">
      <alignment horizontal="center"/>
    </xf>
    <xf numFmtId="0" fontId="2" fillId="0" borderId="6" xfId="0" applyFont="1" applyFill="1" applyBorder="1" applyAlignment="1"/>
    <xf numFmtId="164" fontId="0" fillId="0" borderId="6" xfId="0" applyNumberFormat="1" applyFont="1" applyFill="1" applyBorder="1"/>
    <xf numFmtId="164" fontId="0" fillId="0" borderId="6" xfId="0" applyNumberFormat="1" applyFont="1" applyFill="1" applyBorder="1" applyAlignment="1">
      <alignment horizontal="center"/>
    </xf>
    <xf numFmtId="0" fontId="0" fillId="0" borderId="6" xfId="0" applyFont="1" applyBorder="1"/>
    <xf numFmtId="164" fontId="0" fillId="0" borderId="7" xfId="0" applyNumberFormat="1" applyFont="1" applyFill="1" applyBorder="1" applyAlignment="1">
      <alignment horizontal="center"/>
    </xf>
    <xf numFmtId="164" fontId="0" fillId="0" borderId="9" xfId="0" applyNumberFormat="1" applyFont="1" applyFill="1" applyBorder="1" applyAlignment="1">
      <alignment horizontal="center"/>
    </xf>
    <xf numFmtId="164" fontId="0" fillId="0" borderId="10" xfId="0" applyNumberFormat="1" applyFont="1" applyFill="1" applyBorder="1" applyAlignment="1">
      <alignment horizontal="center"/>
    </xf>
    <xf numFmtId="0" fontId="3" fillId="0" borderId="6" xfId="0" applyFont="1" applyBorder="1"/>
    <xf numFmtId="0" fontId="0" fillId="0" borderId="6" xfId="0" applyFont="1" applyFill="1" applyBorder="1"/>
    <xf numFmtId="164" fontId="0" fillId="0" borderId="12" xfId="0" applyNumberFormat="1" applyFont="1" applyFill="1" applyBorder="1" applyAlignment="1">
      <alignment horizontal="center"/>
    </xf>
    <xf numFmtId="164" fontId="0" fillId="0" borderId="13" xfId="0" applyNumberFormat="1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3" borderId="9" xfId="0" applyFont="1" applyFill="1" applyBorder="1"/>
    <xf numFmtId="0" fontId="0" fillId="3" borderId="10" xfId="0" applyFont="1" applyFill="1" applyBorder="1"/>
    <xf numFmtId="0" fontId="0" fillId="3" borderId="11" xfId="0" applyFont="1" applyFill="1" applyBorder="1"/>
    <xf numFmtId="0" fontId="0" fillId="3" borderId="6" xfId="0" applyFont="1" applyFill="1" applyBorder="1"/>
    <xf numFmtId="164" fontId="0" fillId="3" borderId="9" xfId="0" applyNumberFormat="1" applyFont="1" applyFill="1" applyBorder="1" applyAlignment="1">
      <alignment horizontal="center"/>
    </xf>
    <xf numFmtId="164" fontId="0" fillId="3" borderId="10" xfId="0" applyNumberFormat="1" applyFont="1" applyFill="1" applyBorder="1" applyAlignment="1">
      <alignment horizontal="center"/>
    </xf>
    <xf numFmtId="164" fontId="0" fillId="3" borderId="11" xfId="0" applyNumberFormat="1" applyFont="1" applyFill="1" applyBorder="1" applyAlignment="1">
      <alignment horizontal="center"/>
    </xf>
    <xf numFmtId="164" fontId="0" fillId="3" borderId="6" xfId="0" applyNumberFormat="1" applyFont="1" applyFill="1" applyBorder="1" applyAlignment="1">
      <alignment horizontal="center"/>
    </xf>
    <xf numFmtId="164" fontId="0" fillId="3" borderId="2" xfId="0" applyNumberFormat="1" applyFont="1" applyFill="1" applyBorder="1" applyAlignment="1">
      <alignment horizontal="center"/>
    </xf>
    <xf numFmtId="164" fontId="0" fillId="3" borderId="15" xfId="0" applyNumberFormat="1" applyFont="1" applyFill="1" applyBorder="1" applyAlignment="1">
      <alignment horizontal="center"/>
    </xf>
    <xf numFmtId="164" fontId="0" fillId="3" borderId="16" xfId="0" applyNumberFormat="1" applyFont="1" applyFill="1" applyBorder="1" applyAlignment="1">
      <alignment horizontal="center"/>
    </xf>
    <xf numFmtId="0" fontId="0" fillId="0" borderId="19" xfId="0" applyFont="1" applyBorder="1"/>
    <xf numFmtId="0" fontId="0" fillId="0" borderId="0" xfId="0" applyAlignment="1"/>
    <xf numFmtId="49" fontId="0" fillId="0" borderId="0" xfId="0" applyNumberFormat="1"/>
    <xf numFmtId="166" fontId="0" fillId="0" borderId="0" xfId="0" applyNumberFormat="1" applyAlignment="1">
      <alignment horizontal="center" vertical="center"/>
    </xf>
    <xf numFmtId="166" fontId="0" fillId="4" borderId="0" xfId="0" applyNumberFormat="1" applyFill="1" applyAlignment="1">
      <alignment horizontal="center" vertical="center"/>
    </xf>
    <xf numFmtId="0" fontId="8" fillId="0" borderId="6" xfId="0" applyFont="1" applyBorder="1"/>
    <xf numFmtId="164" fontId="8" fillId="0" borderId="6" xfId="0" applyNumberFormat="1" applyFont="1" applyFill="1" applyBorder="1" applyAlignment="1">
      <alignment horizontal="center"/>
    </xf>
    <xf numFmtId="164" fontId="8" fillId="0" borderId="6" xfId="0" applyNumberFormat="1" applyFont="1" applyFill="1" applyBorder="1"/>
    <xf numFmtId="0" fontId="9" fillId="0" borderId="6" xfId="0" applyFont="1" applyFill="1" applyBorder="1" applyAlignment="1"/>
    <xf numFmtId="0" fontId="8" fillId="0" borderId="6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0" fontId="7" fillId="6" borderId="14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13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7" fillId="8" borderId="12" xfId="0" applyFont="1" applyFill="1" applyBorder="1" applyAlignment="1">
      <alignment horizontal="center"/>
    </xf>
    <xf numFmtId="0" fontId="7" fillId="8" borderId="13" xfId="0" applyFont="1" applyFill="1" applyBorder="1" applyAlignment="1">
      <alignment horizontal="center"/>
    </xf>
    <xf numFmtId="0" fontId="7" fillId="8" borderId="14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49" fontId="0" fillId="8" borderId="0" xfId="0" applyNumberFormat="1" applyFill="1" applyAlignment="1"/>
    <xf numFmtId="164" fontId="0" fillId="4" borderId="8" xfId="0" applyNumberFormat="1" applyFont="1" applyFill="1" applyBorder="1" applyAlignment="1">
      <alignment horizontal="center"/>
    </xf>
    <xf numFmtId="164" fontId="0" fillId="4" borderId="11" xfId="0" applyNumberFormat="1" applyFont="1" applyFill="1" applyBorder="1" applyAlignment="1">
      <alignment horizontal="center"/>
    </xf>
    <xf numFmtId="164" fontId="0" fillId="4" borderId="14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2" fillId="10" borderId="20" xfId="0" applyFont="1" applyFill="1" applyBorder="1" applyAlignment="1">
      <alignment horizontal="center" vertical="center"/>
    </xf>
    <xf numFmtId="0" fontId="12" fillId="10" borderId="0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165" fontId="5" fillId="8" borderId="20" xfId="0" applyNumberFormat="1" applyFont="1" applyFill="1" applyBorder="1" applyAlignment="1">
      <alignment horizontal="center" vertical="center"/>
    </xf>
    <xf numFmtId="165" fontId="5" fillId="8" borderId="0" xfId="0" applyNumberFormat="1" applyFont="1" applyFill="1" applyAlignment="1">
      <alignment horizontal="center" vertical="center"/>
    </xf>
    <xf numFmtId="0" fontId="10" fillId="9" borderId="20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  <xf numFmtId="167" fontId="11" fillId="2" borderId="21" xfId="0" applyNumberFormat="1" applyFont="1" applyFill="1" applyBorder="1" applyAlignment="1">
      <alignment horizontal="center" vertical="center"/>
    </xf>
    <xf numFmtId="167" fontId="11" fillId="2" borderId="2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11" borderId="0" xfId="0" applyFill="1" applyAlignment="1">
      <alignment horizontal="center"/>
    </xf>
    <xf numFmtId="0" fontId="0" fillId="1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12" borderId="0" xfId="0" applyFill="1" applyAlignment="1">
      <alignment horizontal="center"/>
    </xf>
    <xf numFmtId="14" fontId="0" fillId="0" borderId="20" xfId="0" applyNumberFormat="1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selection activeCell="P21" sqref="P21:U28"/>
    </sheetView>
  </sheetViews>
  <sheetFormatPr defaultRowHeight="15" x14ac:dyDescent="0.25"/>
  <cols>
    <col min="1" max="1" width="11.42578125" customWidth="1"/>
    <col min="3" max="3" width="10.140625" bestFit="1" customWidth="1"/>
    <col min="7" max="7" width="9.28515625" customWidth="1"/>
    <col min="9" max="9" width="11.42578125" customWidth="1"/>
    <col min="15" max="15" width="9.28515625" customWidth="1"/>
  </cols>
  <sheetData>
    <row r="1" spans="1:21" ht="34.5" thickBot="1" x14ac:dyDescent="0.3">
      <c r="A1" s="68">
        <f ca="1">YEAR(TODAY())</f>
        <v>2014</v>
      </c>
      <c r="B1" s="69"/>
      <c r="C1" s="69"/>
      <c r="D1" s="69"/>
      <c r="E1" s="69"/>
      <c r="F1" s="69"/>
      <c r="G1" s="69"/>
      <c r="I1" s="74">
        <f ca="1">TODAY()</f>
        <v>41692</v>
      </c>
      <c r="J1" s="74"/>
      <c r="K1" s="74"/>
      <c r="L1" s="74"/>
      <c r="M1" s="74"/>
      <c r="N1" s="74"/>
      <c r="O1" s="75"/>
      <c r="P1" s="70" t="s">
        <v>30</v>
      </c>
      <c r="Q1" s="71"/>
      <c r="R1" s="71"/>
      <c r="S1" s="71"/>
      <c r="T1" s="71"/>
      <c r="U1" s="71"/>
    </row>
    <row r="2" spans="1:21" ht="16.5" thickBot="1" x14ac:dyDescent="0.3">
      <c r="A2" s="59" t="s">
        <v>0</v>
      </c>
      <c r="B2" s="60"/>
      <c r="C2" s="60"/>
      <c r="D2" s="60"/>
      <c r="E2" s="60"/>
      <c r="F2" s="60"/>
      <c r="G2" s="61"/>
      <c r="H2" s="7"/>
      <c r="I2" s="59" t="s">
        <v>1</v>
      </c>
      <c r="J2" s="60"/>
      <c r="K2" s="60"/>
      <c r="L2" s="60"/>
      <c r="M2" s="60"/>
      <c r="N2" s="60"/>
      <c r="O2" s="61"/>
      <c r="P2" s="82" t="str">
        <f ca="1">IF(VLOOKUP(I1,база!A1:E367,2,0)="","",VLOOKUP(I1,база!A1:E367,2,0))</f>
        <v>Ура праздник</v>
      </c>
      <c r="Q2" s="83"/>
      <c r="R2" s="83"/>
      <c r="S2" s="83"/>
      <c r="T2" s="83"/>
      <c r="U2" s="83"/>
    </row>
    <row r="3" spans="1:21" x14ac:dyDescent="0.25">
      <c r="A3" s="40" t="s">
        <v>17</v>
      </c>
      <c r="B3" s="41" t="s">
        <v>18</v>
      </c>
      <c r="C3" s="41" t="s">
        <v>19</v>
      </c>
      <c r="D3" s="41" t="s">
        <v>20</v>
      </c>
      <c r="E3" s="41" t="s">
        <v>21</v>
      </c>
      <c r="F3" s="41" t="s">
        <v>22</v>
      </c>
      <c r="G3" s="42" t="s">
        <v>23</v>
      </c>
      <c r="H3" s="39"/>
      <c r="I3" s="40" t="s">
        <v>17</v>
      </c>
      <c r="J3" s="41" t="s">
        <v>18</v>
      </c>
      <c r="K3" s="41" t="s">
        <v>19</v>
      </c>
      <c r="L3" s="41" t="s">
        <v>20</v>
      </c>
      <c r="M3" s="41" t="s">
        <v>21</v>
      </c>
      <c r="N3" s="41" t="s">
        <v>22</v>
      </c>
      <c r="O3" s="42" t="s">
        <v>23</v>
      </c>
      <c r="P3" s="82"/>
      <c r="Q3" s="83"/>
      <c r="R3" s="83"/>
      <c r="S3" s="83"/>
      <c r="T3" s="83"/>
      <c r="U3" s="83"/>
    </row>
    <row r="4" spans="1:21" x14ac:dyDescent="0.25">
      <c r="A4" s="11" t="str">
        <f ca="1">IF(DAY(янв1)=1,"",IF(AND(YEAR(янв1+1)=календарь,MONTH(янв1+1)=1),янв1+1,""))</f>
        <v/>
      </c>
      <c r="B4" s="6" t="str">
        <f ca="1">IF(DAY(янв1)=1,"",IF(AND(YEAR(янв1+2)=календарь,MONTH(янв1+2)=1),янв1+2,""))</f>
        <v/>
      </c>
      <c r="C4" s="6">
        <f ca="1">IF(DAY(янв1)=1,"",IF(AND(YEAR(янв1+3)=календарь,MONTH(янв1+3)=1),янв1+3,""))</f>
        <v>41640</v>
      </c>
      <c r="D4" s="6">
        <f ca="1">IF(DAY(янв1)=1,"",IF(AND(YEAR(янв1+4)=календарь,MONTH(янв1+4)=1),янв1+4,""))</f>
        <v>41641</v>
      </c>
      <c r="E4" s="6">
        <f ca="1">IF(DAY(янв1)=1,"",IF(AND(YEAR(янв1+5)=календарь,MONTH(янв1+5)=1),янв1+5,""))</f>
        <v>41642</v>
      </c>
      <c r="F4" s="6">
        <f ca="1">IF(DAY(янв1)=1,"",IF(AND(YEAR(янв1+6)=календарь,MONTH(янв1+6)=1),янв1+6,""))</f>
        <v>41643</v>
      </c>
      <c r="G4" s="56">
        <f ca="1">IF(DAY(янв1)=1,IF(AND(YEAR(янв1)=календарь,MONTH(янв1)=1),янв1,""),IF(AND(YEAR(янв1+7)=календарь,MONTH(янв1+7)=1),янв1+7,""))</f>
        <v>41644</v>
      </c>
      <c r="H4" s="9"/>
      <c r="I4" s="11" t="str">
        <f ca="1">IF(DAY(фев1)=1,"",IF(AND(YEAR(фев1+1)=календарь,MONTH(фев1+1)=2),фев1+1,""))</f>
        <v/>
      </c>
      <c r="J4" s="6" t="str">
        <f ca="1">IF(DAY(фев1)=1,"",IF(AND(YEAR(фев1+2)=календарь,MONTH(фев1+2)=2),фев1+2,""))</f>
        <v/>
      </c>
      <c r="K4" s="6" t="str">
        <f ca="1">IF(DAY(фев1)=1,"",IF(AND(YEAR(фев1+3)=календарь,MONTH(фев1+3)=2),фев1+3,""))</f>
        <v/>
      </c>
      <c r="L4" s="6" t="str">
        <f ca="1">IF(DAY(фев1)=1,"",IF(AND(YEAR(фев1+4)=календарь,MONTH(фев1+4)=2),фев1+4,""))</f>
        <v/>
      </c>
      <c r="M4" s="6" t="str">
        <f ca="1">IF(DAY(фев1)=1,"",IF(AND(YEAR(фев1+5)=календарь,MONTH(фев1+5)=2),фев1+5,""))</f>
        <v/>
      </c>
      <c r="N4" s="6">
        <f ca="1">IF(DAY(фев1)=1,"",IF(AND(YEAR(фев1+6)=календарь,MONTH(фев1+6)=2),фев1+6,""))</f>
        <v>41671</v>
      </c>
      <c r="O4" s="56">
        <f ca="1">IF(DAY(фев1)=1,IF(AND(YEAR(фев1)=календарь,MONTH(фев1)=2),фев1,""),IF(AND(YEAR(фев1+7)=календарь,MONTH(фев1+7)=2),фев1+7,""))</f>
        <v>41672</v>
      </c>
      <c r="P4" s="82"/>
      <c r="Q4" s="83"/>
      <c r="R4" s="83"/>
      <c r="S4" s="83"/>
      <c r="T4" s="83"/>
      <c r="U4" s="83"/>
    </row>
    <row r="5" spans="1:21" x14ac:dyDescent="0.25">
      <c r="A5" s="11">
        <f ca="1">IF(DAY(янв1)=1,IF(AND(YEAR(янв1+1)=календарь,MONTH(янв1+1)=1),янв1+1,""),IF(AND(YEAR(янв1+8)=календарь,MONTH(янв1+8)=1),янв1+8,""))</f>
        <v>41645</v>
      </c>
      <c r="B5" s="6">
        <f ca="1">IF(DAY(янв1)=1,IF(AND(YEAR(янв1+2)=календарь,MONTH(янв1+2)=1),янв1+2,""),IF(AND(YEAR(янв1+9)=календарь,MONTH(янв1+9)=1),янв1+9,""))</f>
        <v>41646</v>
      </c>
      <c r="C5" s="6">
        <f ca="1">IF(DAY(янв1)=1,IF(AND(YEAR(янв1+3)=календарь,MONTH(янв1+3)=1),янв1+3,""),IF(AND(YEAR(янв1+10)=календарь,MONTH(янв1+10)=1),янв1+10,""))</f>
        <v>41647</v>
      </c>
      <c r="D5" s="6">
        <f ca="1">IF(DAY(янв1)=1,IF(AND(YEAR(янв1+4)=календарь,MONTH(янв1+4)=1),янв1+4,""),IF(AND(YEAR(янв1+11)=календарь,MONTH(янв1+11)=1),янв1+11,""))</f>
        <v>41648</v>
      </c>
      <c r="E5" s="6">
        <f ca="1">IF(DAY(янв1)=1,IF(AND(YEAR(янв1+5)=календарь,MONTH(янв1+5)=1),янв1+5,""),IF(AND(YEAR(янв1+12)=календарь,MONTH(янв1+12)=1),янв1+12,""))</f>
        <v>41649</v>
      </c>
      <c r="F5" s="6">
        <f ca="1">IF(DAY(янв1)=1,IF(AND(YEAR(янв1+6)=календарь,MONTH(янв1+6)=1),янв1+6,""),IF(AND(YEAR(янв1+13)=календарь,MONTH(янв1+13)=1),янв1+13,""))</f>
        <v>41650</v>
      </c>
      <c r="G5" s="56">
        <f ca="1">IF(DAY(янв1)=1,IF(AND(YEAR(янв1+7)=календарь,MONTH(янв1+7)=1),янв1+7,""),IF(AND(YEAR(янв1+14)=календарь,MONTH(янв1+14)=1),янв1+14,""))</f>
        <v>41651</v>
      </c>
      <c r="H5" s="9"/>
      <c r="I5" s="11">
        <f ca="1">IF(DAY(фев1)=1,IF(AND(YEAR(фев1+1)=календарь,MONTH(фев1+1)=2),фев1+1,""),IF(AND(YEAR(фев1+8)=календарь,MONTH(фев1+8)=2),фев1+8,""))</f>
        <v>41673</v>
      </c>
      <c r="J5" s="6">
        <f ca="1">IF(DAY(фев1)=1,IF(AND(YEAR(фев1+2)=календарь,MONTH(фев1+2)=2),фев1+2,""),IF(AND(YEAR(фев1+9)=календарь,MONTH(фев1+9)=2),фев1+9,""))</f>
        <v>41674</v>
      </c>
      <c r="K5" s="6">
        <f ca="1">IF(DAY(фев1)=1,IF(AND(YEAR(фев1+3)=календарь,MONTH(фев1+3)=2),фев1+3,""),IF(AND(YEAR(фев1+10)=календарь,MONTH(фев1+10)=2),фев1+10,""))</f>
        <v>41675</v>
      </c>
      <c r="L5" s="6">
        <f ca="1">IF(DAY(фев1)=1,IF(AND(YEAR(фев1+4)=календарь,MONTH(фев1+4)=2),фев1+4,""),IF(AND(YEAR(фев1+11)=календарь,MONTH(фев1+11)=2),фев1+11,""))</f>
        <v>41676</v>
      </c>
      <c r="M5" s="6">
        <f ca="1">IF(DAY(фев1)=1,IF(AND(YEAR(фев1+5)=календарь,MONTH(фев1+5)=2),фев1+5,""),IF(AND(YEAR(фев1+12)=календарь,MONTH(фев1+12)=2),фев1+12,""))</f>
        <v>41677</v>
      </c>
      <c r="N5" s="6">
        <f ca="1">IF(DAY(фев1)=1,IF(AND(YEAR(фев1+6)=календарь,MONTH(фев1+6)=2),фев1+6,""),IF(AND(YEAR(фев1+13)=календарь,MONTH(фев1+13)=2),фев1+13,""))</f>
        <v>41678</v>
      </c>
      <c r="O5" s="56">
        <f ca="1">IF(DAY(фев1)=1,IF(AND(YEAR(фев1+7)=календарь,MONTH(фев1+7)=2),фев1+7,""),IF(AND(YEAR(фев1+14)=календарь,MONTH(фев1+14)=2),фев1+14,""))</f>
        <v>41679</v>
      </c>
      <c r="P5" s="82"/>
      <c r="Q5" s="83"/>
      <c r="R5" s="83"/>
      <c r="S5" s="83"/>
      <c r="T5" s="83"/>
      <c r="U5" s="83"/>
    </row>
    <row r="6" spans="1:21" x14ac:dyDescent="0.25">
      <c r="A6" s="11">
        <f ca="1">IF(DAY(янв1)=1,IF(AND(YEAR(янв1+8)=календарь,MONTH(янв1+8)=1),янв1+8,""),IF(AND(YEAR(янв1+15)=календарь,MONTH(янв1+15)=1),янв1+15,""))</f>
        <v>41652</v>
      </c>
      <c r="B6" s="6">
        <f ca="1">IF(DAY(янв1)=1,IF(AND(YEAR(янв1+9)=календарь,MONTH(янв1+9)=1),янв1+9,""),IF(AND(YEAR(янв1+16)=календарь,MONTH(янв1+16)=1),янв1+16,""))</f>
        <v>41653</v>
      </c>
      <c r="C6" s="6">
        <f ca="1">IF(DAY(янв1)=1,IF(AND(YEAR(янв1+10)=календарь,MONTH(янв1+10)=1),янв1+10,""),IF(AND(YEAR(янв1+17)=календарь,MONTH(янв1+17)=1),янв1+17,""))</f>
        <v>41654</v>
      </c>
      <c r="D6" s="6">
        <f ca="1">IF(DAY(янв1)=1,IF(AND(YEAR(янв1+11)=календарь,MONTH(янв1+11)=1),янв1+11,""),IF(AND(YEAR(янв1+18)=календарь,MONTH(янв1+18)=1),янв1+18,""))</f>
        <v>41655</v>
      </c>
      <c r="E6" s="6">
        <f ca="1">IF(DAY(янв1)=1,IF(AND(YEAR(янв1+12)=календарь,MONTH(янв1+12)=1),янв1+12,""),IF(AND(YEAR(янв1+19)=календарь,MONTH(янв1+19)=1),янв1+19,""))</f>
        <v>41656</v>
      </c>
      <c r="F6" s="6">
        <f ca="1">IF(DAY(янв1)=1,IF(AND(YEAR(янв1+13)=календарь,MONTH(янв1+13)=1),янв1+13,""),IF(AND(YEAR(янв1+20)=календарь,MONTH(янв1+20)=1),янв1+20,""))</f>
        <v>41657</v>
      </c>
      <c r="G6" s="56">
        <f ca="1">IF(DAY(янв1)=1,IF(AND(YEAR(янв1+14)=календарь,MONTH(янв1+14)=1),янв1+14,""),IF(AND(YEAR(янв1+21)=календарь,MONTH(янв1+21)=1),янв1+21,""))</f>
        <v>41658</v>
      </c>
      <c r="H6" s="9"/>
      <c r="I6" s="11">
        <f ca="1">IF(DAY(фев1)=1,IF(AND(YEAR(фев1+8)=календарь,MONTH(фев1+8)=2),фев1+8,""),IF(AND(YEAR(фев1+15)=календарь,MONTH(фев1+15)=2),фев1+15,""))</f>
        <v>41680</v>
      </c>
      <c r="J6" s="6">
        <f ca="1">IF(DAY(фев1)=1,IF(AND(YEAR(фев1+9)=календарь,MONTH(фев1+9)=2),фев1+9,""),IF(AND(YEAR(фев1+16)=календарь,MONTH(фев1+16)=2),фев1+16,""))</f>
        <v>41681</v>
      </c>
      <c r="K6" s="6">
        <f ca="1">IF(DAY(фев1)=1,IF(AND(YEAR(фев1+10)=календарь,MONTH(фев1+10)=2),фев1+10,""),IF(AND(YEAR(фев1+17)=календарь,MONTH(фев1+17)=2),фев1+17,""))</f>
        <v>41682</v>
      </c>
      <c r="L6" s="6">
        <f ca="1">IF(DAY(фев1)=1,IF(AND(YEAR(фев1+11)=календарь,MONTH(фев1+11)=2),фев1+11,""),IF(AND(YEAR(фев1+18)=календарь,MONTH(фев1+18)=2),фев1+18,""))</f>
        <v>41683</v>
      </c>
      <c r="M6" s="6">
        <f ca="1">IF(DAY(фев1)=1,IF(AND(YEAR(фев1+12)=календарь,MONTH(фев1+12)=2),фев1+12,""),IF(AND(YEAR(фев1+19)=календарь,MONTH(фев1+19)=2),фев1+19,""))</f>
        <v>41684</v>
      </c>
      <c r="N6" s="6">
        <f ca="1">IF(DAY(фев1)=1,IF(AND(YEAR(фев1+13)=календарь,MONTH(фев1+13)=2),фев1+13,""),IF(AND(YEAR(фев1+20)=календарь,MONTH(фев1+20)=2),фев1+20,""))</f>
        <v>41685</v>
      </c>
      <c r="O6" s="56">
        <f ca="1">IF(DAY(фев1)=1,IF(AND(YEAR(фев1+14)=календарь,MONTH(фев1+14)=2),фев1+14,""),IF(AND(YEAR(фев1+21)=календарь,MONTH(фев1+21)=2),фев1+21,""))</f>
        <v>41686</v>
      </c>
      <c r="P6" s="82"/>
      <c r="Q6" s="83"/>
      <c r="R6" s="83"/>
      <c r="S6" s="83"/>
      <c r="T6" s="83"/>
      <c r="U6" s="83"/>
    </row>
    <row r="7" spans="1:21" x14ac:dyDescent="0.25">
      <c r="A7" s="11">
        <f ca="1">IF(DAY(янв1)=1,IF(AND(YEAR(янв1+15)=календарь,MONTH(янв1+15)=1),янв1+15,""),IF(AND(YEAR(янв1+22)=календарь,MONTH(янв1+22)=1),янв1+22,""))</f>
        <v>41659</v>
      </c>
      <c r="B7" s="6">
        <f ca="1">IF(DAY(янв1)=1,IF(AND(YEAR(янв1+16)=календарь,MONTH(янв1+16)=1),янв1+16,""),IF(AND(YEAR(янв1+23)=календарь,MONTH(янв1+23)=1),янв1+23,""))</f>
        <v>41660</v>
      </c>
      <c r="C7" s="6">
        <f ca="1">IF(DAY(янв1)=1,IF(AND(YEAR(янв1+17)=календарь,MONTH(янв1+17)=1),янв1+17,""),IF(AND(YEAR(янв1+24)=календарь,MONTH(янв1+24)=1),янв1+24,""))</f>
        <v>41661</v>
      </c>
      <c r="D7" s="6">
        <f ca="1">IF(DAY(янв1)=1,IF(AND(YEAR(янв1+18)=календарь,MONTH(янв1+18)=1),янв1+18,""),IF(AND(YEAR(янв1+25)=календарь,MONTH(янв1+25)=1),янв1+25,""))</f>
        <v>41662</v>
      </c>
      <c r="E7" s="6">
        <f ca="1">IF(DAY(янв1)=1,IF(AND(YEAR(янв1+19)=календарь,MONTH(янв1+19)=1),янв1+19,""),IF(AND(YEAR(янв1+26)=календарь,MONTH(янв1+26)=1),янв1+26,""))</f>
        <v>41663</v>
      </c>
      <c r="F7" s="6">
        <f ca="1">IF(DAY(янв1)=1,IF(AND(YEAR(янв1+20)=календарь,MONTH(янв1+20)=1),янв1+20,""),IF(AND(YEAR(янв1+27)=календарь,MONTH(янв1+27)=1),янв1+27,""))</f>
        <v>41664</v>
      </c>
      <c r="G7" s="56">
        <f ca="1">IF(DAY(янв1)=1,IF(AND(YEAR(янв1+21)=календарь,MONTH(янв1+21)=1),янв1+21,""),IF(AND(YEAR(янв1+28)=календарь,MONTH(янв1+28)=1),янв1+28,""))</f>
        <v>41665</v>
      </c>
      <c r="H7" s="9"/>
      <c r="I7" s="11">
        <f ca="1">IF(DAY(фев1)=1,IF(AND(YEAR(фев1+15)=календарь,MONTH(фев1+15)=2),фев1+15,""),IF(AND(YEAR(фев1+22)=календарь,MONTH(фев1+22)=2),фев1+22,""))</f>
        <v>41687</v>
      </c>
      <c r="J7" s="6">
        <f ca="1">IF(DAY(фев1)=1,IF(AND(YEAR(фев1+16)=календарь,MONTH(фев1+16)=2),фев1+16,""),IF(AND(YEAR(фев1+23)=календарь,MONTH(фев1+23)=2),фев1+23,""))</f>
        <v>41688</v>
      </c>
      <c r="K7" s="6">
        <f ca="1">IF(DAY(фев1)=1,IF(AND(YEAR(фев1+17)=календарь,MONTH(фев1+17)=2),фев1+17,""),IF(AND(YEAR(фев1+24)=календарь,MONTH(фев1+24)=2),фев1+24,""))</f>
        <v>41689</v>
      </c>
      <c r="L7" s="6">
        <f ca="1">IF(DAY(фев1)=1,IF(AND(YEAR(фев1+18)=календарь,MONTH(фев1+18)=2),фев1+18,""),IF(AND(YEAR(фев1+25)=календарь,MONTH(фев1+25)=2),фев1+25,""))</f>
        <v>41690</v>
      </c>
      <c r="M7" s="6">
        <f ca="1">IF(DAY(фев1)=1,IF(AND(YEAR(фев1+19)=календарь,MONTH(фев1+19)=2),фев1+19,""),IF(AND(YEAR(фев1+26)=календарь,MONTH(фев1+26)=2),фев1+26,""))</f>
        <v>41691</v>
      </c>
      <c r="N7" s="6">
        <f ca="1">IF(DAY(фев1)=1,IF(AND(YEAR(фев1+20)=календарь,MONTH(фев1+20)=2),фев1+20,""),IF(AND(YEAR(фев1+27)=календарь,MONTH(фев1+27)=2),фев1+27,""))</f>
        <v>41692</v>
      </c>
      <c r="O7" s="56">
        <f ca="1">IF(DAY(фев1)=1,IF(AND(YEAR(фев1+21)=календарь,MONTH(фев1+21)=2),фев1+21,""),IF(AND(YEAR(фев1+28)=календарь,MONTH(фев1+28)=2),фев1+28,""))</f>
        <v>41693</v>
      </c>
      <c r="P7" s="82"/>
      <c r="Q7" s="83"/>
      <c r="R7" s="83"/>
      <c r="S7" s="83"/>
      <c r="T7" s="83"/>
      <c r="U7" s="83"/>
    </row>
    <row r="8" spans="1:21" x14ac:dyDescent="0.25">
      <c r="A8" s="11">
        <f ca="1">IF(DAY(янв1)=1,IF(AND(YEAR(янв1+22)=календарь,MONTH(янв1+22)=1),янв1+22,""),IF(AND(YEAR(янв1+29)=календарь,MONTH(янв1+29)=1),янв1+29,""))</f>
        <v>41666</v>
      </c>
      <c r="B8" s="6">
        <f ca="1">IF(DAY(янв1)=1,IF(AND(YEAR(янв1+23)=календарь,MONTH(янв1+23)=1),янв1+23,""),IF(AND(YEAR(янв1+30)=календарь,MONTH(янв1+30)=1),янв1+30,""))</f>
        <v>41667</v>
      </c>
      <c r="C8" s="6">
        <f ca="1">IF(DAY(янв1)=1,IF(AND(YEAR(янв1+24)=календарь,MONTH(янв1+24)=1),янв1+24,""),IF(AND(YEAR(янв1+31)=календарь,MONTH(янв1+31)=1),янв1+31,""))</f>
        <v>41668</v>
      </c>
      <c r="D8" s="6">
        <f ca="1">IF(DAY(янв1)=1,IF(AND(YEAR(янв1+25)=календарь,MONTH(янв1+25)=1),янв1+25,""),IF(AND(YEAR(янв1+32)=календарь,MONTH(янв1+32)=1),янв1+32,""))</f>
        <v>41669</v>
      </c>
      <c r="E8" s="6">
        <f ca="1">IF(DAY(янв1)=1,IF(AND(YEAR(янв1+26)=календарь,MONTH(янв1+26)=1),янв1+26,""),IF(AND(YEAR(янв1+33)=календарь,MONTH(янв1+33)=1),янв1+33,""))</f>
        <v>41670</v>
      </c>
      <c r="F8" s="6" t="str">
        <f ca="1">IF(DAY(янв1)=1,IF(AND(YEAR(янв1+27)=календарь,MONTH(янв1+27)=1),янв1+27,""),IF(AND(YEAR(янв1+34)=календарь,MONTH(янв1+34)=1),янв1+34,""))</f>
        <v/>
      </c>
      <c r="G8" s="56" t="str">
        <f ca="1">IF(DAY(янв1)=1,IF(AND(YEAR(янв1+28)=календарь,MONTH(янв1+28)=1),янв1+28,""),IF(AND(YEAR(янв1+35)=календарь,MONTH(янв1+35)=1),янв1+35,""))</f>
        <v/>
      </c>
      <c r="H8" s="9"/>
      <c r="I8" s="11">
        <f ca="1">IF(DAY(фев1)=1,IF(AND(YEAR(фев1+22)=календарь,MONTH(фев1+22)=2),фев1+22,""),IF(AND(YEAR(фев1+29)=календарь,MONTH(фев1+29)=2),фев1+29,""))</f>
        <v>41694</v>
      </c>
      <c r="J8" s="6">
        <f ca="1">IF(DAY(фев1)=1,IF(AND(YEAR(фев1+23)=календарь,MONTH(фев1+23)=2),фев1+23,""),IF(AND(YEAR(фев1+30)=календарь,MONTH(фев1+30)=2),фев1+30,""))</f>
        <v>41695</v>
      </c>
      <c r="K8" s="6">
        <f ca="1">IF(DAY(фев1)=1,IF(AND(YEAR(фев1+24)=календарь,MONTH(фев1+24)=2),фев1+24,""),IF(AND(YEAR(фев1+31)=календарь,MONTH(фев1+31)=2),фев1+31,""))</f>
        <v>41696</v>
      </c>
      <c r="L8" s="6">
        <f ca="1">IF(DAY(фев1)=1,IF(AND(YEAR(фев1+25)=календарь,MONTH(фев1+25)=2),фев1+25,""),IF(AND(YEAR(фев1+32)=календарь,MONTH(фев1+32)=2),фев1+32,""))</f>
        <v>41697</v>
      </c>
      <c r="M8" s="6">
        <f ca="1">IF(DAY(фев1)=1,IF(AND(YEAR(фев1+26)=календарь,MONTH(фев1+26)=2),фев1+26,""),IF(AND(YEAR(фев1+33)=календарь,MONTH(фев1+33)=2),фев1+33,""))</f>
        <v>41698</v>
      </c>
      <c r="N8" s="6" t="str">
        <f ca="1">IF(DAY(фев1)=1,IF(AND(YEAR(фев1+27)=календарь,MONTH(фев1+27)=2),фев1+27,""),IF(AND(YEAR(фев1+34)=календарь,MONTH(фев1+34)=2),фев1+34,""))</f>
        <v/>
      </c>
      <c r="O8" s="56" t="str">
        <f ca="1">IF(DAY(фев1)=1,IF(AND(YEAR(фев1+28)=календарь,MONTH(фев1+28)=2),фев1+28,""),IF(AND(YEAR(фев1+35)=календарь,MONTH(фев1+35)=2),фев1+35,""))</f>
        <v/>
      </c>
      <c r="P8" s="82"/>
      <c r="Q8" s="83"/>
      <c r="R8" s="83"/>
      <c r="S8" s="83"/>
      <c r="T8" s="83"/>
      <c r="U8" s="83"/>
    </row>
    <row r="9" spans="1:21" ht="15.75" thickBot="1" x14ac:dyDescent="0.3">
      <c r="A9" s="11" t="str">
        <f ca="1">IF(DAY(янв1)=1,IF(AND(YEAR(янв1+29)=календарь,MONTH(янв1+29)=1),янв1+29,""),IF(AND(YEAR(янв1+36)=календарь,MONTH(янв1+36)=1),янв1+36,""))</f>
        <v/>
      </c>
      <c r="B9" s="6" t="str">
        <f ca="1">IF(DAY(янв1)=1,IF(AND(YEAR(янв1+30)=календарь,MONTH(янв1+30)=1),янв1+30,""),IF(AND(YEAR(янв1+37)=календарь,MONTH(янв1+37)=1),янв1+37,""))</f>
        <v/>
      </c>
      <c r="C9" s="6" t="str">
        <f ca="1">IF(DAY(янв1)=1,IF(AND(YEAR(янв1+31)=календарь,MONTH(янв1+31)=1),янв1+31,""),IF(AND(YEAR(янв1+38)=календарь,MONTH(янв1+38)=1),янв1+38,""))</f>
        <v/>
      </c>
      <c r="D9" s="6" t="str">
        <f ca="1">IF(DAY(янв1)=1,IF(AND(YEAR(янв1+32)=календарь,MONTH(янв1+32)=1),янв1+32,""),IF(AND(YEAR(янв1+39)=календарь,MONTH(янв1+39)=1),янв1+39,""))</f>
        <v/>
      </c>
      <c r="E9" s="6" t="str">
        <f ca="1">IF(DAY(янв1)=1,IF(AND(YEAR(янв1+33)=календарь,MONTH(янв1+33)=1),янв1+33,""),IF(AND(YEAR(янв1+40)=календарь,MONTH(янв1+40)=1),янв1+40,""))</f>
        <v/>
      </c>
      <c r="F9" s="6" t="str">
        <f ca="1">IF(DAY(янв1)=1,IF(AND(YEAR(янв1+34)=календарь,MONTH(янв1+34)=1),янв1+34,""),IF(AND(YEAR(янв1+41)=календарь,MONTH(янв1+41)=1),янв1+41,""))</f>
        <v/>
      </c>
      <c r="G9" s="56" t="str">
        <f ca="1">IF(DAY(янв1)=1,IF(AND(YEAR(янв1+35)=календарь,MONTH(янв1+35)=1),янв1+35,""),IF(AND(YEAR(янв1+42)=календарь,MONTH(янв1+42)=1),янв1+42,""))</f>
        <v/>
      </c>
      <c r="H9" s="9"/>
      <c r="I9" s="12" t="str">
        <f ca="1">IF(DAY(фев1)=1,IF(AND(YEAR(фев1+29)=календарь,MONTH(фев1+29)=2),фев1+29,""),IF(AND(YEAR(фев1+36)=календарь,MONTH(фев1+36)=2),фев1+36,""))</f>
        <v/>
      </c>
      <c r="J9" s="13" t="str">
        <f ca="1">IF(DAY(фев1)=1,IF(AND(YEAR(фев1+30)=календарь,MONTH(фев1+30)=2),фев1+30,""),IF(AND(YEAR(фев1+37)=календарь,MONTH(фев1+37)=2),фев1+37,""))</f>
        <v/>
      </c>
      <c r="K9" s="13" t="str">
        <f ca="1">IF(DAY(фев1)=1,IF(AND(YEAR(фев1+31)=календарь,MONTH(фев1+31)=2),фев1+31,""),IF(AND(YEAR(фев1+38)=календарь,MONTH(фев1+38)=2),фев1+38,""))</f>
        <v/>
      </c>
      <c r="L9" s="13" t="str">
        <f ca="1">IF(DAY(фев1)=1,IF(AND(YEAR(фев1+32)=календарь,MONTH(фев1+32)=2),фев1+32,""),IF(AND(YEAR(фев1+39)=календарь,MONTH(фев1+39)=2),фев1+39,""))</f>
        <v/>
      </c>
      <c r="M9" s="13" t="str">
        <f ca="1">IF(DAY(фев1)=1,IF(AND(YEAR(фев1+33)=календарь,MONTH(фев1+33)=2),фев1+33,""),IF(AND(YEAR(фев1+40)=календарь,MONTH(фев1+40)=2),фев1+40,""))</f>
        <v/>
      </c>
      <c r="N9" s="13" t="str">
        <f ca="1">IF(DAY(фев1)=1,IF(AND(YEAR(фев1+34)=календарь,MONTH(фев1+34)=2),фев1+34,""),IF(AND(YEAR(фев1+41)=календарь,MONTH(фев1+41)=2),фев1+41,""))</f>
        <v/>
      </c>
      <c r="O9" s="57" t="str">
        <f ca="1">IF(DAY(фев1)=1,IF(AND(YEAR(фев1+35)=календарь,MONTH(фев1+35)=2),фев1+35,""),IF(AND(YEAR(фев1+42)=календарь,MONTH(фев1+42)=2),фев1+42,""))</f>
        <v/>
      </c>
      <c r="P9" s="82"/>
      <c r="Q9" s="83"/>
      <c r="R9" s="83"/>
      <c r="S9" s="83"/>
      <c r="T9" s="83"/>
      <c r="U9" s="83"/>
    </row>
    <row r="10" spans="1:21" ht="15.75" thickBot="1" x14ac:dyDescent="0.3">
      <c r="A10" s="23"/>
      <c r="B10" s="24"/>
      <c r="C10" s="24"/>
      <c r="D10" s="24"/>
      <c r="E10" s="24"/>
      <c r="F10" s="24"/>
      <c r="G10" s="25"/>
      <c r="H10" s="27"/>
      <c r="I10" s="28"/>
      <c r="J10" s="28"/>
      <c r="K10" s="28"/>
      <c r="L10" s="28"/>
      <c r="M10" s="28"/>
      <c r="N10" s="28"/>
      <c r="O10" s="29"/>
      <c r="P10" s="72" t="s">
        <v>29</v>
      </c>
      <c r="Q10" s="73"/>
      <c r="R10" s="73"/>
      <c r="S10" s="73"/>
      <c r="T10" s="73"/>
      <c r="U10" s="73"/>
    </row>
    <row r="11" spans="1:21" ht="15.75" customHeight="1" thickBot="1" x14ac:dyDescent="0.3">
      <c r="A11" s="59" t="s">
        <v>2</v>
      </c>
      <c r="B11" s="60"/>
      <c r="C11" s="60"/>
      <c r="D11" s="60"/>
      <c r="E11" s="60"/>
      <c r="F11" s="60"/>
      <c r="G11" s="61"/>
      <c r="H11" s="8"/>
      <c r="I11" s="59" t="s">
        <v>3</v>
      </c>
      <c r="J11" s="60"/>
      <c r="K11" s="60"/>
      <c r="L11" s="60"/>
      <c r="M11" s="60"/>
      <c r="N11" s="60"/>
      <c r="O11" s="61"/>
      <c r="P11" s="72"/>
      <c r="Q11" s="73"/>
      <c r="R11" s="73"/>
      <c r="S11" s="73"/>
      <c r="T11" s="73"/>
      <c r="U11" s="73"/>
    </row>
    <row r="12" spans="1:21" ht="16.5" thickBot="1" x14ac:dyDescent="0.3">
      <c r="A12" s="43" t="s">
        <v>17</v>
      </c>
      <c r="B12" s="44" t="s">
        <v>18</v>
      </c>
      <c r="C12" s="44" t="s">
        <v>19</v>
      </c>
      <c r="D12" s="44" t="s">
        <v>20</v>
      </c>
      <c r="E12" s="44" t="s">
        <v>21</v>
      </c>
      <c r="F12" s="44" t="s">
        <v>22</v>
      </c>
      <c r="G12" s="45" t="s">
        <v>23</v>
      </c>
      <c r="H12" s="38"/>
      <c r="I12" s="43" t="s">
        <v>17</v>
      </c>
      <c r="J12" s="44" t="s">
        <v>18</v>
      </c>
      <c r="K12" s="44" t="s">
        <v>19</v>
      </c>
      <c r="L12" s="44" t="s">
        <v>20</v>
      </c>
      <c r="M12" s="44" t="s">
        <v>21</v>
      </c>
      <c r="N12" s="44" t="s">
        <v>22</v>
      </c>
      <c r="O12" s="45" t="s">
        <v>23</v>
      </c>
      <c r="P12" s="64" t="str">
        <f ca="1">IF(VLOOKUP(I1,база!A1:I367,6,0)="","",VLOOKUP(I1,база!A1:I367,6,0))</f>
        <v>Моя днюха</v>
      </c>
      <c r="Q12" s="65"/>
      <c r="R12" s="65"/>
      <c r="S12" s="65"/>
      <c r="T12" s="65"/>
      <c r="U12" s="65"/>
    </row>
    <row r="13" spans="1:21" x14ac:dyDescent="0.25">
      <c r="A13" s="16" t="str">
        <f ca="1">IF(DAY(март)=1,"",IF(AND(YEAR(март+1)=календарь,MONTH(март+1)=3),март+1,""))</f>
        <v/>
      </c>
      <c r="B13" s="17" t="str">
        <f ca="1">IF(DAY(март)=1,"",IF(AND(YEAR(март+2)=календарь,MONTH(март+2)=3),март+2,""))</f>
        <v/>
      </c>
      <c r="C13" s="17" t="str">
        <f ca="1">IF(DAY(март)=1,"",IF(AND(YEAR(март+3)=календарь,MONTH(март+3)=3),март+3,""))</f>
        <v/>
      </c>
      <c r="D13" s="17" t="str">
        <f ca="1">IF(DAY(март)=1,"",IF(AND(YEAR(март+4)=календарь,MONTH(март+4)=3),март+4,""))</f>
        <v/>
      </c>
      <c r="E13" s="17" t="str">
        <f ca="1">IF(DAY(март)=1,"",IF(AND(YEAR(март+5)=календарь,MONTH(март+5)=3),март+5,""))</f>
        <v/>
      </c>
      <c r="F13" s="17">
        <f ca="1">IF(DAY(март)=1,"",IF(AND(YEAR(март+6)=календарь,MONTH(март+6)=3),март+6,""))</f>
        <v>41699</v>
      </c>
      <c r="G13" s="58">
        <f ca="1">IF(DAY(март)=1,IF(AND(YEAR(март)=календарь,MONTH(март)=3),март,""),IF(AND(YEAR(март+7)=календарь,MONTH(март+7)=3),март+7,""))</f>
        <v>41700</v>
      </c>
      <c r="H13" s="18"/>
      <c r="I13" s="11" t="str">
        <f ca="1">IF(DAY(апрель)=1,"",IF(AND(YEAR(апрель+1)=календарь,MONTH(апрель+1)=4),апрель+1,""))</f>
        <v/>
      </c>
      <c r="J13" s="6">
        <f ca="1">IF(DAY(апрель)=1,"",IF(AND(YEAR(апрель+2)=календарь,MONTH(апрель+2)=4),апрель+2,""))</f>
        <v>41730</v>
      </c>
      <c r="K13" s="6">
        <f ca="1">IF(DAY(апрель)=1,"",IF(AND(YEAR(апрель+3)=календарь,MONTH(апрель+3)=4),апрель+3,""))</f>
        <v>41731</v>
      </c>
      <c r="L13" s="6">
        <f ca="1">IF(DAY(апрель)=1,"",IF(AND(YEAR(апрель+4)=календарь,MONTH(апрель+4)=4),апрель+4,""))</f>
        <v>41732</v>
      </c>
      <c r="M13" s="6">
        <f ca="1">IF(DAY(апрель)=1,"",IF(AND(YEAR(апрель+5)=календарь,MONTH(апрель+5)=4),апрель+5,""))</f>
        <v>41733</v>
      </c>
      <c r="N13" s="6">
        <f ca="1">IF(DAY(апрель)=1,"",IF(AND(YEAR(апрель+6)=календарь,MONTH(апрель+6)=4),апрель+6,""))</f>
        <v>41734</v>
      </c>
      <c r="O13" s="56">
        <f ca="1">IF(DAY(апрель)=1,IF(AND(YEAR(апрель)=календарь,MONTH(апрель)=4),апрель,""),IF(AND(YEAR(апрель+7)=календарь,MONTH(апрель+7)=4),апрель+7,""))</f>
        <v>41735</v>
      </c>
      <c r="P13" s="64"/>
      <c r="Q13" s="65"/>
      <c r="R13" s="65"/>
      <c r="S13" s="65"/>
      <c r="T13" s="65"/>
      <c r="U13" s="65"/>
    </row>
    <row r="14" spans="1:21" x14ac:dyDescent="0.25">
      <c r="A14" s="11">
        <f ca="1">IF(DAY(март)=1,IF(AND(YEAR(март+1)=календарь,MONTH(март+1)=3),март+1,""),IF(AND(YEAR(март+8)=календарь,MONTH(март+8)=3),март+8,""))</f>
        <v>41701</v>
      </c>
      <c r="B14" s="6">
        <f ca="1">IF(DAY(март)=1,IF(AND(YEAR(март+2)=календарь,MONTH(март+2)=3),март+2,""),IF(AND(YEAR(март+9)=календарь,MONTH(март+9)=3),март+9,""))</f>
        <v>41702</v>
      </c>
      <c r="C14" s="6">
        <f ca="1">IF(DAY(март)=1,IF(AND(YEAR(март+3)=календарь,MONTH(март+3)=3),март+3,""),IF(AND(YEAR(март+10)=календарь,MONTH(март+10)=3),март+10,""))</f>
        <v>41703</v>
      </c>
      <c r="D14" s="6">
        <f ca="1">IF(DAY(март)=1,IF(AND(YEAR(март+4)=календарь,MONTH(март+4)=3),март+4,""),IF(AND(YEAR(март+11)=календарь,MONTH(март+11)=3),март+11,""))</f>
        <v>41704</v>
      </c>
      <c r="E14" s="6">
        <f ca="1">IF(DAY(март)=1,IF(AND(YEAR(март+5)=календарь,MONTH(март+5)=3),март+5,""),IF(AND(YEAR(март+12)=календарь,MONTH(март+12)=3),март+12,""))</f>
        <v>41705</v>
      </c>
      <c r="F14" s="6">
        <f ca="1">IF(DAY(март)=1,IF(AND(YEAR(март+6)=календарь,MONTH(март+6)=3),март+6,""),IF(AND(YEAR(март+13)=календарь,MONTH(март+13)=3),март+13,""))</f>
        <v>41706</v>
      </c>
      <c r="G14" s="56">
        <f ca="1">IF(DAY(март)=1,IF(AND(YEAR(март+7)=календарь,MONTH(март+7)=3),март+7,""),IF(AND(YEAR(март+14)=календарь,MONTH(март+14)=3),март+14,""))</f>
        <v>41707</v>
      </c>
      <c r="H14" s="9"/>
      <c r="I14" s="11">
        <f ca="1">IF(DAY(апрель)=1,IF(AND(YEAR(апрель+1)=календарь,MONTH(апрель+1)=4),апрель+1,""),IF(AND(YEAR(апрель+8)=календарь,MONTH(апрель+8)=4),апрель+8,""))</f>
        <v>41736</v>
      </c>
      <c r="J14" s="6">
        <f ca="1">IF(DAY(апрель)=1,IF(AND(YEAR(апрель+2)=календарь,MONTH(апрель+2)=4),апрель+2,""),IF(AND(YEAR(апрель+9)=календарь,MONTH(апрель+9)=4),апрель+9,""))</f>
        <v>41737</v>
      </c>
      <c r="K14" s="6">
        <f ca="1">IF(DAY(апрель)=1,IF(AND(YEAR(апрель+3)=календарь,MONTH(апрель+3)=4),апрель+3,""),IF(AND(YEAR(апрель+10)=календарь,MONTH(апрель+10)=4),апрель+10,""))</f>
        <v>41738</v>
      </c>
      <c r="L14" s="6">
        <f ca="1">IF(DAY(апрель)=1,IF(AND(YEAR(апрель+4)=календарь,MONTH(апрель+4)=4),апрель+4,""),IF(AND(YEAR(апрель+11)=календарь,MONTH(апрель+11)=4),апрель+11,""))</f>
        <v>41739</v>
      </c>
      <c r="M14" s="6">
        <f ca="1">IF(DAY(апрель)=1,IF(AND(YEAR(апрель+5)=календарь,MONTH(апрель+5)=4),апрель+5,""),IF(AND(YEAR(апрель+12)=календарь,MONTH(апрель+12)=4),апрель+12,""))</f>
        <v>41740</v>
      </c>
      <c r="N14" s="6">
        <f ca="1">IF(DAY(апрель)=1,IF(AND(YEAR(апрель+6)=календарь,MONTH(апрель+6)=4),апрель+6,""),IF(AND(YEAR(апрель+13)=календарь,MONTH(апрель+13)=4),апрель+13,""))</f>
        <v>41741</v>
      </c>
      <c r="O14" s="56">
        <f ca="1">IF(DAY(апрель)=1,IF(AND(YEAR(апрель+7)=календарь,MONTH(апрель+7)=4),апрель+7,""),IF(AND(YEAR(апрель+14)=календарь,MONTH(апрель+14)=4),апрель+14,""))</f>
        <v>41742</v>
      </c>
      <c r="P14" s="64"/>
      <c r="Q14" s="65"/>
      <c r="R14" s="65"/>
      <c r="S14" s="65"/>
      <c r="T14" s="65"/>
      <c r="U14" s="65"/>
    </row>
    <row r="15" spans="1:21" x14ac:dyDescent="0.25">
      <c r="A15" s="11">
        <f ca="1">IF(DAY(март)=1,IF(AND(YEAR(март+8)=календарь,MONTH(март+8)=3),март+8,""),IF(AND(YEAR(март+15)=календарь,MONTH(март+15)=3),март+15,""))</f>
        <v>41708</v>
      </c>
      <c r="B15" s="6">
        <f ca="1">IF(DAY(март)=1,IF(AND(YEAR(март+9)=календарь,MONTH(март+9)=3),март+9,""),IF(AND(YEAR(март+16)=календарь,MONTH(март+16)=3),март+16,""))</f>
        <v>41709</v>
      </c>
      <c r="C15" s="6">
        <f ca="1">IF(DAY(март)=1,IF(AND(YEAR(март+10)=календарь,MONTH(март+10)=3),март+10,""),IF(AND(YEAR(март+17)=календарь,MONTH(март+17)=3),март+17,""))</f>
        <v>41710</v>
      </c>
      <c r="D15" s="6">
        <f ca="1">IF(DAY(март)=1,IF(AND(YEAR(март+11)=календарь,MONTH(март+11)=3),март+11,""),IF(AND(YEAR(март+18)=календарь,MONTH(март+18)=3),март+18,""))</f>
        <v>41711</v>
      </c>
      <c r="E15" s="6">
        <f ca="1">IF(DAY(март)=1,IF(AND(YEAR(март+12)=календарь,MONTH(март+12)=3),март+12,""),IF(AND(YEAR(март+19)=календарь,MONTH(март+19)=3),март+19,""))</f>
        <v>41712</v>
      </c>
      <c r="F15" s="6">
        <f ca="1">IF(DAY(март)=1,IF(AND(YEAR(март+13)=календарь,MONTH(март+13)=3),март+13,""),IF(AND(YEAR(март+20)=календарь,MONTH(март+20)=3),март+20,""))</f>
        <v>41713</v>
      </c>
      <c r="G15" s="56">
        <f ca="1">IF(DAY(март)=1,IF(AND(YEAR(март+14)=календарь,MONTH(март+14)=3),март+14,""),IF(AND(YEAR(март+21)=календарь,MONTH(март+21)=3),март+21,""))</f>
        <v>41714</v>
      </c>
      <c r="H15" s="9"/>
      <c r="I15" s="11">
        <f ca="1">IF(DAY(апрель)=1,IF(AND(YEAR(апрель+8)=календарь,MONTH(апрель+8)=4),апрель+8,""),IF(AND(YEAR(апрель+15)=календарь,MONTH(апрель+15)=4),апрель+15,""))</f>
        <v>41743</v>
      </c>
      <c r="J15" s="6">
        <f ca="1">IF(DAY(апрель)=1,IF(AND(YEAR(апрель+9)=календарь,MONTH(апрель+9)=4),апрель+9,""),IF(AND(YEAR(апрель+16)=календарь,MONTH(апрель+16)=4),апрель+16,""))</f>
        <v>41744</v>
      </c>
      <c r="K15" s="6">
        <f ca="1">IF(DAY(апрель)=1,IF(AND(YEAR(апрель+10)=календарь,MONTH(апрель+10)=4),апрель+10,""),IF(AND(YEAR(апрель+17)=календарь,MONTH(апрель+17)=4),апрель+17,""))</f>
        <v>41745</v>
      </c>
      <c r="L15" s="6">
        <f ca="1">IF(DAY(апрель)=1,IF(AND(YEAR(апрель+11)=календарь,MONTH(апрель+11)=4),апрель+11,""),IF(AND(YEAR(апрель+18)=календарь,MONTH(апрель+18)=4),апрель+18,""))</f>
        <v>41746</v>
      </c>
      <c r="M15" s="6">
        <f ca="1">IF(DAY(апрель)=1,IF(AND(YEAR(апрель+12)=календарь,MONTH(апрель+12)=4),апрель+12,""),IF(AND(YEAR(апрель+19)=календарь,MONTH(апрель+19)=4),апрель+19,""))</f>
        <v>41747</v>
      </c>
      <c r="N15" s="6">
        <f ca="1">IF(DAY(апрель)=1,IF(AND(YEAR(апрель+13)=календарь,MONTH(апрель+13)=4),апрель+13,""),IF(AND(YEAR(апрель+20)=календарь,MONTH(апрель+20)=4),апрель+20,""))</f>
        <v>41748</v>
      </c>
      <c r="O15" s="56">
        <f ca="1">IF(DAY(апрель)=1,IF(AND(YEAR(апрель+14)=календарь,MONTH(апрель+14)=4),апрель+14,""),IF(AND(YEAR(апрель+21)=календарь,MONTH(апрель+21)=4),апрель+21,""))</f>
        <v>41749</v>
      </c>
      <c r="P15" s="64"/>
      <c r="Q15" s="65"/>
      <c r="R15" s="65"/>
      <c r="S15" s="65"/>
      <c r="T15" s="65"/>
      <c r="U15" s="65"/>
    </row>
    <row r="16" spans="1:21" x14ac:dyDescent="0.25">
      <c r="A16" s="11">
        <f ca="1">IF(DAY(март)=1,IF(AND(YEAR(март+15)=календарь,MONTH(март+15)=3),март+15,""),IF(AND(YEAR(март+22)=календарь,MONTH(март+22)=3),март+22,""))</f>
        <v>41715</v>
      </c>
      <c r="B16" s="6">
        <f ca="1">IF(DAY(март)=1,IF(AND(YEAR(март+16)=календарь,MONTH(март+16)=3),март+16,""),IF(AND(YEAR(март+23)=календарь,MONTH(март+23)=3),март+23,""))</f>
        <v>41716</v>
      </c>
      <c r="C16" s="6">
        <f ca="1">IF(DAY(март)=1,IF(AND(YEAR(март+17)=календарь,MONTH(март+17)=3),март+17,""),IF(AND(YEAR(март+24)=календарь,MONTH(март+24)=3),март+24,""))</f>
        <v>41717</v>
      </c>
      <c r="D16" s="6">
        <f ca="1">IF(DAY(март)=1,IF(AND(YEAR(март+18)=календарь,MONTH(март+18)=3),март+18,""),IF(AND(YEAR(март+25)=календарь,MONTH(март+25)=3),март+25,""))</f>
        <v>41718</v>
      </c>
      <c r="E16" s="6">
        <f ca="1">IF(DAY(март)=1,IF(AND(YEAR(март+19)=календарь,MONTH(март+19)=3),март+19,""),IF(AND(YEAR(март+26)=календарь,MONTH(март+26)=3),март+26,""))</f>
        <v>41719</v>
      </c>
      <c r="F16" s="6">
        <f ca="1">IF(DAY(март)=1,IF(AND(YEAR(март+20)=календарь,MONTH(март+20)=3),март+20,""),IF(AND(YEAR(март+27)=календарь,MONTH(март+27)=3),март+27,""))</f>
        <v>41720</v>
      </c>
      <c r="G16" s="56">
        <f ca="1">IF(DAY(март)=1,IF(AND(YEAR(март+21)=календарь,MONTH(март+21)=3),март+21,""),IF(AND(YEAR(март+28)=календарь,MONTH(март+28)=3),март+28,""))</f>
        <v>41721</v>
      </c>
      <c r="H16" s="9"/>
      <c r="I16" s="11">
        <f ca="1">IF(DAY(апрель)=1,IF(AND(YEAR(апрель+15)=календарь,MONTH(апрель+15)=4),апрель+15,""),IF(AND(YEAR(апрель+22)=календарь,MONTH(апрель+22)=4),апрель+22,""))</f>
        <v>41750</v>
      </c>
      <c r="J16" s="6">
        <f ca="1">IF(DAY(апрель)=1,IF(AND(YEAR(апрель+16)=календарь,MONTH(апрель+16)=4),апрель+16,""),IF(AND(YEAR(апрель+23)=календарь,MONTH(апрель+23)=4),апрель+23,""))</f>
        <v>41751</v>
      </c>
      <c r="K16" s="6">
        <f ca="1">IF(DAY(апрель)=1,IF(AND(YEAR(апрель+17)=календарь,MONTH(апрель+17)=4),апрель+17,""),IF(AND(YEAR(апрель+24)=календарь,MONTH(апрель+24)=4),апрель+24,""))</f>
        <v>41752</v>
      </c>
      <c r="L16" s="6">
        <f ca="1">IF(DAY(апрель)=1,IF(AND(YEAR(апрель+18)=календарь,MONTH(апрель+18)=4),апрель+18,""),IF(AND(YEAR(апрель+25)=календарь,MONTH(апрель+25)=4),апрель+25,""))</f>
        <v>41753</v>
      </c>
      <c r="M16" s="6">
        <f ca="1">IF(DAY(апрель)=1,IF(AND(YEAR(апрель+19)=календарь,MONTH(апрель+19)=4),апрель+19,""),IF(AND(YEAR(апрель+26)=календарь,MONTH(апрель+26)=4),апрель+26,""))</f>
        <v>41754</v>
      </c>
      <c r="N16" s="6">
        <f ca="1">IF(DAY(апрель)=1,IF(AND(YEAR(апрель+20)=календарь,MONTH(апрель+20)=4),апрель+20,""),IF(AND(YEAR(апрель+27)=календарь,MONTH(апрель+27)=4),апрель+27,""))</f>
        <v>41755</v>
      </c>
      <c r="O16" s="56">
        <f ca="1">IF(DAY(апрель)=1,IF(AND(YEAR(апрель+21)=календарь,MONTH(апрель+21)=4),апрель+21,""),IF(AND(YEAR(апрель+28)=календарь,MONTH(апрель+28)=4),апрель+28,""))</f>
        <v>41756</v>
      </c>
      <c r="P16" s="64"/>
      <c r="Q16" s="65"/>
      <c r="R16" s="65"/>
      <c r="S16" s="65"/>
      <c r="T16" s="65"/>
      <c r="U16" s="65"/>
    </row>
    <row r="17" spans="1:21" x14ac:dyDescent="0.25">
      <c r="A17" s="11">
        <f ca="1">IF(DAY(март)=1,IF(AND(YEAR(март+22)=календарь,MONTH(март+22)=3),март+22,""),IF(AND(YEAR(март+29)=календарь,MONTH(март+29)=3),март+29,""))</f>
        <v>41722</v>
      </c>
      <c r="B17" s="6">
        <f ca="1">IF(DAY(март)=1,IF(AND(YEAR(март+23)=календарь,MONTH(март+23)=3),март+23,""),IF(AND(YEAR(март+30)=календарь,MONTH(март+30)=3),март+30,""))</f>
        <v>41723</v>
      </c>
      <c r="C17" s="6">
        <f ca="1">IF(DAY(март)=1,IF(AND(YEAR(март+24)=календарь,MONTH(март+24)=3),март+24,""),IF(AND(YEAR(март+31)=календарь,MONTH(март+31)=3),март+31,""))</f>
        <v>41724</v>
      </c>
      <c r="D17" s="6">
        <f ca="1">IF(DAY(март)=1,IF(AND(YEAR(март+25)=календарь,MONTH(март+25)=3),март+25,""),IF(AND(YEAR(март+32)=календарь,MONTH(март+32)=3),март+32,""))</f>
        <v>41725</v>
      </c>
      <c r="E17" s="6">
        <f ca="1">IF(DAY(март)=1,IF(AND(YEAR(март+26)=календарь,MONTH(март+26)=3),март+26,""),IF(AND(YEAR(март+33)=календарь,MONTH(март+33)=3),март+33,""))</f>
        <v>41726</v>
      </c>
      <c r="F17" s="6">
        <f ca="1">IF(DAY(март)=1,IF(AND(YEAR(март+27)=календарь,MONTH(март+27)=3),март+27,""),IF(AND(YEAR(март+34)=календарь,MONTH(март+34)=3),март+34,""))</f>
        <v>41727</v>
      </c>
      <c r="G17" s="56">
        <f ca="1">IF(DAY(март)=1,IF(AND(YEAR(март+28)=календарь,MONTH(март+28)=3),март+28,""),IF(AND(YEAR(март+35)=календарь,MONTH(март+35)=3),март+35,""))</f>
        <v>41728</v>
      </c>
      <c r="H17" s="9"/>
      <c r="I17" s="11">
        <f ca="1">IF(DAY(апрель)=1,IF(AND(YEAR(апрель+22)=календарь,MONTH(апрель+22)=4),апрель+22,""),IF(AND(YEAR(апрель+29)=календарь,MONTH(апрель+29)=4),апрель+29,""))</f>
        <v>41757</v>
      </c>
      <c r="J17" s="6">
        <f ca="1">IF(DAY(апрель)=1,IF(AND(YEAR(апрель+23)=календарь,MONTH(апрель+23)=4),апрель+23,""),IF(AND(YEAR(апрель+30)=календарь,MONTH(апрель+30)=4),апрель+30,""))</f>
        <v>41758</v>
      </c>
      <c r="K17" s="6">
        <f ca="1">IF(DAY(апрель)=1,IF(AND(YEAR(апрель+24)=календарь,MONTH(апрель+24)=4),апрель+24,""),IF(AND(YEAR(апрель+31)=календарь,MONTH(апрель+31)=4),апрель+31,""))</f>
        <v>41759</v>
      </c>
      <c r="L17" s="6" t="str">
        <f ca="1">IF(DAY(апрель)=1,IF(AND(YEAR(апрель+25)=календарь,MONTH(апрель+25)=4),апрель+25,""),IF(AND(YEAR(апрель+32)=календарь,MONTH(апрель+32)=4),апрель+32,""))</f>
        <v/>
      </c>
      <c r="M17" s="6" t="str">
        <f ca="1">IF(DAY(апрель)=1,IF(AND(YEAR(апрель+26)=календарь,MONTH(апрель+26)=4),апрель+26,""),IF(AND(YEAR(апрель+33)=календарь,MONTH(апрель+33)=4),апрель+33,""))</f>
        <v/>
      </c>
      <c r="N17" s="6" t="str">
        <f ca="1">IF(DAY(апрель)=1,IF(AND(YEAR(апрель+27)=календарь,MONTH(апрель+27)=4),апрель+27,""),IF(AND(YEAR(апрель+34)=календарь,MONTH(апрель+34)=4),апрель+34,""))</f>
        <v/>
      </c>
      <c r="O17" s="56" t="str">
        <f ca="1">IF(DAY(апрель)=1,IF(AND(YEAR(апрель+28)=календарь,MONTH(апрель+28)=4),апрель+28,""),IF(AND(YEAR(апрель+35)=календарь,MONTH(апрель+35)=4),апрель+35,""))</f>
        <v/>
      </c>
      <c r="P17" s="64"/>
      <c r="Q17" s="65"/>
      <c r="R17" s="65"/>
      <c r="S17" s="65"/>
      <c r="T17" s="65"/>
      <c r="U17" s="65"/>
    </row>
    <row r="18" spans="1:21" x14ac:dyDescent="0.25">
      <c r="A18" s="11">
        <f ca="1">IF(DAY(март)=1,IF(AND(YEAR(март+29)=календарь,MONTH(март+29)=3),март+29,""),IF(AND(YEAR(март+36)=календарь,MONTH(март+36)=3),март+36,""))</f>
        <v>41729</v>
      </c>
      <c r="B18" s="6" t="str">
        <f ca="1">IF(DAY(март)=1,IF(AND(YEAR(март+30)=календарь,MONTH(март+30)=3),март+30,""),IF(AND(YEAR(март+37)=календарь,MONTH(март+37)=3),март+37,""))</f>
        <v/>
      </c>
      <c r="C18" s="6" t="str">
        <f ca="1">IF(DAY(март)=1,IF(AND(YEAR(март+31)=календарь,MONTH(март+31)=3),март+31,""),IF(AND(YEAR(март+38)=календарь,MONTH(март+38)=3),март+38,""))</f>
        <v/>
      </c>
      <c r="D18" s="6" t="str">
        <f ca="1">IF(DAY(март)=1,IF(AND(YEAR(март+32)=календарь,MONTH(март+32)=3),март+32,""),IF(AND(YEAR(март+39)=календарь,MONTH(март+39)=3),март+39,""))</f>
        <v/>
      </c>
      <c r="E18" s="6" t="str">
        <f ca="1">IF(DAY(март)=1,IF(AND(YEAR(март+33)=календарь,MONTH(март+33)=3),март+33,""),IF(AND(YEAR(март+40)=календарь,MONTH(март+40)=3),март+40,""))</f>
        <v/>
      </c>
      <c r="F18" s="6" t="str">
        <f ca="1">IF(DAY(март)=1,IF(AND(YEAR(март+34)=календарь,MONTH(март+34)=3),март+34,""),IF(AND(YEAR(март+41)=календарь,MONTH(март+41)=3),март+41,""))</f>
        <v/>
      </c>
      <c r="G18" s="56" t="str">
        <f ca="1">IF(DAY(март)=1,IF(AND(YEAR(март+35)=календарь,MONTH(март+35)=3),март+35,""),IF(AND(YEAR(март+42)=календарь,MONTH(март+42)=3),март+42,""))</f>
        <v/>
      </c>
      <c r="H18" s="9"/>
      <c r="I18" s="11" t="str">
        <f ca="1">IF(DAY(апрель)=1,IF(AND(YEAR(апрель+29)=календарь,MONTH(апрель+29)=4),апрель+29,""),IF(AND(YEAR(апрель+36)=календарь,MONTH(апрель+36)=4),апрель+36,""))</f>
        <v/>
      </c>
      <c r="J18" s="6" t="str">
        <f ca="1">IF(DAY(апрель)=1,IF(AND(YEAR(апрель+30)=календарь,MONTH(апрель+30)=4),апрель+30,""),IF(AND(YEAR(апрель+37)=календарь,MONTH(апрель+37)=4),апрель+37,""))</f>
        <v/>
      </c>
      <c r="K18" s="6" t="str">
        <f ca="1">IF(DAY(апрель)=1,IF(AND(YEAR(апрель+31)=календарь,MONTH(апрель+31)=4),апрель+31,""),IF(AND(YEAR(апрель+38)=календарь,MONTH(апрель+38)=4),апрель+38,""))</f>
        <v/>
      </c>
      <c r="L18" s="6" t="str">
        <f ca="1">IF(DAY(апрель)=1,IF(AND(YEAR(апрель+32)=календарь,MONTH(апрель+32)=4),апрель+32,""),IF(AND(YEAR(апрель+39)=календарь,MONTH(апрель+39)=4),апрель+39,""))</f>
        <v/>
      </c>
      <c r="M18" s="6" t="str">
        <f ca="1">IF(DAY(апрель)=1,IF(AND(YEAR(апрель+33)=календарь,MONTH(апрель+33)=4),апрель+33,""),IF(AND(YEAR(апрель+40)=календарь,MONTH(апрель+40)=4),апрель+40,""))</f>
        <v/>
      </c>
      <c r="N18" s="6" t="str">
        <f ca="1">IF(DAY(апрель)=1,IF(AND(YEAR(апрель+34)=календарь,MONTH(апрель+34)=4),апрель+34,""),IF(AND(YEAR(апрель+41)=календарь,MONTH(апрель+41)=4),апрель+41,""))</f>
        <v/>
      </c>
      <c r="O18" s="56" t="str">
        <f ca="1">IF(DAY(апрель)=1,IF(AND(YEAR(апрель+35)=календарь,MONTH(апрель+35)=4),апрель+35,""),IF(AND(YEAR(апрель+42)=календарь,MONTH(апрель+42)=4),апрель+42,""))</f>
        <v/>
      </c>
      <c r="P18" s="64"/>
      <c r="Q18" s="65"/>
      <c r="R18" s="65"/>
      <c r="S18" s="65"/>
      <c r="T18" s="65"/>
      <c r="U18" s="65"/>
    </row>
    <row r="19" spans="1:21" ht="21.75" customHeight="1" thickBot="1" x14ac:dyDescent="0.3">
      <c r="A19" s="19"/>
      <c r="B19" s="20"/>
      <c r="C19" s="20"/>
      <c r="D19" s="20"/>
      <c r="E19" s="20"/>
      <c r="F19" s="20"/>
      <c r="G19" s="21"/>
      <c r="H19" s="26"/>
      <c r="I19" s="19"/>
      <c r="J19" s="20"/>
      <c r="K19" s="20"/>
      <c r="L19" s="20"/>
      <c r="M19" s="20"/>
      <c r="N19" s="20"/>
      <c r="O19" s="21"/>
      <c r="P19" s="62" t="s">
        <v>28</v>
      </c>
      <c r="Q19" s="63"/>
      <c r="R19" s="63"/>
      <c r="S19" s="63"/>
      <c r="T19" s="63"/>
      <c r="U19" s="63"/>
    </row>
    <row r="20" spans="1:21" ht="15.75" customHeight="1" thickBot="1" x14ac:dyDescent="0.3">
      <c r="A20" s="59" t="s">
        <v>4</v>
      </c>
      <c r="B20" s="60"/>
      <c r="C20" s="60"/>
      <c r="D20" s="60"/>
      <c r="E20" s="60"/>
      <c r="F20" s="60"/>
      <c r="G20" s="61"/>
      <c r="H20" s="9"/>
      <c r="I20" s="59" t="s">
        <v>5</v>
      </c>
      <c r="J20" s="60"/>
      <c r="K20" s="60"/>
      <c r="L20" s="60"/>
      <c r="M20" s="60"/>
      <c r="N20" s="60"/>
      <c r="O20" s="61"/>
      <c r="P20" s="62"/>
      <c r="Q20" s="63"/>
      <c r="R20" s="63"/>
      <c r="S20" s="63"/>
      <c r="T20" s="63"/>
      <c r="U20" s="63"/>
    </row>
    <row r="21" spans="1:21" ht="15" customHeight="1" x14ac:dyDescent="0.25">
      <c r="A21" s="43" t="s">
        <v>17</v>
      </c>
      <c r="B21" s="44" t="s">
        <v>18</v>
      </c>
      <c r="C21" s="44" t="s">
        <v>19</v>
      </c>
      <c r="D21" s="44" t="s">
        <v>20</v>
      </c>
      <c r="E21" s="44" t="s">
        <v>21</v>
      </c>
      <c r="F21" s="44" t="s">
        <v>22</v>
      </c>
      <c r="G21" s="45" t="s">
        <v>23</v>
      </c>
      <c r="H21" s="37"/>
      <c r="I21" s="46" t="s">
        <v>17</v>
      </c>
      <c r="J21" s="47" t="s">
        <v>18</v>
      </c>
      <c r="K21" s="47" t="s">
        <v>19</v>
      </c>
      <c r="L21" s="47" t="s">
        <v>20</v>
      </c>
      <c r="M21" s="47" t="s">
        <v>21</v>
      </c>
      <c r="N21" s="47" t="s">
        <v>22</v>
      </c>
      <c r="O21" s="48" t="s">
        <v>23</v>
      </c>
      <c r="P21" s="66"/>
      <c r="Q21" s="67"/>
      <c r="R21" s="67"/>
      <c r="S21" s="67"/>
      <c r="T21" s="67"/>
      <c r="U21" s="67"/>
    </row>
    <row r="22" spans="1:21" ht="15.75" x14ac:dyDescent="0.25">
      <c r="A22" s="11" t="str">
        <f ca="1">IF(DAY(май)=1,"",IF(AND(YEAR(май+1)=календарь,MONTH(май+1)=5),май+1,""))</f>
        <v/>
      </c>
      <c r="B22" s="6" t="str">
        <f ca="1">IF(DAY(май)=1,"",IF(AND(YEAR(май+2)=календарь,MONTH(май+2)=5),май+2,""))</f>
        <v/>
      </c>
      <c r="C22" s="6" t="str">
        <f ca="1">IF(DAY(май)=1,"",IF(AND(YEAR(май+3)=календарь,MONTH(май+3)=5),май+3,""))</f>
        <v/>
      </c>
      <c r="D22" s="6">
        <f ca="1">IF(DAY(май)=1,"",IF(AND(YEAR(май+4)=календарь,MONTH(май+4)=5),май+4,""))</f>
        <v>41760</v>
      </c>
      <c r="E22" s="6">
        <f ca="1">IF(DAY(май)=1,"",IF(AND(YEAR(май+5)=календарь,MONTH(май+5)=5),май+5,""))</f>
        <v>41761</v>
      </c>
      <c r="F22" s="6">
        <f ca="1">IF(DAY(май)=1,"",IF(AND(YEAR(май+6)=календарь,MONTH(май+6)=5),май+6,""))</f>
        <v>41762</v>
      </c>
      <c r="G22" s="56">
        <f ca="1">IF(DAY(май)=1,IF(AND(YEAR(май)=календарь,MONTH(май)=5),май,""),IF(AND(YEAR(май+7)=календарь,MONTH(май+7)=5),май+7,""))</f>
        <v>41763</v>
      </c>
      <c r="H22" s="7"/>
      <c r="I22" s="11" t="str">
        <f ca="1">IF(DAY(июнь)=1,"",IF(AND(YEAR(июнь+1)=календарь,MONTH(июнь+1)=6),июнь+1,""))</f>
        <v/>
      </c>
      <c r="J22" s="6" t="str">
        <f ca="1">IF(DAY(июнь)=1,"",IF(AND(YEAR(июнь+2)=календарь,MONTH(июнь+2)=6),июнь+2,""))</f>
        <v/>
      </c>
      <c r="K22" s="6" t="str">
        <f ca="1">IF(DAY(июнь)=1,"",IF(AND(YEAR(июнь+3)=календарь,MONTH(июнь+3)=6),июнь+3,""))</f>
        <v/>
      </c>
      <c r="L22" s="6" t="str">
        <f ca="1">IF(DAY(июнь)=1,"",IF(AND(YEAR(июнь+4)=календарь,MONTH(июнь+4)=6),июнь+4,""))</f>
        <v/>
      </c>
      <c r="M22" s="6" t="str">
        <f ca="1">IF(DAY(июнь)=1,"",IF(AND(YEAR(июнь+5)=календарь,MONTH(июнь+5)=6),июнь+5,""))</f>
        <v/>
      </c>
      <c r="N22" s="6" t="str">
        <f ca="1">IF(DAY(июнь)=1,"",IF(AND(YEAR(июнь+6)=календарь,MONTH(июнь+6)=6),июнь+6,""))</f>
        <v/>
      </c>
      <c r="O22" s="56">
        <f ca="1">IF(DAY(июнь)=1,IF(AND(YEAR(июнь)=календарь,MONTH(июнь)=6),июнь,""),IF(AND(YEAR(июнь+7)=календарь,MONTH(июнь+7)=6),июнь+7,""))</f>
        <v>41791</v>
      </c>
      <c r="P22" s="66"/>
      <c r="Q22" s="67"/>
      <c r="R22" s="67"/>
      <c r="S22" s="67"/>
      <c r="T22" s="67"/>
      <c r="U22" s="67"/>
    </row>
    <row r="23" spans="1:21" x14ac:dyDescent="0.25">
      <c r="A23" s="11">
        <f ca="1">IF(DAY(май)=1,IF(AND(YEAR(май+1)=календарь,MONTH(май+1)=5),май+1,""),IF(AND(YEAR(май+8)=календарь,MONTH(май+8)=5),май+8,""))</f>
        <v>41764</v>
      </c>
      <c r="B23" s="6">
        <f ca="1">IF(DAY(май)=1,IF(AND(YEAR(май+2)=календарь,MONTH(май+2)=5),май+2,""),IF(AND(YEAR(май+9)=календарь,MONTH(май+9)=5),май+9,""))</f>
        <v>41765</v>
      </c>
      <c r="C23" s="6">
        <f ca="1">IF(DAY(май)=1,IF(AND(YEAR(май+3)=календарь,MONTH(май+3)=5),май+3,""),IF(AND(YEAR(май+10)=календарь,MONTH(май+10)=5),май+10,""))</f>
        <v>41766</v>
      </c>
      <c r="D23" s="6">
        <f ca="1">IF(DAY(май)=1,IF(AND(YEAR(май+4)=календарь,MONTH(май+4)=5),май+4,""),IF(AND(YEAR(май+11)=календарь,MONTH(май+11)=5),май+11,""))</f>
        <v>41767</v>
      </c>
      <c r="E23" s="6">
        <f ca="1">IF(DAY(май)=1,IF(AND(YEAR(май+5)=календарь,MONTH(май+5)=5),май+5,""),IF(AND(YEAR(май+12)=календарь,MONTH(май+12)=5),май+12,""))</f>
        <v>41768</v>
      </c>
      <c r="F23" s="6">
        <f ca="1">IF(DAY(май)=1,IF(AND(YEAR(май+6)=календарь,MONTH(май+6)=5),май+6,""),IF(AND(YEAR(май+13)=календарь,MONTH(май+13)=5),май+13,""))</f>
        <v>41769</v>
      </c>
      <c r="G23" s="56">
        <f ca="1">IF(DAY(май)=1,IF(AND(YEAR(май+7)=календарь,MONTH(май+7)=5),май+7,""),IF(AND(YEAR(май+14)=календарь,MONTH(май+14)=5),май+14,""))</f>
        <v>41770</v>
      </c>
      <c r="H23" s="18"/>
      <c r="I23" s="11">
        <f ca="1">IF(DAY(июнь)=1,IF(AND(YEAR(июнь+1)=календарь,MONTH(июнь+1)=6),июнь+1,""),IF(AND(YEAR(июнь+8)=календарь,MONTH(июнь+8)=6),июнь+8,""))</f>
        <v>41792</v>
      </c>
      <c r="J23" s="6">
        <f ca="1">IF(DAY(июнь)=1,IF(AND(YEAR(июнь+2)=календарь,MONTH(июнь+2)=6),июнь+2,""),IF(AND(YEAR(июнь+9)=календарь,MONTH(июнь+9)=6),июнь+9,""))</f>
        <v>41793</v>
      </c>
      <c r="K23" s="6">
        <f ca="1">IF(DAY(июнь)=1,IF(AND(YEAR(июнь+3)=календарь,MONTH(июнь+3)=6),июнь+3,""),IF(AND(YEAR(июнь+10)=календарь,MONTH(июнь+10)=6),июнь+10,""))</f>
        <v>41794</v>
      </c>
      <c r="L23" s="6">
        <f ca="1">IF(DAY(июнь)=1,IF(AND(YEAR(июнь+4)=календарь,MONTH(июнь+4)=6),июнь+4,""),IF(AND(YEAR(июнь+11)=календарь,MONTH(июнь+11)=6),июнь+11,""))</f>
        <v>41795</v>
      </c>
      <c r="M23" s="6">
        <f ca="1">IF(DAY(июнь)=1,IF(AND(YEAR(июнь+5)=календарь,MONTH(июнь+5)=6),июнь+5,""),IF(AND(YEAR(июнь+12)=календарь,MONTH(июнь+12)=6),июнь+12,""))</f>
        <v>41796</v>
      </c>
      <c r="N23" s="6">
        <f ca="1">IF(DAY(июнь)=1,IF(AND(YEAR(июнь+6)=календарь,MONTH(июнь+6)=6),июнь+6,""),IF(AND(YEAR(июнь+13)=календарь,MONTH(июнь+13)=6),июнь+13,""))</f>
        <v>41797</v>
      </c>
      <c r="O23" s="56">
        <f ca="1">IF(DAY(июнь)=1,IF(AND(YEAR(июнь+7)=календарь,MONTH(июнь+7)=6),июнь+7,""),IF(AND(YEAR(июнь+14)=календарь,MONTH(июнь+14)=6),июнь+14,""))</f>
        <v>41798</v>
      </c>
      <c r="P23" s="66"/>
      <c r="Q23" s="67"/>
      <c r="R23" s="67"/>
      <c r="S23" s="67"/>
      <c r="T23" s="67"/>
      <c r="U23" s="67"/>
    </row>
    <row r="24" spans="1:21" x14ac:dyDescent="0.25">
      <c r="A24" s="11">
        <f ca="1">IF(DAY(май)=1,IF(AND(YEAR(май+8)=календарь,MONTH(май+8)=5),май+8,""),IF(AND(YEAR(май+15)=календарь,MONTH(май+15)=5),май+15,""))</f>
        <v>41771</v>
      </c>
      <c r="B24" s="6">
        <f ca="1">IF(DAY(май)=1,IF(AND(YEAR(май+9)=календарь,MONTH(май+9)=5),май+9,""),IF(AND(YEAR(май+16)=календарь,MONTH(май+16)=5),май+16,""))</f>
        <v>41772</v>
      </c>
      <c r="C24" s="6">
        <f ca="1">IF(DAY(май)=1,IF(AND(YEAR(май+10)=календарь,MONTH(май+10)=5),май+10,""),IF(AND(YEAR(май+17)=календарь,MONTH(май+17)=5),май+17,""))</f>
        <v>41773</v>
      </c>
      <c r="D24" s="6">
        <f ca="1">IF(DAY(май)=1,IF(AND(YEAR(май+11)=календарь,MONTH(май+11)=5),май+11,""),IF(AND(YEAR(май+18)=календарь,MONTH(май+18)=5),май+18,""))</f>
        <v>41774</v>
      </c>
      <c r="E24" s="6">
        <f ca="1">IF(DAY(май)=1,IF(AND(YEAR(май+12)=календарь,MONTH(май+12)=5),май+12,""),IF(AND(YEAR(май+19)=календарь,MONTH(май+19)=5),май+19,""))</f>
        <v>41775</v>
      </c>
      <c r="F24" s="6">
        <f ca="1">IF(DAY(май)=1,IF(AND(YEAR(май+13)=календарь,MONTH(май+13)=5),май+13,""),IF(AND(YEAR(май+20)=календарь,MONTH(май+20)=5),май+20,""))</f>
        <v>41776</v>
      </c>
      <c r="G24" s="56">
        <f ca="1">IF(DAY(май)=1,IF(AND(YEAR(май+14)=календарь,MONTH(май+14)=5),май+14,""),IF(AND(YEAR(май+21)=календарь,MONTH(май+21)=5),май+21,""))</f>
        <v>41777</v>
      </c>
      <c r="H24" s="9"/>
      <c r="I24" s="11">
        <f ca="1">IF(DAY(июнь)=1,IF(AND(YEAR(июнь+8)=календарь,MONTH(июнь+8)=6),июнь+8,""),IF(AND(YEAR(июнь+15)=календарь,MONTH(июнь+15)=6),июнь+15,""))</f>
        <v>41799</v>
      </c>
      <c r="J24" s="6">
        <f ca="1">IF(DAY(июнь)=1,IF(AND(YEAR(июнь+9)=календарь,MONTH(июнь+9)=6),июнь+9,""),IF(AND(YEAR(июнь+16)=календарь,MONTH(июнь+16)=6),июнь+16,""))</f>
        <v>41800</v>
      </c>
      <c r="K24" s="6">
        <f ca="1">IF(DAY(июнь)=1,IF(AND(YEAR(июнь+10)=календарь,MONTH(июнь+10)=6),июнь+10,""),IF(AND(YEAR(июнь+17)=календарь,MONTH(июнь+17)=6),июнь+17,""))</f>
        <v>41801</v>
      </c>
      <c r="L24" s="6">
        <f ca="1">IF(DAY(июнь)=1,IF(AND(YEAR(июнь+11)=календарь,MONTH(июнь+11)=6),июнь+11,""),IF(AND(YEAR(июнь+18)=календарь,MONTH(июнь+18)=6),июнь+18,""))</f>
        <v>41802</v>
      </c>
      <c r="M24" s="6">
        <f ca="1">IF(DAY(июнь)=1,IF(AND(YEAR(июнь+12)=календарь,MONTH(июнь+12)=6),июнь+12,""),IF(AND(YEAR(июнь+19)=календарь,MONTH(июнь+19)=6),июнь+19,""))</f>
        <v>41803</v>
      </c>
      <c r="N24" s="6">
        <f ca="1">IF(DAY(июнь)=1,IF(AND(YEAR(июнь+13)=календарь,MONTH(июнь+13)=6),июнь+13,""),IF(AND(YEAR(июнь+20)=календарь,MONTH(июнь+20)=6),июнь+20,""))</f>
        <v>41804</v>
      </c>
      <c r="O24" s="56">
        <f ca="1">IF(DAY(июнь)=1,IF(AND(YEAR(июнь+14)=календарь,MONTH(июнь+14)=6),июнь+14,""),IF(AND(YEAR(июнь+21)=календарь,MONTH(июнь+21)=6),июнь+21,""))</f>
        <v>41805</v>
      </c>
      <c r="P24" s="66"/>
      <c r="Q24" s="67"/>
      <c r="R24" s="67"/>
      <c r="S24" s="67"/>
      <c r="T24" s="67"/>
      <c r="U24" s="67"/>
    </row>
    <row r="25" spans="1:21" x14ac:dyDescent="0.25">
      <c r="A25" s="11">
        <f ca="1">IF(DAY(май)=1,IF(AND(YEAR(май+15)=календарь,MONTH(май+15)=5),май+15,""),IF(AND(YEAR(май+22)=календарь,MONTH(май+22)=5),май+22,""))</f>
        <v>41778</v>
      </c>
      <c r="B25" s="6">
        <f ca="1">IF(DAY(май)=1,IF(AND(YEAR(май+16)=календарь,MONTH(май+16)=5),май+16,""),IF(AND(YEAR(май+23)=календарь,MONTH(май+23)=5),май+23,""))</f>
        <v>41779</v>
      </c>
      <c r="C25" s="6">
        <f ca="1">IF(DAY(май)=1,IF(AND(YEAR(май+17)=календарь,MONTH(май+17)=5),май+17,""),IF(AND(YEAR(май+24)=календарь,MONTH(май+24)=5),май+24,""))</f>
        <v>41780</v>
      </c>
      <c r="D25" s="6">
        <f ca="1">IF(DAY(май)=1,IF(AND(YEAR(май+18)=календарь,MONTH(май+18)=5),май+18,""),IF(AND(YEAR(май+25)=календарь,MONTH(май+25)=5),май+25,""))</f>
        <v>41781</v>
      </c>
      <c r="E25" s="6">
        <f ca="1">IF(DAY(май)=1,IF(AND(YEAR(май+19)=календарь,MONTH(май+19)=5),май+19,""),IF(AND(YEAR(май+26)=календарь,MONTH(май+26)=5),май+26,""))</f>
        <v>41782</v>
      </c>
      <c r="F25" s="6">
        <f ca="1">IF(DAY(май)=1,IF(AND(YEAR(май+20)=календарь,MONTH(май+20)=5),май+20,""),IF(AND(YEAR(май+27)=календарь,MONTH(май+27)=5),май+27,""))</f>
        <v>41783</v>
      </c>
      <c r="G25" s="56">
        <f ca="1">IF(DAY(май)=1,IF(AND(YEAR(май+21)=календарь,MONTH(май+21)=5),май+21,""),IF(AND(YEAR(май+28)=календарь,MONTH(май+28)=5),май+28,""))</f>
        <v>41784</v>
      </c>
      <c r="H25" s="9"/>
      <c r="I25" s="11">
        <f ca="1">IF(DAY(июнь)=1,IF(AND(YEAR(июнь+15)=календарь,MONTH(июнь+15)=6),июнь+15,""),IF(AND(YEAR(июнь+22)=календарь,MONTH(июнь+22)=6),июнь+22,""))</f>
        <v>41806</v>
      </c>
      <c r="J25" s="6">
        <f ca="1">IF(DAY(июнь)=1,IF(AND(YEAR(июнь+16)=календарь,MONTH(июнь+16)=6),июнь+16,""),IF(AND(YEAR(июнь+23)=календарь,MONTH(июнь+23)=6),июнь+23,""))</f>
        <v>41807</v>
      </c>
      <c r="K25" s="6">
        <f ca="1">IF(DAY(июнь)=1,IF(AND(YEAR(июнь+17)=календарь,MONTH(июнь+17)=6),июнь+17,""),IF(AND(YEAR(июнь+24)=календарь,MONTH(июнь+24)=6),июнь+24,""))</f>
        <v>41808</v>
      </c>
      <c r="L25" s="6">
        <f ca="1">IF(DAY(июнь)=1,IF(AND(YEAR(июнь+18)=календарь,MONTH(июнь+18)=6),июнь+18,""),IF(AND(YEAR(июнь+25)=календарь,MONTH(июнь+25)=6),июнь+25,""))</f>
        <v>41809</v>
      </c>
      <c r="M25" s="6">
        <f ca="1">IF(DAY(июнь)=1,IF(AND(YEAR(июнь+19)=календарь,MONTH(июнь+19)=6),июнь+19,""),IF(AND(YEAR(июнь+26)=календарь,MONTH(июнь+26)=6),июнь+26,""))</f>
        <v>41810</v>
      </c>
      <c r="N25" s="6">
        <f ca="1">IF(DAY(июнь)=1,IF(AND(YEAR(июнь+20)=календарь,MONTH(июнь+20)=6),июнь+20,""),IF(AND(YEAR(июнь+27)=календарь,MONTH(июнь+27)=6),июнь+27,""))</f>
        <v>41811</v>
      </c>
      <c r="O25" s="56">
        <f ca="1">IF(DAY(июнь)=1,IF(AND(YEAR(июнь+21)=календарь,MONTH(июнь+21)=6),июнь+21,""),IF(AND(YEAR(июнь+28)=календарь,MONTH(июнь+28)=6),июнь+28,""))</f>
        <v>41812</v>
      </c>
      <c r="P25" s="66"/>
      <c r="Q25" s="67"/>
      <c r="R25" s="67"/>
      <c r="S25" s="67"/>
      <c r="T25" s="67"/>
      <c r="U25" s="67"/>
    </row>
    <row r="26" spans="1:21" x14ac:dyDescent="0.25">
      <c r="A26" s="11">
        <f ca="1">IF(DAY(май)=1,IF(AND(YEAR(май+22)=календарь,MONTH(май+22)=5),май+22,""),IF(AND(YEAR(май+29)=календарь,MONTH(май+29)=5),май+29,""))</f>
        <v>41785</v>
      </c>
      <c r="B26" s="6">
        <f ca="1">IF(DAY(май)=1,IF(AND(YEAR(май+23)=календарь,MONTH(май+23)=5),май+23,""),IF(AND(YEAR(май+30)=календарь,MONTH(май+30)=5),май+30,""))</f>
        <v>41786</v>
      </c>
      <c r="C26" s="6">
        <f ca="1">IF(DAY(май)=1,IF(AND(YEAR(май+24)=календарь,MONTH(май+24)=5),май+24,""),IF(AND(YEAR(май+31)=календарь,MONTH(май+31)=5),май+31,""))</f>
        <v>41787</v>
      </c>
      <c r="D26" s="6">
        <f ca="1">IF(DAY(май)=1,IF(AND(YEAR(май+25)=календарь,MONTH(май+25)=5),май+25,""),IF(AND(YEAR(май+32)=календарь,MONTH(май+32)=5),май+32,""))</f>
        <v>41788</v>
      </c>
      <c r="E26" s="6">
        <f ca="1">IF(DAY(май)=1,IF(AND(YEAR(май+26)=календарь,MONTH(май+26)=5),май+26,""),IF(AND(YEAR(май+33)=календарь,MONTH(май+33)=5),май+33,""))</f>
        <v>41789</v>
      </c>
      <c r="F26" s="6">
        <f ca="1">IF(DAY(май)=1,IF(AND(YEAR(май+27)=календарь,MONTH(май+27)=5),май+27,""),IF(AND(YEAR(май+34)=календарь,MONTH(май+34)=5),май+34,""))</f>
        <v>41790</v>
      </c>
      <c r="G26" s="56" t="str">
        <f ca="1">IF(DAY(май)=1,IF(AND(YEAR(май+28)=календарь,MONTH(май+28)=5),май+28,""),IF(AND(YEAR(май+35)=календарь,MONTH(май+35)=5),май+35,""))</f>
        <v/>
      </c>
      <c r="H26" s="9"/>
      <c r="I26" s="11">
        <f ca="1">IF(DAY(июнь)=1,IF(AND(YEAR(июнь+22)=календарь,MONTH(июнь+22)=6),июнь+22,""),IF(AND(YEAR(июнь+29)=календарь,MONTH(июнь+29)=6),июнь+29,""))</f>
        <v>41813</v>
      </c>
      <c r="J26" s="6">
        <f ca="1">IF(DAY(июнь)=1,IF(AND(YEAR(июнь+23)=календарь,MONTH(июнь+23)=6),июнь+23,""),IF(AND(YEAR(июнь+30)=календарь,MONTH(июнь+30)=6),июнь+30,""))</f>
        <v>41814</v>
      </c>
      <c r="K26" s="6">
        <f ca="1">IF(DAY(июнь)=1,IF(AND(YEAR(июнь+24)=календарь,MONTH(июнь+24)=6),июнь+24,""),IF(AND(YEAR(июнь+31)=календарь,MONTH(июнь+31)=6),июнь+31,""))</f>
        <v>41815</v>
      </c>
      <c r="L26" s="6">
        <f ca="1">IF(DAY(июнь)=1,IF(AND(YEAR(июнь+25)=календарь,MONTH(июнь+25)=6),июнь+25,""),IF(AND(YEAR(июнь+32)=календарь,MONTH(июнь+32)=6),июнь+32,""))</f>
        <v>41816</v>
      </c>
      <c r="M26" s="6">
        <f ca="1">IF(DAY(июнь)=1,IF(AND(YEAR(июнь+26)=календарь,MONTH(июнь+26)=6),июнь+26,""),IF(AND(YEAR(июнь+33)=календарь,MONTH(июнь+33)=6),июнь+33,""))</f>
        <v>41817</v>
      </c>
      <c r="N26" s="6">
        <f ca="1">IF(DAY(июнь)=1,IF(AND(YEAR(июнь+27)=календарь,MONTH(июнь+27)=6),июнь+27,""),IF(AND(YEAR(июнь+34)=календарь,MONTH(июнь+34)=6),июнь+34,""))</f>
        <v>41818</v>
      </c>
      <c r="O26" s="56">
        <f ca="1">IF(DAY(июнь)=1,IF(AND(YEAR(июнь+28)=календарь,MONTH(июнь+28)=6),июнь+28,""),IF(AND(YEAR(июнь+35)=календарь,MONTH(июнь+35)=6),июнь+35,""))</f>
        <v>41819</v>
      </c>
      <c r="P26" s="66"/>
      <c r="Q26" s="67"/>
      <c r="R26" s="67"/>
      <c r="S26" s="67"/>
      <c r="T26" s="67"/>
      <c r="U26" s="67"/>
    </row>
    <row r="27" spans="1:21" x14ac:dyDescent="0.25">
      <c r="A27" s="11" t="str">
        <f ca="1">IF(DAY(май)=1,IF(AND(YEAR(май+29)=календарь,MONTH(май+29)=5),май+29,""),IF(AND(YEAR(май+36)=календарь,MONTH(май+36)=5),май+36,""))</f>
        <v/>
      </c>
      <c r="B27" s="6" t="str">
        <f ca="1">IF(DAY(май)=1,IF(AND(YEAR(май+30)=календарь,MONTH(май+30)=5),май+30,""),IF(AND(YEAR(май+37)=календарь,MONTH(май+37)=5),май+37,""))</f>
        <v/>
      </c>
      <c r="C27" s="6" t="str">
        <f ca="1">IF(DAY(май)=1,IF(AND(YEAR(май+31)=календарь,MONTH(май+31)=5),май+31,""),IF(AND(YEAR(май+38)=календарь,MONTH(май+38)=5),май+38,""))</f>
        <v/>
      </c>
      <c r="D27" s="6" t="str">
        <f ca="1">IF(DAY(май)=1,IF(AND(YEAR(май+32)=календарь,MONTH(май+32)=5),май+32,""),IF(AND(YEAR(май+39)=календарь,MONTH(май+39)=5),май+39,""))</f>
        <v/>
      </c>
      <c r="E27" s="6" t="str">
        <f ca="1">IF(DAY(май)=1,IF(AND(YEAR(май+33)=календарь,MONTH(май+33)=5),май+33,""),IF(AND(YEAR(май+40)=календарь,MONTH(май+40)=5),май+40,""))</f>
        <v/>
      </c>
      <c r="F27" s="6" t="str">
        <f ca="1">IF(DAY(май)=1,IF(AND(YEAR(май+34)=календарь,MONTH(май+34)=5),май+34,""),IF(AND(YEAR(май+41)=календарь,MONTH(май+41)=5),май+41,""))</f>
        <v/>
      </c>
      <c r="G27" s="56" t="str">
        <f ca="1">IF(DAY(май)=1,IF(AND(YEAR(май+35)=календарь,MONTH(май+35)=5),май+35,""),IF(AND(YEAR(май+42)=календарь,MONTH(май+42)=5),май+42,""))</f>
        <v/>
      </c>
      <c r="H27" s="9"/>
      <c r="I27" s="11">
        <f ca="1">IF(DAY(июнь)=1,IF(AND(YEAR(июнь+29)=календарь,MONTH(июнь+29)=6),июнь+29,""),IF(AND(YEAR(июнь+36)=календарь,MONTH(июнь+36)=6),июнь+36,""))</f>
        <v>41820</v>
      </c>
      <c r="J27" s="6" t="str">
        <f ca="1">IF(DAY(июнь)=1,IF(AND(YEAR(июнь+30)=календарь,MONTH(июнь+30)=6),июнь+30,""),IF(AND(YEAR(июнь+37)=календарь,MONTH(июнь+37)=6),июнь+37,""))</f>
        <v/>
      </c>
      <c r="K27" s="6" t="str">
        <f ca="1">IF(DAY(июнь)=1,IF(AND(YEAR(июнь+31)=календарь,MONTH(июнь+31)=6),июнь+31,""),IF(AND(YEAR(июнь+38)=календарь,MONTH(июнь+38)=6),июнь+38,""))</f>
        <v/>
      </c>
      <c r="L27" s="6" t="str">
        <f ca="1">IF(DAY(июнь)=1,IF(AND(YEAR(июнь+32)=календарь,MONTH(июнь+32)=6),июнь+32,""),IF(AND(YEAR(июнь+39)=календарь,MONTH(июнь+39)=6),июнь+39,""))</f>
        <v/>
      </c>
      <c r="M27" s="6" t="str">
        <f ca="1">IF(DAY(июнь)=1,IF(AND(YEAR(июнь+33)=календарь,MONTH(июнь+33)=6),июнь+33,""),IF(AND(YEAR(июнь+40)=календарь,MONTH(июнь+40)=6),июнь+40,""))</f>
        <v/>
      </c>
      <c r="N27" s="6" t="str">
        <f ca="1">IF(DAY(июнь)=1,IF(AND(YEAR(июнь+34)=календарь,MONTH(июнь+34)=6),июнь+34,""),IF(AND(YEAR(июнь+41)=календарь,MONTH(июнь+41)=6),июнь+41,""))</f>
        <v/>
      </c>
      <c r="O27" s="56" t="str">
        <f ca="1">IF(DAY(июнь)=1,IF(AND(YEAR(июнь+35)=календарь,MONTH(июнь+35)=6),июнь+35,""),IF(AND(YEAR(июнь+42)=календарь,MONTH(июнь+42)=6),июнь+42,""))</f>
        <v/>
      </c>
      <c r="P27" s="66"/>
      <c r="Q27" s="67"/>
      <c r="R27" s="67"/>
      <c r="S27" s="67"/>
      <c r="T27" s="67"/>
      <c r="U27" s="67"/>
    </row>
    <row r="28" spans="1:21" ht="15.75" thickBot="1" x14ac:dyDescent="0.3">
      <c r="A28" s="19"/>
      <c r="B28" s="20"/>
      <c r="C28" s="20"/>
      <c r="D28" s="20"/>
      <c r="E28" s="20"/>
      <c r="F28" s="20"/>
      <c r="G28" s="21"/>
      <c r="H28" s="26"/>
      <c r="I28" s="19"/>
      <c r="J28" s="20"/>
      <c r="K28" s="20"/>
      <c r="L28" s="20"/>
      <c r="M28" s="20"/>
      <c r="N28" s="20"/>
      <c r="O28" s="21"/>
      <c r="P28" s="66"/>
      <c r="Q28" s="67"/>
      <c r="R28" s="67"/>
      <c r="S28" s="67"/>
      <c r="T28" s="67"/>
      <c r="U28" s="67"/>
    </row>
    <row r="29" spans="1:21" ht="15.75" customHeight="1" thickBot="1" x14ac:dyDescent="0.3">
      <c r="A29" s="59" t="s">
        <v>6</v>
      </c>
      <c r="B29" s="60"/>
      <c r="C29" s="60"/>
      <c r="D29" s="60"/>
      <c r="E29" s="60"/>
      <c r="F29" s="60"/>
      <c r="G29" s="61"/>
      <c r="H29" s="9"/>
      <c r="I29" s="59" t="s">
        <v>7</v>
      </c>
      <c r="J29" s="60"/>
      <c r="K29" s="60"/>
      <c r="L29" s="60"/>
      <c r="M29" s="60"/>
      <c r="N29" s="60"/>
      <c r="O29" s="61"/>
      <c r="P29" s="5"/>
      <c r="Q29" s="5"/>
      <c r="R29" s="3"/>
      <c r="S29" s="4"/>
    </row>
    <row r="30" spans="1:21" x14ac:dyDescent="0.25">
      <c r="A30" s="46" t="s">
        <v>17</v>
      </c>
      <c r="B30" s="47" t="s">
        <v>18</v>
      </c>
      <c r="C30" s="47" t="s">
        <v>19</v>
      </c>
      <c r="D30" s="47" t="s">
        <v>20</v>
      </c>
      <c r="E30" s="47" t="s">
        <v>21</v>
      </c>
      <c r="F30" s="47" t="s">
        <v>22</v>
      </c>
      <c r="G30" s="48" t="s">
        <v>23</v>
      </c>
      <c r="H30" s="36"/>
      <c r="I30" s="46" t="s">
        <v>17</v>
      </c>
      <c r="J30" s="47" t="s">
        <v>18</v>
      </c>
      <c r="K30" s="47" t="s">
        <v>19</v>
      </c>
      <c r="L30" s="47" t="s">
        <v>20</v>
      </c>
      <c r="M30" s="47" t="s">
        <v>21</v>
      </c>
      <c r="N30" s="47" t="s">
        <v>22</v>
      </c>
      <c r="O30" s="48" t="s">
        <v>23</v>
      </c>
      <c r="P30" s="5"/>
      <c r="Q30" s="5"/>
      <c r="R30" s="4"/>
      <c r="S30" s="3"/>
    </row>
    <row r="31" spans="1:21" x14ac:dyDescent="0.25">
      <c r="A31" s="11" t="str">
        <f ca="1">IF(DAY(июль)=1,"",IF(AND(YEAR(июль+1)=календарь,MONTH(июль+1)=7),июль+1,""))</f>
        <v/>
      </c>
      <c r="B31" s="6">
        <f ca="1">IF(DAY(июль)=1,"",IF(AND(YEAR(июль+2)=календарь,MONTH(июль+2)=7),июль+2,""))</f>
        <v>41821</v>
      </c>
      <c r="C31" s="6">
        <f ca="1">IF(DAY(июль)=1,"",IF(AND(YEAR(июль+3)=календарь,MONTH(июль+3)=7),июль+3,""))</f>
        <v>41822</v>
      </c>
      <c r="D31" s="6">
        <f ca="1">IF(DAY(июль)=1,"",IF(AND(YEAR(июль+4)=календарь,MONTH(июль+4)=7),июль+4,""))</f>
        <v>41823</v>
      </c>
      <c r="E31" s="6">
        <f ca="1">IF(DAY(июль)=1,"",IF(AND(YEAR(июль+5)=календарь,MONTH(июль+5)=7),июль+5,""))</f>
        <v>41824</v>
      </c>
      <c r="F31" s="6">
        <f ca="1">IF(DAY(июль)=1,"",IF(AND(YEAR(июль+6)=календарь,MONTH(июль+6)=7),июль+6,""))</f>
        <v>41825</v>
      </c>
      <c r="G31" s="56">
        <f ca="1">IF(DAY(июль)=1,IF(AND(YEAR(июль)=календарь,MONTH(июль)=7),июль,""),IF(AND(YEAR(июль+7)=календарь,MONTH(июль+7)=7),июль+7,""))</f>
        <v>41826</v>
      </c>
      <c r="H31" s="15"/>
      <c r="I31" s="11" t="str">
        <f ca="1">IF(DAY(август)=1,"",IF(AND(YEAR(август+1)=календарь,MONTH(август+1)=8),август+1,""))</f>
        <v/>
      </c>
      <c r="J31" s="6" t="str">
        <f ca="1">IF(DAY(август)=1,"",IF(AND(YEAR(август+2)=календарь,MONTH(август+2)=8),август+2,""))</f>
        <v/>
      </c>
      <c r="K31" s="6" t="str">
        <f ca="1">IF(DAY(август)=1,"",IF(AND(YEAR(август+3)=календарь,MONTH(август+3)=8),август+3,""))</f>
        <v/>
      </c>
      <c r="L31" s="6" t="str">
        <f ca="1">IF(DAY(август)=1,"",IF(AND(YEAR(август+4)=календарь,MONTH(август+4)=8),август+4,""))</f>
        <v/>
      </c>
      <c r="M31" s="6">
        <f ca="1">IF(DAY(август)=1,"",IF(AND(YEAR(август+5)=календарь,MONTH(август+5)=8),август+5,""))</f>
        <v>41852</v>
      </c>
      <c r="N31" s="6">
        <f ca="1">IF(DAY(август)=1,"",IF(AND(YEAR(август+6)=календарь,MONTH(август+6)=8),август+6,""))</f>
        <v>41853</v>
      </c>
      <c r="O31" s="56">
        <f ca="1">IF(DAY(август)=1,IF(AND(YEAR(август)=календарь,MONTH(август)=8),август,""),IF(AND(YEAR(август+7)=календарь,MONTH(август+7)=8),август+7,""))</f>
        <v>41854</v>
      </c>
      <c r="P31" s="5"/>
      <c r="Q31" s="5"/>
      <c r="R31" s="4"/>
      <c r="S31" s="4"/>
    </row>
    <row r="32" spans="1:21" x14ac:dyDescent="0.25">
      <c r="A32" s="11">
        <f ca="1">IF(DAY(июль)=1,IF(AND(YEAR(июль+1)=календарь,MONTH(июль+1)=7),июль+1,""),IF(AND(YEAR(июль+8)=календарь,MONTH(июль+8)=7),июль+8,""))</f>
        <v>41827</v>
      </c>
      <c r="B32" s="6">
        <f ca="1">IF(DAY(июль)=1,IF(AND(YEAR(июль+2)=календарь,MONTH(июль+2)=7),июль+2,""),IF(AND(YEAR(июль+9)=календарь,MONTH(июль+9)=7),июль+9,""))</f>
        <v>41828</v>
      </c>
      <c r="C32" s="6">
        <f ca="1">IF(DAY(июль)=1,IF(AND(YEAR(июль+3)=календарь,MONTH(июль+3)=7),июль+3,""),IF(AND(YEAR(июль+10)=календарь,MONTH(июль+10)=7),июль+10,""))</f>
        <v>41829</v>
      </c>
      <c r="D32" s="6">
        <f ca="1">IF(DAY(июль)=1,IF(AND(YEAR(июль+4)=календарь,MONTH(июль+4)=7),июль+4,""),IF(AND(YEAR(июль+11)=календарь,MONTH(июль+11)=7),июль+11,""))</f>
        <v>41830</v>
      </c>
      <c r="E32" s="6">
        <f ca="1">IF(DAY(июль)=1,IF(AND(YEAR(июль+5)=календарь,MONTH(июль+5)=7),июль+5,""),IF(AND(YEAR(июль+12)=календарь,MONTH(июль+12)=7),июль+12,""))</f>
        <v>41831</v>
      </c>
      <c r="F32" s="6">
        <f ca="1">IF(DAY(июль)=1,IF(AND(YEAR(июль+6)=календарь,MONTH(июль+6)=7),июль+6,""),IF(AND(YEAR(июль+13)=календарь,MONTH(июль+13)=7),июль+13,""))</f>
        <v>41832</v>
      </c>
      <c r="G32" s="56">
        <f ca="1">IF(DAY(июль)=1,IF(AND(YEAR(июль+7)=календарь,MONTH(июль+7)=7),июль+7,""),IF(AND(YEAR(июль+14)=календарь,MONTH(июль+14)=7),июль+14,""))</f>
        <v>41833</v>
      </c>
      <c r="H32" s="10"/>
      <c r="I32" s="11">
        <f ca="1">IF(DAY(август)=1,IF(AND(YEAR(август+1)=календарь,MONTH(август+1)=8),август+1,""),IF(AND(YEAR(август+8)=календарь,MONTH(август+8)=8),август+8,""))</f>
        <v>41855</v>
      </c>
      <c r="J32" s="6">
        <f ca="1">IF(DAY(август)=1,IF(AND(YEAR(август+2)=календарь,MONTH(август+2)=8),август+2,""),IF(AND(YEAR(август+9)=календарь,MONTH(август+9)=8),август+9,""))</f>
        <v>41856</v>
      </c>
      <c r="K32" s="6">
        <f ca="1">IF(DAY(август)=1,IF(AND(YEAR(август+3)=календарь,MONTH(август+3)=8),август+3,""),IF(AND(YEAR(август+10)=календарь,MONTH(август+10)=8),август+10,""))</f>
        <v>41857</v>
      </c>
      <c r="L32" s="6">
        <f ca="1">IF(DAY(август)=1,IF(AND(YEAR(август+4)=календарь,MONTH(август+4)=8),август+4,""),IF(AND(YEAR(август+11)=календарь,MONTH(август+11)=8),август+11,""))</f>
        <v>41858</v>
      </c>
      <c r="M32" s="6">
        <f ca="1">IF(DAY(август)=1,IF(AND(YEAR(август+5)=календарь,MONTH(август+5)=8),август+5,""),IF(AND(YEAR(август+12)=календарь,MONTH(август+12)=8),август+12,""))</f>
        <v>41859</v>
      </c>
      <c r="N32" s="6">
        <f ca="1">IF(DAY(август)=1,IF(AND(YEAR(август+6)=календарь,MONTH(август+6)=8),август+6,""),IF(AND(YEAR(август+13)=календарь,MONTH(август+13)=8),август+13,""))</f>
        <v>41860</v>
      </c>
      <c r="O32" s="56">
        <f ca="1">IF(DAY(август)=1,IF(AND(YEAR(август+7)=календарь,MONTH(август+7)=8),август+7,""),IF(AND(YEAR(август+14)=календарь,MONTH(август+14)=8),август+14,""))</f>
        <v>41861</v>
      </c>
      <c r="P32" s="5"/>
      <c r="Q32" s="5"/>
      <c r="R32" s="4"/>
      <c r="S32" s="4"/>
    </row>
    <row r="33" spans="1:19" x14ac:dyDescent="0.25">
      <c r="A33" s="11">
        <f ca="1">IF(DAY(июль)=1,IF(AND(YEAR(июль+8)=календарь,MONTH(июль+8)=7),июль+8,""),IF(AND(YEAR(июль+15)=календарь,MONTH(июль+15)=7),июль+15,""))</f>
        <v>41834</v>
      </c>
      <c r="B33" s="6">
        <f ca="1">IF(DAY(июль)=1,IF(AND(YEAR(июль+9)=календарь,MONTH(июль+9)=7),июль+9,""),IF(AND(YEAR(июль+16)=календарь,MONTH(июль+16)=7),июль+16,""))</f>
        <v>41835</v>
      </c>
      <c r="C33" s="6">
        <f ca="1">IF(DAY(июль)=1,IF(AND(YEAR(июль+10)=календарь,MONTH(июль+10)=7),июль+10,""),IF(AND(YEAR(июль+17)=календарь,MONTH(июль+17)=7),июль+17,""))</f>
        <v>41836</v>
      </c>
      <c r="D33" s="6">
        <f ca="1">IF(DAY(июль)=1,IF(AND(YEAR(июль+11)=календарь,MONTH(июль+11)=7),июль+11,""),IF(AND(YEAR(июль+18)=календарь,MONTH(июль+18)=7),июль+18,""))</f>
        <v>41837</v>
      </c>
      <c r="E33" s="6">
        <f ca="1">IF(DAY(июль)=1,IF(AND(YEAR(июль+12)=календарь,MONTH(июль+12)=7),июль+12,""),IF(AND(YEAR(июль+19)=календарь,MONTH(июль+19)=7),июль+19,""))</f>
        <v>41838</v>
      </c>
      <c r="F33" s="6">
        <f ca="1">IF(DAY(июль)=1,IF(AND(YEAR(июль+13)=календарь,MONTH(июль+13)=7),июль+13,""),IF(AND(YEAR(июль+20)=календарь,MONTH(июль+20)=7),июль+20,""))</f>
        <v>41839</v>
      </c>
      <c r="G33" s="56">
        <f ca="1">IF(DAY(июль)=1,IF(AND(YEAR(июль+14)=календарь,MONTH(июль+14)=7),июль+14,""),IF(AND(YEAR(июль+21)=календарь,MONTH(июль+21)=7),июль+21,""))</f>
        <v>41840</v>
      </c>
      <c r="H33" s="10"/>
      <c r="I33" s="11">
        <f ca="1">IF(DAY(август)=1,IF(AND(YEAR(август+8)=календарь,MONTH(август+8)=8),август+8,""),IF(AND(YEAR(август+15)=календарь,MONTH(август+15)=8),август+15,""))</f>
        <v>41862</v>
      </c>
      <c r="J33" s="6">
        <f ca="1">IF(DAY(август)=1,IF(AND(YEAR(август+9)=календарь,MONTH(август+9)=8),август+9,""),IF(AND(YEAR(август+16)=календарь,MONTH(август+16)=8),август+16,""))</f>
        <v>41863</v>
      </c>
      <c r="K33" s="6">
        <f ca="1">IF(DAY(август)=1,IF(AND(YEAR(август+10)=календарь,MONTH(август+10)=8),август+10,""),IF(AND(YEAR(август+17)=календарь,MONTH(август+17)=8),август+17,""))</f>
        <v>41864</v>
      </c>
      <c r="L33" s="6">
        <f ca="1">IF(DAY(август)=1,IF(AND(YEAR(август+11)=календарь,MONTH(август+11)=8),август+11,""),IF(AND(YEAR(август+18)=календарь,MONTH(август+18)=8),август+18,""))</f>
        <v>41865</v>
      </c>
      <c r="M33" s="6">
        <f ca="1">IF(DAY(август)=1,IF(AND(YEAR(август+12)=календарь,MONTH(август+12)=8),август+12,""),IF(AND(YEAR(август+19)=календарь,MONTH(август+19)=8),август+19,""))</f>
        <v>41866</v>
      </c>
      <c r="N33" s="6">
        <f ca="1">IF(DAY(август)=1,IF(AND(YEAR(август+13)=календарь,MONTH(август+13)=8),август+13,""),IF(AND(YEAR(август+20)=календарь,MONTH(август+20)=8),август+20,""))</f>
        <v>41867</v>
      </c>
      <c r="O33" s="56">
        <f ca="1">IF(DAY(август)=1,IF(AND(YEAR(август+14)=календарь,MONTH(август+14)=8),август+14,""),IF(AND(YEAR(август+21)=календарь,MONTH(август+21)=8),август+21,""))</f>
        <v>41868</v>
      </c>
      <c r="P33" s="5"/>
      <c r="Q33" s="5"/>
      <c r="R33" s="4"/>
      <c r="S33" s="4"/>
    </row>
    <row r="34" spans="1:19" x14ac:dyDescent="0.25">
      <c r="A34" s="11">
        <f ca="1">IF(DAY(июль)=1,IF(AND(YEAR(июль+15)=календарь,MONTH(июль+15)=7),июль+15,""),IF(AND(YEAR(июль+22)=календарь,MONTH(июль+22)=7),июль+22,""))</f>
        <v>41841</v>
      </c>
      <c r="B34" s="6">
        <f ca="1">IF(DAY(июль)=1,IF(AND(YEAR(июль+16)=календарь,MONTH(июль+16)=7),июль+16,""),IF(AND(YEAR(июль+23)=календарь,MONTH(июль+23)=7),июль+23,""))</f>
        <v>41842</v>
      </c>
      <c r="C34" s="6">
        <f ca="1">IF(DAY(июль)=1,IF(AND(YEAR(июль+17)=календарь,MONTH(июль+17)=7),июль+17,""),IF(AND(YEAR(июль+24)=календарь,MONTH(июль+24)=7),июль+24,""))</f>
        <v>41843</v>
      </c>
      <c r="D34" s="6">
        <f ca="1">IF(DAY(июль)=1,IF(AND(YEAR(июль+18)=календарь,MONTH(июль+18)=7),июль+18,""),IF(AND(YEAR(июль+25)=календарь,MONTH(июль+25)=7),июль+25,""))</f>
        <v>41844</v>
      </c>
      <c r="E34" s="6">
        <f ca="1">IF(DAY(июль)=1,IF(AND(YEAR(июль+19)=календарь,MONTH(июль+19)=7),июль+19,""),IF(AND(YEAR(июль+26)=календарь,MONTH(июль+26)=7),июль+26,""))</f>
        <v>41845</v>
      </c>
      <c r="F34" s="6">
        <f ca="1">IF(DAY(июль)=1,IF(AND(YEAR(июль+20)=календарь,MONTH(июль+20)=7),июль+20,""),IF(AND(YEAR(июль+27)=календарь,MONTH(июль+27)=7),июль+27,""))</f>
        <v>41846</v>
      </c>
      <c r="G34" s="56">
        <f ca="1">IF(DAY(июль)=1,IF(AND(YEAR(июль+21)=календарь,MONTH(июль+21)=7),июль+21,""),IF(AND(YEAR(июль+28)=календарь,MONTH(июль+28)=7),июль+28,""))</f>
        <v>41847</v>
      </c>
      <c r="H34" s="10"/>
      <c r="I34" s="11">
        <f ca="1">IF(DAY(август)=1,IF(AND(YEAR(август+15)=календарь,MONTH(август+15)=8),август+15,""),IF(AND(YEAR(август+22)=календарь,MONTH(август+22)=8),август+22,""))</f>
        <v>41869</v>
      </c>
      <c r="J34" s="6">
        <f ca="1">IF(DAY(август)=1,IF(AND(YEAR(август+16)=календарь,MONTH(август+16)=8),август+16,""),IF(AND(YEAR(август+23)=календарь,MONTH(август+23)=8),август+23,""))</f>
        <v>41870</v>
      </c>
      <c r="K34" s="6">
        <f ca="1">IF(DAY(август)=1,IF(AND(YEAR(август+17)=календарь,MONTH(август+17)=8),август+17,""),IF(AND(YEAR(август+24)=календарь,MONTH(август+24)=8),август+24,""))</f>
        <v>41871</v>
      </c>
      <c r="L34" s="6">
        <f ca="1">IF(DAY(август)=1,IF(AND(YEAR(август+18)=календарь,MONTH(август+18)=8),август+18,""),IF(AND(YEAR(август+25)=календарь,MONTH(август+25)=8),август+25,""))</f>
        <v>41872</v>
      </c>
      <c r="M34" s="6">
        <f ca="1">IF(DAY(август)=1,IF(AND(YEAR(август+19)=календарь,MONTH(август+19)=8),август+19,""),IF(AND(YEAR(август+26)=календарь,MONTH(август+26)=8),август+26,""))</f>
        <v>41873</v>
      </c>
      <c r="N34" s="6">
        <f ca="1">IF(DAY(август)=1,IF(AND(YEAR(август+20)=календарь,MONTH(август+20)=8),август+20,""),IF(AND(YEAR(август+27)=календарь,MONTH(август+27)=8),август+27,""))</f>
        <v>41874</v>
      </c>
      <c r="O34" s="56">
        <f ca="1">IF(DAY(август)=1,IF(AND(YEAR(август+21)=календарь,MONTH(август+21)=8),август+21,""),IF(AND(YEAR(август+28)=календарь,MONTH(август+28)=8),август+28,""))</f>
        <v>41875</v>
      </c>
      <c r="P34" s="5"/>
      <c r="Q34" s="5"/>
      <c r="R34" s="4"/>
      <c r="S34" s="4"/>
    </row>
    <row r="35" spans="1:19" x14ac:dyDescent="0.25">
      <c r="A35" s="11">
        <f ca="1">IF(DAY(июль)=1,IF(AND(YEAR(июль+22)=календарь,MONTH(июль+22)=7),июль+22,""),IF(AND(YEAR(июль+29)=календарь,MONTH(июль+29)=7),июль+29,""))</f>
        <v>41848</v>
      </c>
      <c r="B35" s="6">
        <f ca="1">IF(DAY(июль)=1,IF(AND(YEAR(июль+23)=календарь,MONTH(июль+23)=7),июль+23,""),IF(AND(YEAR(июль+30)=календарь,MONTH(июль+30)=7),июль+30,""))</f>
        <v>41849</v>
      </c>
      <c r="C35" s="6">
        <f ca="1">IF(DAY(июль)=1,IF(AND(YEAR(июль+24)=календарь,MONTH(июль+24)=7),июль+24,""),IF(AND(YEAR(июль+31)=календарь,MONTH(июль+31)=7),июль+31,""))</f>
        <v>41850</v>
      </c>
      <c r="D35" s="6">
        <f ca="1">IF(DAY(июль)=1,IF(AND(YEAR(июль+25)=календарь,MONTH(июль+25)=7),июль+25,""),IF(AND(YEAR(июль+32)=календарь,MONTH(июль+32)=7),июль+32,""))</f>
        <v>41851</v>
      </c>
      <c r="E35" s="6" t="str">
        <f ca="1">IF(DAY(июль)=1,IF(AND(YEAR(июль+26)=календарь,MONTH(июль+26)=7),июль+26,""),IF(AND(YEAR(июль+33)=календарь,MONTH(июль+33)=7),июль+33,""))</f>
        <v/>
      </c>
      <c r="F35" s="6" t="str">
        <f ca="1">IF(DAY(июль)=1,IF(AND(YEAR(июль+27)=календарь,MONTH(июль+27)=7),июль+27,""),IF(AND(YEAR(июль+34)=календарь,MONTH(июль+34)=7),июль+34,""))</f>
        <v/>
      </c>
      <c r="G35" s="56" t="str">
        <f ca="1">IF(DAY(июль)=1,IF(AND(YEAR(июль+28)=календарь,MONTH(июль+28)=7),июль+28,""),IF(AND(YEAR(июль+35)=календарь,MONTH(июль+35)=7),июль+35,""))</f>
        <v/>
      </c>
      <c r="H35" s="10"/>
      <c r="I35" s="11">
        <f ca="1">IF(DAY(август)=1,IF(AND(YEAR(август+22)=календарь,MONTH(август+22)=8),август+22,""),IF(AND(YEAR(август+29)=календарь,MONTH(август+29)=8),август+29,""))</f>
        <v>41876</v>
      </c>
      <c r="J35" s="6">
        <f ca="1">IF(DAY(август)=1,IF(AND(YEAR(август+23)=календарь,MONTH(август+23)=8),август+23,""),IF(AND(YEAR(август+30)=календарь,MONTH(август+30)=8),август+30,""))</f>
        <v>41877</v>
      </c>
      <c r="K35" s="6">
        <f ca="1">IF(DAY(август)=1,IF(AND(YEAR(август+24)=календарь,MONTH(август+24)=8),август+24,""),IF(AND(YEAR(август+31)=календарь,MONTH(август+31)=8),август+31,""))</f>
        <v>41878</v>
      </c>
      <c r="L35" s="6">
        <f ca="1">IF(DAY(август)=1,IF(AND(YEAR(август+25)=календарь,MONTH(август+25)=8),август+25,""),IF(AND(YEAR(август+32)=календарь,MONTH(август+32)=8),август+32,""))</f>
        <v>41879</v>
      </c>
      <c r="M35" s="6">
        <f ca="1">IF(DAY(август)=1,IF(AND(YEAR(август+26)=календарь,MONTH(август+26)=8),август+26,""),IF(AND(YEAR(август+33)=календарь,MONTH(август+33)=8),август+33,""))</f>
        <v>41880</v>
      </c>
      <c r="N35" s="6">
        <f ca="1">IF(DAY(август)=1,IF(AND(YEAR(август+27)=календарь,MONTH(август+27)=8),август+27,""),IF(AND(YEAR(август+34)=календарь,MONTH(август+34)=8),август+34,""))</f>
        <v>41881</v>
      </c>
      <c r="O35" s="56">
        <f ca="1">IF(DAY(август)=1,IF(AND(YEAR(август+28)=календарь,MONTH(август+28)=8),август+28,""),IF(AND(YEAR(август+35)=календарь,MONTH(август+35)=8),август+35,""))</f>
        <v>41882</v>
      </c>
      <c r="P35" s="5"/>
      <c r="Q35" s="5"/>
      <c r="R35" s="4"/>
      <c r="S35" s="4"/>
    </row>
    <row r="36" spans="1:19" x14ac:dyDescent="0.25">
      <c r="A36" s="11" t="str">
        <f ca="1">IF(DAY(июль)=1,IF(AND(YEAR(июль+29)=календарь,MONTH(июль+29)=7),июль+29,""),IF(AND(YEAR(июль+36)=календарь,MONTH(июль+36)=7),июль+36,""))</f>
        <v/>
      </c>
      <c r="B36" s="6" t="str">
        <f ca="1">IF(DAY(июль)=1,IF(AND(YEAR(июль+30)=календарь,MONTH(июль+30)=7),июль+30,""),IF(AND(YEAR(июль+37)=календарь,MONTH(июль+37)=7),июль+37,""))</f>
        <v/>
      </c>
      <c r="C36" s="6" t="str">
        <f ca="1">IF(DAY(июль)=1,IF(AND(YEAR(июль+31)=календарь,MONTH(июль+31)=7),июль+31,""),IF(AND(YEAR(июль+38)=календарь,MONTH(июль+38)=7),июль+38,""))</f>
        <v/>
      </c>
      <c r="D36" s="6" t="str">
        <f ca="1">IF(DAY(июль)=1,IF(AND(YEAR(июль+32)=календарь,MONTH(июль+32)=7),июль+32,""),IF(AND(YEAR(июль+39)=календарь,MONTH(июль+39)=7),июль+39,""))</f>
        <v/>
      </c>
      <c r="E36" s="6" t="str">
        <f ca="1">IF(DAY(июль)=1,IF(AND(YEAR(июль+33)=календарь,MONTH(июль+33)=7),июль+33,""),IF(AND(YEAR(июль+40)=календарь,MONTH(июль+40)=7),июль+40,""))</f>
        <v/>
      </c>
      <c r="F36" s="6" t="str">
        <f ca="1">IF(DAY(июль)=1,IF(AND(YEAR(июль+34)=календарь,MONTH(июль+34)=7),июль+34,""),IF(AND(YEAR(июль+41)=календарь,MONTH(июль+41)=7),июль+41,""))</f>
        <v/>
      </c>
      <c r="G36" s="56" t="str">
        <f ca="1">IF(DAY(июль)=1,IF(AND(YEAR(июль+35)=календарь,MONTH(июль+35)=7),июль+35,""),IF(AND(YEAR(июль+42)=календарь,MONTH(июль+42)=7),июль+42,""))</f>
        <v/>
      </c>
      <c r="H36" s="10"/>
      <c r="I36" s="11" t="str">
        <f ca="1">IF(DAY(август)=1,IF(AND(YEAR(август+29)=календарь,MONTH(август+29)=8),август+29,""),IF(AND(YEAR(август+36)=календарь,MONTH(август+36)=8),август+36,""))</f>
        <v/>
      </c>
      <c r="J36" s="6" t="str">
        <f ca="1">IF(DAY(август)=1,IF(AND(YEAR(август+30)=календарь,MONTH(август+30)=8),август+30,""),IF(AND(YEAR(август+37)=календарь,MONTH(август+37)=8),август+37,""))</f>
        <v/>
      </c>
      <c r="K36" s="6" t="str">
        <f ca="1">IF(DAY(август)=1,IF(AND(YEAR(август+31)=календарь,MONTH(август+31)=8),август+31,""),IF(AND(YEAR(август+38)=календарь,MONTH(август+38)=8),август+38,""))</f>
        <v/>
      </c>
      <c r="L36" s="6" t="str">
        <f ca="1">IF(DAY(август)=1,IF(AND(YEAR(август+32)=календарь,MONTH(август+32)=8),август+32,""),IF(AND(YEAR(август+39)=календарь,MONTH(август+39)=8),август+39,""))</f>
        <v/>
      </c>
      <c r="M36" s="6" t="str">
        <f ca="1">IF(DAY(август)=1,IF(AND(YEAR(август+33)=календарь,MONTH(август+33)=8),август+33,""),IF(AND(YEAR(август+40)=календарь,MONTH(август+40)=8),август+40,""))</f>
        <v/>
      </c>
      <c r="N36" s="6" t="str">
        <f ca="1">IF(DAY(август)=1,IF(AND(YEAR(август+34)=календарь,MONTH(август+34)=8),август+34,""),IF(AND(YEAR(август+41)=календарь,MONTH(август+41)=8),август+41,""))</f>
        <v/>
      </c>
      <c r="O36" s="56" t="str">
        <f ca="1">IF(DAY(август)=1,IF(AND(YEAR(август+35)=календарь,MONTH(август+35)=8),август+35,""),IF(AND(YEAR(август+42)=календарь,MONTH(август+42)=8),август+42,""))</f>
        <v/>
      </c>
      <c r="P36" s="5"/>
      <c r="Q36" s="5"/>
      <c r="R36" s="4"/>
      <c r="S36" s="4"/>
    </row>
    <row r="37" spans="1:19" ht="15.75" thickBot="1" x14ac:dyDescent="0.3">
      <c r="A37" s="23"/>
      <c r="B37" s="24"/>
      <c r="C37" s="24"/>
      <c r="D37" s="24"/>
      <c r="E37" s="24"/>
      <c r="F37" s="24"/>
      <c r="G37" s="25"/>
      <c r="H37" s="22"/>
      <c r="I37" s="23"/>
      <c r="J37" s="24"/>
      <c r="K37" s="24"/>
      <c r="L37" s="24"/>
      <c r="M37" s="24"/>
      <c r="N37" s="24"/>
      <c r="O37" s="25"/>
      <c r="P37" s="5"/>
      <c r="Q37" s="5"/>
      <c r="R37" s="4"/>
      <c r="S37" s="4"/>
    </row>
    <row r="38" spans="1:19" ht="15.75" customHeight="1" thickBot="1" x14ac:dyDescent="0.3">
      <c r="A38" s="59" t="s">
        <v>8</v>
      </c>
      <c r="B38" s="60"/>
      <c r="C38" s="60"/>
      <c r="D38" s="60"/>
      <c r="E38" s="60"/>
      <c r="F38" s="60"/>
      <c r="G38" s="61"/>
      <c r="H38" s="10"/>
      <c r="I38" s="59" t="s">
        <v>9</v>
      </c>
      <c r="J38" s="60"/>
      <c r="K38" s="60"/>
      <c r="L38" s="60"/>
      <c r="M38" s="60"/>
      <c r="N38" s="60"/>
      <c r="O38" s="61"/>
      <c r="P38" s="5"/>
      <c r="Q38" s="5"/>
      <c r="R38" s="4"/>
      <c r="S38" s="4"/>
    </row>
    <row r="39" spans="1:19" x14ac:dyDescent="0.25">
      <c r="A39" s="49" t="s">
        <v>17</v>
      </c>
      <c r="B39" s="50" t="s">
        <v>18</v>
      </c>
      <c r="C39" s="50" t="s">
        <v>19</v>
      </c>
      <c r="D39" s="50" t="s">
        <v>20</v>
      </c>
      <c r="E39" s="50" t="s">
        <v>21</v>
      </c>
      <c r="F39" s="50" t="s">
        <v>22</v>
      </c>
      <c r="G39" s="51" t="s">
        <v>23</v>
      </c>
      <c r="H39" s="35"/>
      <c r="I39" s="49" t="s">
        <v>17</v>
      </c>
      <c r="J39" s="50" t="s">
        <v>18</v>
      </c>
      <c r="K39" s="50" t="s">
        <v>19</v>
      </c>
      <c r="L39" s="50" t="s">
        <v>20</v>
      </c>
      <c r="M39" s="50" t="s">
        <v>21</v>
      </c>
      <c r="N39" s="50" t="s">
        <v>22</v>
      </c>
      <c r="O39" s="51" t="s">
        <v>23</v>
      </c>
      <c r="P39" s="5"/>
      <c r="Q39" s="5"/>
      <c r="R39" s="4"/>
      <c r="S39" s="4"/>
    </row>
    <row r="40" spans="1:19" x14ac:dyDescent="0.25">
      <c r="A40" s="11">
        <f ca="1">IF(DAY(сентябрь)=1,"",IF(AND(YEAR(сентябрь+1)=календарь,MONTH(сентябрь+1)=9),сентябрь+1,""))</f>
        <v>41883</v>
      </c>
      <c r="B40" s="6">
        <f ca="1">IF(DAY(сентябрь)=1,"",IF(AND(YEAR(сентябрь+2)=календарь,MONTH(сентябрь+2)=9),сентябрь+2,""))</f>
        <v>41884</v>
      </c>
      <c r="C40" s="6">
        <f ca="1">IF(DAY(сентябрь)=1,"",IF(AND(YEAR(сентябрь+3)=календарь,MONTH(сентябрь+3)=9),сентябрь+3,""))</f>
        <v>41885</v>
      </c>
      <c r="D40" s="6">
        <f ca="1">IF(DAY(сентябрь)=1,"",IF(AND(YEAR(сентябрь+4)=календарь,MONTH(сентябрь+4)=9),сентябрь+4,""))</f>
        <v>41886</v>
      </c>
      <c r="E40" s="6">
        <f ca="1">IF(DAY(сентябрь)=1,"",IF(AND(YEAR(сентябрь+5)=календарь,MONTH(сентябрь+5)=9),сентябрь+5,""))</f>
        <v>41887</v>
      </c>
      <c r="F40" s="6">
        <f ca="1">IF(DAY(сентябрь)=1,"",IF(AND(YEAR(сентябрь+6)=календарь,MONTH(сентябрь+6)=9),сентябрь+6,""))</f>
        <v>41888</v>
      </c>
      <c r="G40" s="56">
        <f ca="1">IF(DAY(сентябрь)=1,IF(AND(YEAR(сентябрь)=календарь,MONTH(сентябрь)=9),сентябрь,""),IF(AND(YEAR(сентябрь+7)=календарь,MONTH(сентябрь+7)=9),сентябрь+7,""))</f>
        <v>41889</v>
      </c>
      <c r="H40" s="10"/>
      <c r="I40" s="11" t="str">
        <f ca="1">IF(DAY(октябрь)=1,"",IF(AND(YEAR(октябрь+1)=календарь,MONTH(октябрь+1)=10),октябрь+1,""))</f>
        <v/>
      </c>
      <c r="J40" s="6" t="str">
        <f ca="1">IF(DAY(октябрь)=1,"",IF(AND(YEAR(октябрь+2)=календарь,MONTH(октябрь+2)=10),октябрь+2,""))</f>
        <v/>
      </c>
      <c r="K40" s="6">
        <f ca="1">IF(DAY(октябрь)=1,"",IF(AND(YEAR(октябрь+3)=календарь,MONTH(октябрь+3)=10),октябрь+3,""))</f>
        <v>41913</v>
      </c>
      <c r="L40" s="6">
        <f ca="1">IF(DAY(октябрь)=1,"",IF(AND(YEAR(октябрь+4)=календарь,MONTH(октябрь+4)=10),октябрь+4,""))</f>
        <v>41914</v>
      </c>
      <c r="M40" s="6">
        <f ca="1">IF(DAY(октябрь)=1,"",IF(AND(YEAR(октябрь+5)=календарь,MONTH(октябрь+5)=10),октябрь+5,""))</f>
        <v>41915</v>
      </c>
      <c r="N40" s="6">
        <f ca="1">IF(DAY(октябрь)=1,"",IF(AND(YEAR(октябрь+6)=календарь,MONTH(октябрь+6)=10),октябрь+6,""))</f>
        <v>41916</v>
      </c>
      <c r="O40" s="56">
        <f ca="1">IF(DAY(октябрь)=1,IF(AND(YEAR(октябрь)=календарь,MONTH(октябрь)=10),октябрь,""),IF(AND(YEAR(октябрь+7)=календарь,MONTH(октябрь+7)=10),октябрь+7,""))</f>
        <v>41917</v>
      </c>
      <c r="P40" s="5"/>
      <c r="Q40" s="5"/>
      <c r="R40" s="4"/>
      <c r="S40" s="4"/>
    </row>
    <row r="41" spans="1:19" x14ac:dyDescent="0.25">
      <c r="A41" s="11">
        <f ca="1">IF(DAY(сентябрь)=1,IF(AND(YEAR(сентябрь+1)=календарь,MONTH(сентябрь+1)=9),сентябрь+1,""),IF(AND(YEAR(сентябрь+8)=календарь,MONTH(сентябрь+8)=9),сентябрь+8,""))</f>
        <v>41890</v>
      </c>
      <c r="B41" s="6">
        <f ca="1">IF(DAY(сентябрь)=1,IF(AND(YEAR(сентябрь+2)=календарь,MONTH(сентябрь+2)=9),сентябрь+2,""),IF(AND(YEAR(сентябрь+9)=календарь,MONTH(сентябрь+9)=9),сентябрь+9,""))</f>
        <v>41891</v>
      </c>
      <c r="C41" s="6">
        <f ca="1">IF(DAY(сентябрь)=1,IF(AND(YEAR(сентябрь+3)=календарь,MONTH(сентябрь+3)=9),сентябрь+3,""),IF(AND(YEAR(сентябрь+10)=календарь,MONTH(сентябрь+10)=9),сентябрь+10,""))</f>
        <v>41892</v>
      </c>
      <c r="D41" s="6">
        <f ca="1">IF(DAY(сентябрь)=1,IF(AND(YEAR(сентябрь+4)=календарь,MONTH(сентябрь+4)=9),сентябрь+4,""),IF(AND(YEAR(сентябрь+11)=календарь,MONTH(сентябрь+11)=9),сентябрь+11,""))</f>
        <v>41893</v>
      </c>
      <c r="E41" s="6">
        <f ca="1">IF(DAY(сентябрь)=1,IF(AND(YEAR(сентябрь+5)=календарь,MONTH(сентябрь+5)=9),сентябрь+5,""),IF(AND(YEAR(сентябрь+12)=календарь,MONTH(сентябрь+12)=9),сентябрь+12,""))</f>
        <v>41894</v>
      </c>
      <c r="F41" s="6">
        <f ca="1">IF(DAY(сентябрь)=1,IF(AND(YEAR(сентябрь+6)=календарь,MONTH(сентябрь+6)=9),сентябрь+6,""),IF(AND(YEAR(сентябрь+13)=календарь,MONTH(сентябрь+13)=9),сентябрь+13,""))</f>
        <v>41895</v>
      </c>
      <c r="G41" s="56">
        <f ca="1">IF(DAY(сентябрь)=1,IF(AND(YEAR(сентябрь+7)=календарь,MONTH(сентябрь+7)=9),сентябрь+7,""),IF(AND(YEAR(сентябрь+14)=календарь,MONTH(сентябрь+14)=9),сентябрь+14,""))</f>
        <v>41896</v>
      </c>
      <c r="H41" s="10"/>
      <c r="I41" s="11">
        <f ca="1">IF(DAY(октябрь)=1,IF(AND(YEAR(октябрь+1)=календарь,MONTH(октябрь+1)=10),октябрь+1,""),IF(AND(YEAR(октябрь+8)=календарь,MONTH(октябрь+8)=10),октябрь+8,""))</f>
        <v>41918</v>
      </c>
      <c r="J41" s="6">
        <f ca="1">IF(DAY(октябрь)=1,IF(AND(YEAR(октябрь+2)=календарь,MONTH(октябрь+2)=10),октябрь+2,""),IF(AND(YEAR(октябрь+9)=календарь,MONTH(октябрь+9)=10),октябрь+9,""))</f>
        <v>41919</v>
      </c>
      <c r="K41" s="6">
        <f ca="1">IF(DAY(октябрь)=1,IF(AND(YEAR(октябрь+3)=календарь,MONTH(октябрь+3)=10),октябрь+3,""),IF(AND(YEAR(октябрь+10)=календарь,MONTH(октябрь+10)=10),октябрь+10,""))</f>
        <v>41920</v>
      </c>
      <c r="L41" s="6">
        <f ca="1">IF(DAY(октябрь)=1,IF(AND(YEAR(октябрь+4)=календарь,MONTH(октябрь+4)=10),октябрь+4,""),IF(AND(YEAR(октябрь+11)=календарь,MONTH(октябрь+11)=10),октябрь+11,""))</f>
        <v>41921</v>
      </c>
      <c r="M41" s="6">
        <f ca="1">IF(DAY(октябрь)=1,IF(AND(YEAR(октябрь+5)=календарь,MONTH(октябрь+5)=10),октябрь+5,""),IF(AND(YEAR(октябрь+12)=календарь,MONTH(октябрь+12)=10),октябрь+12,""))</f>
        <v>41922</v>
      </c>
      <c r="N41" s="6">
        <f ca="1">IF(DAY(октябрь)=1,IF(AND(YEAR(октябрь+6)=календарь,MONTH(октябрь+6)=10),октябрь+6,""),IF(AND(YEAR(октябрь+13)=календарь,MONTH(октябрь+13)=10),октябрь+13,""))</f>
        <v>41923</v>
      </c>
      <c r="O41" s="56">
        <f ca="1">IF(DAY(октябрь)=1,IF(AND(YEAR(октябрь+7)=календарь,MONTH(октябрь+7)=10),октябрь+7,""),IF(AND(YEAR(октябрь+14)=календарь,MONTH(октябрь+14)=10),октябрь+14,""))</f>
        <v>41924</v>
      </c>
      <c r="P41" s="5"/>
      <c r="Q41" s="5"/>
      <c r="R41" s="4"/>
      <c r="S41" s="4"/>
    </row>
    <row r="42" spans="1:19" x14ac:dyDescent="0.25">
      <c r="A42" s="11">
        <f ca="1">IF(DAY(сентябрь)=1,IF(AND(YEAR(сентябрь+8)=календарь,MONTH(сентябрь+8)=9),сентябрь+8,""),IF(AND(YEAR(сентябрь+15)=календарь,MONTH(сентябрь+15)=9),сентябрь+15,""))</f>
        <v>41897</v>
      </c>
      <c r="B42" s="6">
        <f ca="1">IF(DAY(сентябрь)=1,IF(AND(YEAR(сентябрь+9)=календарь,MONTH(сентябрь+9)=9),сентябрь+9,""),IF(AND(YEAR(сентябрь+16)=календарь,MONTH(сентябрь+16)=9),сентябрь+16,""))</f>
        <v>41898</v>
      </c>
      <c r="C42" s="6">
        <f ca="1">IF(DAY(сентябрь)=1,IF(AND(YEAR(сентябрь+10)=календарь,MONTH(сентябрь+10)=9),сентябрь+10,""),IF(AND(YEAR(сентябрь+17)=календарь,MONTH(сентябрь+17)=9),сентябрь+17,""))</f>
        <v>41899</v>
      </c>
      <c r="D42" s="6">
        <f ca="1">IF(DAY(сентябрь)=1,IF(AND(YEAR(сентябрь+11)=календарь,MONTH(сентябрь+11)=9),сентябрь+11,""),IF(AND(YEAR(сентябрь+18)=календарь,MONTH(сентябрь+18)=9),сентябрь+18,""))</f>
        <v>41900</v>
      </c>
      <c r="E42" s="6">
        <f ca="1">IF(DAY(сентябрь)=1,IF(AND(YEAR(сентябрь+12)=календарь,MONTH(сентябрь+12)=9),сентябрь+12,""),IF(AND(YEAR(сентябрь+19)=календарь,MONTH(сентябрь+19)=9),сентябрь+19,""))</f>
        <v>41901</v>
      </c>
      <c r="F42" s="6">
        <f ca="1">IF(DAY(сентябрь)=1,IF(AND(YEAR(сентябрь+13)=календарь,MONTH(сентябрь+13)=9),сентябрь+13,""),IF(AND(YEAR(сентябрь+20)=календарь,MONTH(сентябрь+20)=9),сентябрь+20,""))</f>
        <v>41902</v>
      </c>
      <c r="G42" s="56">
        <f ca="1">IF(DAY(сентябрь)=1,IF(AND(YEAR(сентябрь+14)=календарь,MONTH(сентябрь+14)=9),сентябрь+14,""),IF(AND(YEAR(сентябрь+21)=календарь,MONTH(сентябрь+21)=9),сентябрь+21,""))</f>
        <v>41903</v>
      </c>
      <c r="H42" s="10"/>
      <c r="I42" s="11">
        <f ca="1">IF(DAY(октябрь)=1,IF(AND(YEAR(октябрь+8)=календарь,MONTH(октябрь+8)=10),октябрь+8,""),IF(AND(YEAR(октябрь+15)=календарь,MONTH(октябрь+15)=10),октябрь+15,""))</f>
        <v>41925</v>
      </c>
      <c r="J42" s="6">
        <f ca="1">IF(DAY(октябрь)=1,IF(AND(YEAR(октябрь+9)=календарь,MONTH(октябрь+9)=10),октябрь+9,""),IF(AND(YEAR(октябрь+16)=календарь,MONTH(октябрь+16)=10),октябрь+16,""))</f>
        <v>41926</v>
      </c>
      <c r="K42" s="6">
        <f ca="1">IF(DAY(октябрь)=1,IF(AND(YEAR(октябрь+10)=календарь,MONTH(октябрь+10)=10),октябрь+10,""),IF(AND(YEAR(октябрь+17)=календарь,MONTH(октябрь+17)=10),октябрь+17,""))</f>
        <v>41927</v>
      </c>
      <c r="L42" s="6">
        <f ca="1">IF(DAY(октябрь)=1,IF(AND(YEAR(октябрь+11)=календарь,MONTH(октябрь+11)=10),октябрь+11,""),IF(AND(YEAR(октябрь+18)=календарь,MONTH(октябрь+18)=10),октябрь+18,""))</f>
        <v>41928</v>
      </c>
      <c r="M42" s="6">
        <f ca="1">IF(DAY(октябрь)=1,IF(AND(YEAR(октябрь+12)=календарь,MONTH(октябрь+12)=10),октябрь+12,""),IF(AND(YEAR(октябрь+19)=календарь,MONTH(октябрь+19)=10),октябрь+19,""))</f>
        <v>41929</v>
      </c>
      <c r="N42" s="6">
        <f ca="1">IF(DAY(октябрь)=1,IF(AND(YEAR(октябрь+13)=календарь,MONTH(октябрь+13)=10),октябрь+13,""),IF(AND(YEAR(октябрь+20)=календарь,MONTH(октябрь+20)=10),октябрь+20,""))</f>
        <v>41930</v>
      </c>
      <c r="O42" s="56">
        <f ca="1">IF(DAY(октябрь)=1,IF(AND(YEAR(октябрь+14)=календарь,MONTH(октябрь+14)=10),октябрь+14,""),IF(AND(YEAR(октябрь+21)=календарь,MONTH(октябрь+21)=10),октябрь+21,""))</f>
        <v>41931</v>
      </c>
      <c r="P42" s="5"/>
      <c r="Q42" s="5"/>
      <c r="R42" s="4"/>
      <c r="S42" s="4"/>
    </row>
    <row r="43" spans="1:19" x14ac:dyDescent="0.25">
      <c r="A43" s="11">
        <f ca="1">IF(DAY(сентябрь)=1,IF(AND(YEAR(сентябрь+15)=календарь,MONTH(сентябрь+15)=9),сентябрь+15,""),IF(AND(YEAR(сентябрь+22)=календарь,MONTH(сентябрь+22)=9),сентябрь+22,""))</f>
        <v>41904</v>
      </c>
      <c r="B43" s="6">
        <f ca="1">IF(DAY(сентябрь)=1,IF(AND(YEAR(сентябрь+16)=календарь,MONTH(сентябрь+16)=9),сентябрь+16,""),IF(AND(YEAR(сентябрь+23)=календарь,MONTH(сентябрь+23)=9),сентябрь+23,""))</f>
        <v>41905</v>
      </c>
      <c r="C43" s="6">
        <f ca="1">IF(DAY(сентябрь)=1,IF(AND(YEAR(сентябрь+17)=календарь,MONTH(сентябрь+17)=9),сентябрь+17,""),IF(AND(YEAR(сентябрь+24)=календарь,MONTH(сентябрь+24)=9),сентябрь+24,""))</f>
        <v>41906</v>
      </c>
      <c r="D43" s="6">
        <f ca="1">IF(DAY(сентябрь)=1,IF(AND(YEAR(сентябрь+18)=календарь,MONTH(сентябрь+18)=9),сентябрь+18,""),IF(AND(YEAR(сентябрь+25)=календарь,MONTH(сентябрь+25)=9),сентябрь+25,""))</f>
        <v>41907</v>
      </c>
      <c r="E43" s="6">
        <f ca="1">IF(DAY(сентябрь)=1,IF(AND(YEAR(сентябрь+19)=календарь,MONTH(сентябрь+19)=9),сентябрь+19,""),IF(AND(YEAR(сентябрь+26)=календарь,MONTH(сентябрь+26)=9),сентябрь+26,""))</f>
        <v>41908</v>
      </c>
      <c r="F43" s="6">
        <f ca="1">IF(DAY(сентябрь)=1,IF(AND(YEAR(сентябрь+20)=календарь,MONTH(сентябрь+20)=9),сентябрь+20,""),IF(AND(YEAR(сентябрь+27)=календарь,MONTH(сентябрь+27)=9),сентябрь+27,""))</f>
        <v>41909</v>
      </c>
      <c r="G43" s="56">
        <f ca="1">IF(DAY(сентябрь)=1,IF(AND(YEAR(сентябрь+21)=календарь,MONTH(сентябрь+21)=9),сентябрь+21,""),IF(AND(YEAR(сентябрь+28)=календарь,MONTH(сентябрь+28)=9),сентябрь+28,""))</f>
        <v>41910</v>
      </c>
      <c r="H43" s="10"/>
      <c r="I43" s="11">
        <f ca="1">IF(DAY(октябрь)=1,IF(AND(YEAR(октябрь+15)=календарь,MONTH(октябрь+15)=10),октябрь+15,""),IF(AND(YEAR(октябрь+22)=календарь,MONTH(октябрь+22)=10),октябрь+22,""))</f>
        <v>41932</v>
      </c>
      <c r="J43" s="6">
        <f ca="1">IF(DAY(октябрь)=1,IF(AND(YEAR(октябрь+16)=календарь,MONTH(октябрь+16)=10),октябрь+16,""),IF(AND(YEAR(октябрь+23)=календарь,MONTH(октябрь+23)=10),октябрь+23,""))</f>
        <v>41933</v>
      </c>
      <c r="K43" s="6">
        <f ca="1">IF(DAY(октябрь)=1,IF(AND(YEAR(октябрь+17)=календарь,MONTH(октябрь+17)=10),октябрь+17,""),IF(AND(YEAR(октябрь+24)=календарь,MONTH(октябрь+24)=10),октябрь+24,""))</f>
        <v>41934</v>
      </c>
      <c r="L43" s="6">
        <f ca="1">IF(DAY(октябрь)=1,IF(AND(YEAR(октябрь+18)=календарь,MONTH(октябрь+18)=10),октябрь+18,""),IF(AND(YEAR(октябрь+25)=календарь,MONTH(октябрь+25)=10),октябрь+25,""))</f>
        <v>41935</v>
      </c>
      <c r="M43" s="6">
        <f ca="1">IF(DAY(октябрь)=1,IF(AND(YEAR(октябрь+19)=календарь,MONTH(октябрь+19)=10),октябрь+19,""),IF(AND(YEAR(октябрь+26)=календарь,MONTH(октябрь+26)=10),октябрь+26,""))</f>
        <v>41936</v>
      </c>
      <c r="N43" s="6">
        <f ca="1">IF(DAY(октябрь)=1,IF(AND(YEAR(октябрь+20)=календарь,MONTH(октябрь+20)=10),октябрь+20,""),IF(AND(YEAR(октябрь+27)=календарь,MONTH(октябрь+27)=10),октябрь+27,""))</f>
        <v>41937</v>
      </c>
      <c r="O43" s="56">
        <f ca="1">IF(DAY(октябрь)=1,IF(AND(YEAR(октябрь+21)=календарь,MONTH(октябрь+21)=10),октябрь+21,""),IF(AND(YEAR(октябрь+28)=календарь,MONTH(октябрь+28)=10),октябрь+28,""))</f>
        <v>41938</v>
      </c>
      <c r="P43" s="5"/>
      <c r="Q43" s="5"/>
      <c r="R43" s="4"/>
      <c r="S43" s="4"/>
    </row>
    <row r="44" spans="1:19" x14ac:dyDescent="0.25">
      <c r="A44" s="11">
        <f ca="1">IF(DAY(сентябрь)=1,IF(AND(YEAR(сентябрь+22)=календарь,MONTH(сентябрь+22)=9),сентябрь+22,""),IF(AND(YEAR(сентябрь+29)=календарь,MONTH(сентябрь+29)=9),сентябрь+29,""))</f>
        <v>41911</v>
      </c>
      <c r="B44" s="6">
        <f ca="1">IF(DAY(сентябрь)=1,IF(AND(YEAR(сентябрь+23)=календарь,MONTH(сентябрь+23)=9),сентябрь+23,""),IF(AND(YEAR(сентябрь+30)=календарь,MONTH(сентябрь+30)=9),сентябрь+30,""))</f>
        <v>41912</v>
      </c>
      <c r="C44" s="6" t="str">
        <f ca="1">IF(DAY(сентябрь)=1,IF(AND(YEAR(сентябрь+24)=календарь,MONTH(сентябрь+24)=9),сентябрь+24,""),IF(AND(YEAR(сентябрь+31)=календарь,MONTH(сентябрь+31)=9),сентябрь+31,""))</f>
        <v/>
      </c>
      <c r="D44" s="6" t="str">
        <f ca="1">IF(DAY(сентябрь)=1,IF(AND(YEAR(сентябрь+25)=календарь,MONTH(сентябрь+25)=9),сентябрь+25,""),IF(AND(YEAR(сентябрь+32)=календарь,MONTH(сентябрь+32)=9),сентябрь+32,""))</f>
        <v/>
      </c>
      <c r="E44" s="6" t="str">
        <f ca="1">IF(DAY(сентябрь)=1,IF(AND(YEAR(сентябрь+26)=календарь,MONTH(сентябрь+26)=9),сентябрь+26,""),IF(AND(YEAR(сентябрь+33)=календарь,MONTH(сентябрь+33)=9),сентябрь+33,""))</f>
        <v/>
      </c>
      <c r="F44" s="6" t="str">
        <f ca="1">IF(DAY(сентябрь)=1,IF(AND(YEAR(сентябрь+27)=календарь,MONTH(сентябрь+27)=9),сентябрь+27,""),IF(AND(YEAR(сентябрь+34)=календарь,MONTH(сентябрь+34)=9),сентябрь+34,""))</f>
        <v/>
      </c>
      <c r="G44" s="56" t="str">
        <f ca="1">IF(DAY(сентябрь)=1,IF(AND(YEAR(сентябрь+28)=календарь,MONTH(сентябрь+28)=9),сентябрь+28,""),IF(AND(YEAR(сентябрь+35)=календарь,MONTH(сентябрь+35)=9),сентябрь+35,""))</f>
        <v/>
      </c>
      <c r="H44" s="10"/>
      <c r="I44" s="11">
        <f ca="1">IF(DAY(октябрь)=1,IF(AND(YEAR(октябрь+22)=календарь,MONTH(октябрь+22)=10),октябрь+22,""),IF(AND(YEAR(октябрь+29)=календарь,MONTH(октябрь+29)=10),октябрь+29,""))</f>
        <v>41939</v>
      </c>
      <c r="J44" s="6">
        <f ca="1">IF(DAY(октябрь)=1,IF(AND(YEAR(октябрь+23)=календарь,MONTH(октябрь+23)=10),октябрь+23,""),IF(AND(YEAR(октябрь+30)=календарь,MONTH(октябрь+30)=10),октябрь+30,""))</f>
        <v>41940</v>
      </c>
      <c r="K44" s="6">
        <f ca="1">IF(DAY(октябрь)=1,IF(AND(YEAR(октябрь+24)=календарь,MONTH(октябрь+24)=10),октябрь+24,""),IF(AND(YEAR(октябрь+31)=календарь,MONTH(октябрь+31)=10),октябрь+31,""))</f>
        <v>41941</v>
      </c>
      <c r="L44" s="6">
        <f ca="1">IF(DAY(октябрь)=1,IF(AND(YEAR(октябрь+25)=календарь,MONTH(октябрь+25)=10),октябрь+25,""),IF(AND(YEAR(октябрь+32)=календарь,MONTH(октябрь+32)=10),октябрь+32,""))</f>
        <v>41942</v>
      </c>
      <c r="M44" s="6">
        <f ca="1">IF(DAY(октябрь)=1,IF(AND(YEAR(октябрь+26)=календарь,MONTH(октябрь+26)=10),октябрь+26,""),IF(AND(YEAR(октябрь+33)=календарь,MONTH(октябрь+33)=10),октябрь+33,""))</f>
        <v>41943</v>
      </c>
      <c r="N44" s="6" t="str">
        <f ca="1">IF(DAY(октябрь)=1,IF(AND(YEAR(октябрь+27)=календарь,MONTH(октябрь+27)=10),октябрь+27,""),IF(AND(YEAR(октябрь+34)=календарь,MONTH(октябрь+34)=10),октябрь+34,""))</f>
        <v/>
      </c>
      <c r="O44" s="56" t="str">
        <f ca="1">IF(DAY(октябрь)=1,IF(AND(YEAR(октябрь+28)=календарь,MONTH(октябрь+28)=10),октябрь+28,""),IF(AND(YEAR(октябрь+35)=календарь,MONTH(октябрь+35)=10),октябрь+35,""))</f>
        <v/>
      </c>
      <c r="P44" s="5"/>
      <c r="Q44" s="5"/>
      <c r="R44" s="4"/>
      <c r="S44" s="4"/>
    </row>
    <row r="45" spans="1:19" x14ac:dyDescent="0.25">
      <c r="A45" s="11" t="str">
        <f ca="1">IF(DAY(сентябрь)=1,IF(AND(YEAR(сентябрь+29)=календарь,MONTH(сентябрь+29)=9),сентябрь+29,""),IF(AND(YEAR(сентябрь+36)=календарь,MONTH(сентябрь+36)=9),сентябрь+36,""))</f>
        <v/>
      </c>
      <c r="B45" s="6" t="str">
        <f ca="1">IF(DAY(сентябрь)=1,IF(AND(YEAR(сентябрь+30)=календарь,MONTH(сентябрь+30)=9),сентябрь+30,""),IF(AND(YEAR(сентябрь+37)=календарь,MONTH(сентябрь+37)=9),сентябрь+37,""))</f>
        <v/>
      </c>
      <c r="C45" s="6" t="str">
        <f ca="1">IF(DAY(сентябрь)=1,IF(AND(YEAR(сентябрь+31)=календарь,MONTH(сентябрь+31)=9),сентябрь+31,""),IF(AND(YEAR(сентябрь+38)=календарь,MONTH(сентябрь+38)=9),сентябрь+38,""))</f>
        <v/>
      </c>
      <c r="D45" s="6" t="str">
        <f ca="1">IF(DAY(сентябрь)=1,IF(AND(YEAR(сентябрь+32)=календарь,MONTH(сентябрь+32)=9),сентябрь+32,""),IF(AND(YEAR(сентябрь+39)=календарь,MONTH(сентябрь+39)=9),сентябрь+39,""))</f>
        <v/>
      </c>
      <c r="E45" s="6" t="str">
        <f ca="1">IF(DAY(сентябрь)=1,IF(AND(YEAR(сентябрь+33)=календарь,MONTH(сентябрь+33)=9),сентябрь+33,""),IF(AND(YEAR(сентябрь+40)=календарь,MONTH(сентябрь+40)=9),сентябрь+40,""))</f>
        <v/>
      </c>
      <c r="F45" s="6" t="str">
        <f ca="1">IF(DAY(сентябрь)=1,IF(AND(YEAR(сентябрь+34)=календарь,MONTH(сентябрь+34)=9),сентябрь+34,""),IF(AND(YEAR(сентябрь+41)=календарь,MONTH(сентябрь+41)=9),сентябрь+41,""))</f>
        <v/>
      </c>
      <c r="G45" s="56" t="str">
        <f ca="1">IF(DAY(сентябрь)=1,IF(AND(YEAR(сентябрь+35)=календарь,MONTH(сентябрь+35)=9),сентябрь+35,""),IF(AND(YEAR(сентябрь+42)=календарь,MONTH(сентябрь+42)=9),сентябрь+42,""))</f>
        <v/>
      </c>
      <c r="H45" s="10"/>
      <c r="I45" s="11" t="str">
        <f ca="1">IF(DAY(октябрь)=1,IF(AND(YEAR(октябрь+29)=календарь,MONTH(октябрь+29)=10),октябрь+29,""),IF(AND(YEAR(октябрь+36)=календарь,MONTH(октябрь+36)=10),октябрь+36,""))</f>
        <v/>
      </c>
      <c r="J45" s="6" t="str">
        <f ca="1">IF(DAY(октябрь)=1,IF(AND(YEAR(октябрь+30)=календарь,MONTH(октябрь+30)=10),октябрь+30,""),IF(AND(YEAR(октябрь+37)=календарь,MONTH(октябрь+37)=10),октябрь+37,""))</f>
        <v/>
      </c>
      <c r="K45" s="6" t="str">
        <f ca="1">IF(DAY(октябрь)=1,IF(AND(YEAR(октябрь+31)=календарь,MONTH(октябрь+31)=10),октябрь+31,""),IF(AND(YEAR(октябрь+38)=календарь,MONTH(октябрь+38)=10),октябрь+38,""))</f>
        <v/>
      </c>
      <c r="L45" s="6" t="str">
        <f ca="1">IF(DAY(октябрь)=1,IF(AND(YEAR(октябрь+32)=календарь,MONTH(октябрь+32)=10),октябрь+32,""),IF(AND(YEAR(октябрь+39)=календарь,MONTH(октябрь+39)=10),октябрь+39,""))</f>
        <v/>
      </c>
      <c r="M45" s="6" t="str">
        <f ca="1">IF(DAY(октябрь)=1,IF(AND(YEAR(октябрь+33)=календарь,MONTH(октябрь+33)=10),октябрь+33,""),IF(AND(YEAR(октябрь+40)=календарь,MONTH(октябрь+40)=10),октябрь+40,""))</f>
        <v/>
      </c>
      <c r="N45" s="6" t="str">
        <f ca="1">IF(DAY(октябрь)=1,IF(AND(YEAR(октябрь+34)=календарь,MONTH(октябрь+34)=10),октябрь+34,""),IF(AND(YEAR(октябрь+41)=календарь,MONTH(октябрь+41)=10),октябрь+41,""))</f>
        <v/>
      </c>
      <c r="O45" s="56" t="str">
        <f ca="1">IF(DAY(октябрь)=1,IF(AND(YEAR(октябрь+35)=календарь,MONTH(октябрь+35)=10),октябрь+35,""),IF(AND(YEAR(октябрь+42)=календарь,MONTH(октябрь+42)=10),октябрь+42,""))</f>
        <v/>
      </c>
      <c r="P45" s="5"/>
      <c r="Q45" s="5"/>
      <c r="R45" s="4"/>
      <c r="S45" s="4"/>
    </row>
    <row r="46" spans="1:19" ht="15.75" thickBot="1" x14ac:dyDescent="0.3">
      <c r="A46" s="19"/>
      <c r="B46" s="20"/>
      <c r="C46" s="20"/>
      <c r="D46" s="20"/>
      <c r="E46" s="20"/>
      <c r="F46" s="20"/>
      <c r="G46" s="21"/>
      <c r="H46" s="22"/>
      <c r="I46" s="19"/>
      <c r="J46" s="20"/>
      <c r="K46" s="20"/>
      <c r="L46" s="20"/>
      <c r="M46" s="20"/>
      <c r="N46" s="20"/>
      <c r="O46" s="21"/>
      <c r="P46" s="5"/>
      <c r="Q46" s="5"/>
      <c r="R46" s="4"/>
      <c r="S46" s="4"/>
    </row>
    <row r="47" spans="1:19" ht="15.75" customHeight="1" thickBot="1" x14ac:dyDescent="0.3">
      <c r="A47" s="59" t="s">
        <v>10</v>
      </c>
      <c r="B47" s="60"/>
      <c r="C47" s="60"/>
      <c r="D47" s="60"/>
      <c r="E47" s="60"/>
      <c r="F47" s="60"/>
      <c r="G47" s="61"/>
      <c r="H47" s="10"/>
      <c r="I47" s="59" t="s">
        <v>11</v>
      </c>
      <c r="J47" s="60"/>
      <c r="K47" s="60"/>
      <c r="L47" s="60"/>
      <c r="M47" s="60"/>
      <c r="N47" s="60"/>
      <c r="O47" s="61"/>
      <c r="P47" s="5"/>
      <c r="Q47" s="5"/>
      <c r="R47" s="4"/>
      <c r="S47" s="4"/>
    </row>
    <row r="48" spans="1:19" x14ac:dyDescent="0.25">
      <c r="A48" s="49" t="s">
        <v>17</v>
      </c>
      <c r="B48" s="50" t="s">
        <v>18</v>
      </c>
      <c r="C48" s="50" t="s">
        <v>19</v>
      </c>
      <c r="D48" s="50" t="s">
        <v>20</v>
      </c>
      <c r="E48" s="50" t="s">
        <v>21</v>
      </c>
      <c r="F48" s="50" t="s">
        <v>22</v>
      </c>
      <c r="G48" s="51" t="s">
        <v>23</v>
      </c>
      <c r="H48" s="14"/>
      <c r="I48" s="52" t="s">
        <v>17</v>
      </c>
      <c r="J48" s="53" t="s">
        <v>18</v>
      </c>
      <c r="K48" s="53" t="s">
        <v>19</v>
      </c>
      <c r="L48" s="53" t="s">
        <v>20</v>
      </c>
      <c r="M48" s="53" t="s">
        <v>21</v>
      </c>
      <c r="N48" s="53" t="s">
        <v>22</v>
      </c>
      <c r="O48" s="54" t="s">
        <v>23</v>
      </c>
      <c r="P48" s="5"/>
      <c r="Q48" s="5"/>
      <c r="R48" s="4"/>
      <c r="S48" s="4"/>
    </row>
    <row r="49" spans="1:19" x14ac:dyDescent="0.25">
      <c r="A49" s="11" t="str">
        <f ca="1">IF(DAY(ноябрь)=1,"",IF(AND(YEAR(ноябрь+1)=календарь,MONTH(ноябрь+1)=11),ноябрь+1,""))</f>
        <v/>
      </c>
      <c r="B49" s="6" t="str">
        <f ca="1">IF(DAY(ноябрь)=1,"",IF(AND(YEAR(ноябрь+2)=календарь,MONTH(ноябрь+2)=11),ноябрь+2,""))</f>
        <v/>
      </c>
      <c r="C49" s="6" t="str">
        <f ca="1">IF(DAY(ноябрь)=1,"",IF(AND(YEAR(ноябрь+3)=календарь,MONTH(ноябрь+3)=11),ноябрь+3,""))</f>
        <v/>
      </c>
      <c r="D49" s="6" t="str">
        <f ca="1">IF(DAY(ноябрь)=1,"",IF(AND(YEAR(ноябрь+4)=календарь,MONTH(ноябрь+4)=11),ноябрь+4,""))</f>
        <v/>
      </c>
      <c r="E49" s="6" t="str">
        <f ca="1">IF(DAY(ноябрь)=1,"",IF(AND(YEAR(ноябрь+5)=календарь,MONTH(ноябрь+5)=11),ноябрь+5,""))</f>
        <v/>
      </c>
      <c r="F49" s="6">
        <f ca="1">IF(DAY(ноябрь)=1,"",IF(AND(YEAR(ноябрь+6)=календарь,MONTH(ноябрь+6)=11),ноябрь+6,""))</f>
        <v>41944</v>
      </c>
      <c r="G49" s="56">
        <f ca="1">IF(DAY(ноябрь)=1,IF(AND(YEAR(ноябрь)=календарь,MONTH(ноябрь)=11),ноябрь,""),IF(AND(YEAR(ноябрь+7)=календарь,MONTH(ноябрь+7)=11),ноябрь+7,""))</f>
        <v>41945</v>
      </c>
      <c r="H49" s="10"/>
      <c r="I49" s="11">
        <f ca="1">IF(DAY(декабрь)=1,"",IF(AND(YEAR(декабрь+1)=календарь,MONTH(декабрь+1)=12),декабрь+1,""))</f>
        <v>41974</v>
      </c>
      <c r="J49" s="6">
        <f ca="1">IF(DAY(декабрь)=1,"",IF(AND(YEAR(декабрь+2)=календарь,MONTH(декабрь+2)=12),декабрь+2,""))</f>
        <v>41975</v>
      </c>
      <c r="K49" s="6">
        <f ca="1">IF(DAY(декабрь)=1,"",IF(AND(YEAR(декабрь+3)=календарь,MONTH(декабрь+3)=12),декабрь+3,""))</f>
        <v>41976</v>
      </c>
      <c r="L49" s="6">
        <f ca="1">IF(DAY(декабрь)=1,"",IF(AND(YEAR(декабрь+4)=календарь,MONTH(декабрь+4)=12),декабрь+4,""))</f>
        <v>41977</v>
      </c>
      <c r="M49" s="6">
        <f ca="1">IF(DAY(декабрь)=1,"",IF(AND(YEAR(декабрь+5)=календарь,MONTH(декабрь+5)=12),декабрь+5,""))</f>
        <v>41978</v>
      </c>
      <c r="N49" s="6">
        <f ca="1">IF(DAY(декабрь)=1,"",IF(AND(YEAR(декабрь+6)=календарь,MONTH(декабрь+6)=12),декабрь+6,""))</f>
        <v>41979</v>
      </c>
      <c r="O49" s="56">
        <f ca="1">IF(DAY(декабрь)=1,IF(AND(YEAR(декабрь)=календарь,MONTH(декабрь)=12),декабрь,""),IF(AND(YEAR(декабрь+7)=календарь,MONTH(декабрь+7)=12),декабрь+7,""))</f>
        <v>41980</v>
      </c>
      <c r="P49" s="5"/>
      <c r="Q49" s="5"/>
      <c r="R49" s="4"/>
      <c r="S49" s="4"/>
    </row>
    <row r="50" spans="1:19" x14ac:dyDescent="0.25">
      <c r="A50" s="11">
        <f ca="1">IF(DAY(ноябрь)=1,IF(AND(YEAR(ноябрь+1)=календарь,MONTH(ноябрь+1)=11),ноябрь+1,""),IF(AND(YEAR(ноябрь+8)=календарь,MONTH(ноябрь+8)=11),ноябрь+8,""))</f>
        <v>41946</v>
      </c>
      <c r="B50" s="6">
        <f ca="1">IF(DAY(ноябрь)=1,IF(AND(YEAR(ноябрь+2)=календарь,MONTH(ноябрь+2)=11),ноябрь+2,""),IF(AND(YEAR(ноябрь+9)=календарь,MONTH(ноябрь+9)=11),ноябрь+9,""))</f>
        <v>41947</v>
      </c>
      <c r="C50" s="6">
        <f ca="1">IF(DAY(ноябрь)=1,IF(AND(YEAR(ноябрь+3)=календарь,MONTH(ноябрь+3)=11),ноябрь+3,""),IF(AND(YEAR(ноябрь+10)=календарь,MONTH(ноябрь+10)=11),ноябрь+10,""))</f>
        <v>41948</v>
      </c>
      <c r="D50" s="6">
        <f ca="1">IF(DAY(ноябрь)=1,IF(AND(YEAR(ноябрь+4)=календарь,MONTH(ноябрь+4)=11),ноябрь+4,""),IF(AND(YEAR(ноябрь+11)=календарь,MONTH(ноябрь+11)=11),ноябрь+11,""))</f>
        <v>41949</v>
      </c>
      <c r="E50" s="6">
        <f ca="1">IF(DAY(ноябрь)=1,IF(AND(YEAR(ноябрь+5)=календарь,MONTH(ноябрь+5)=11),ноябрь+5,""),IF(AND(YEAR(ноябрь+12)=календарь,MONTH(ноябрь+12)=11),ноябрь+12,""))</f>
        <v>41950</v>
      </c>
      <c r="F50" s="6">
        <f ca="1">IF(DAY(ноябрь)=1,IF(AND(YEAR(ноябрь+6)=календарь,MONTH(ноябрь+6)=11),ноябрь+6,""),IF(AND(YEAR(ноябрь+13)=календарь,MONTH(ноябрь+13)=11),ноябрь+13,""))</f>
        <v>41951</v>
      </c>
      <c r="G50" s="56">
        <f ca="1">IF(DAY(ноябрь)=1,IF(AND(YEAR(ноябрь+7)=календарь,MONTH(ноябрь+7)=11),ноябрь+7,""),IF(AND(YEAR(ноябрь+14)=календарь,MONTH(ноябрь+14)=11),ноябрь+14,""))</f>
        <v>41952</v>
      </c>
      <c r="H50" s="10"/>
      <c r="I50" s="11">
        <f ca="1">IF(DAY(декабрь)=1,IF(AND(YEAR(декабрь+1)=календарь,MONTH(декабрь+1)=12),декабрь+1,""),IF(AND(YEAR(декабрь+8)=календарь,MONTH(декабрь+8)=12),декабрь+8,""))</f>
        <v>41981</v>
      </c>
      <c r="J50" s="6">
        <f ca="1">IF(DAY(декабрь)=1,IF(AND(YEAR(декабрь+2)=календарь,MONTH(декабрь+2)=12),декабрь+2,""),IF(AND(YEAR(декабрь+9)=календарь,MONTH(декабрь+9)=12),декабрь+9,""))</f>
        <v>41982</v>
      </c>
      <c r="K50" s="6">
        <f ca="1">IF(DAY(декабрь)=1,IF(AND(YEAR(декабрь+3)=календарь,MONTH(декабрь+3)=12),декабрь+3,""),IF(AND(YEAR(декабрь+10)=календарь,MONTH(декабрь+10)=12),декабрь+10,""))</f>
        <v>41983</v>
      </c>
      <c r="L50" s="6">
        <f ca="1">IF(DAY(декабрь)=1,IF(AND(YEAR(декабрь+4)=календарь,MONTH(декабрь+4)=12),декабрь+4,""),IF(AND(YEAR(декабрь+11)=календарь,MONTH(декабрь+11)=12),декабрь+11,""))</f>
        <v>41984</v>
      </c>
      <c r="M50" s="6">
        <f ca="1">IF(DAY(декабрь)=1,IF(AND(YEAR(декабрь+5)=календарь,MONTH(декабрь+5)=12),декабрь+5,""),IF(AND(YEAR(декабрь+12)=календарь,MONTH(декабрь+12)=12),декабрь+12,""))</f>
        <v>41985</v>
      </c>
      <c r="N50" s="6">
        <f ca="1">IF(DAY(декабрь)=1,IF(AND(YEAR(декабрь+6)=календарь,MONTH(декабрь+6)=12),декабрь+6,""),IF(AND(YEAR(декабрь+13)=календарь,MONTH(декабрь+13)=12),декабрь+13,""))</f>
        <v>41986</v>
      </c>
      <c r="O50" s="56">
        <f ca="1">IF(DAY(декабрь)=1,IF(AND(YEAR(декабрь+7)=календарь,MONTH(декабрь+7)=12),декабрь+7,""),IF(AND(YEAR(декабрь+14)=календарь,MONTH(декабрь+14)=12),декабрь+14,""))</f>
        <v>41987</v>
      </c>
      <c r="P50" s="5"/>
      <c r="Q50" s="5"/>
      <c r="R50" s="4"/>
      <c r="S50" s="4"/>
    </row>
    <row r="51" spans="1:19" x14ac:dyDescent="0.25">
      <c r="A51" s="11">
        <f ca="1">IF(DAY(ноябрь)=1,IF(AND(YEAR(ноябрь+8)=календарь,MONTH(ноябрь+8)=11),ноябрь+8,""),IF(AND(YEAR(ноябрь+15)=календарь,MONTH(ноябрь+15)=11),ноябрь+15,""))</f>
        <v>41953</v>
      </c>
      <c r="B51" s="6">
        <f ca="1">IF(DAY(ноябрь)=1,IF(AND(YEAR(ноябрь+9)=календарь,MONTH(ноябрь+9)=11),ноябрь+9,""),IF(AND(YEAR(ноябрь+16)=календарь,MONTH(ноябрь+16)=11),ноябрь+16,""))</f>
        <v>41954</v>
      </c>
      <c r="C51" s="6">
        <f ca="1">IF(DAY(ноябрь)=1,IF(AND(YEAR(ноябрь+10)=календарь,MONTH(ноябрь+10)=11),ноябрь+10,""),IF(AND(YEAR(ноябрь+17)=календарь,MONTH(ноябрь+17)=11),ноябрь+17,""))</f>
        <v>41955</v>
      </c>
      <c r="D51" s="6">
        <f ca="1">IF(DAY(ноябрь)=1,IF(AND(YEAR(ноябрь+11)=календарь,MONTH(ноябрь+11)=11),ноябрь+11,""),IF(AND(YEAR(ноябрь+18)=календарь,MONTH(ноябрь+18)=11),ноябрь+18,""))</f>
        <v>41956</v>
      </c>
      <c r="E51" s="6">
        <f ca="1">IF(DAY(ноябрь)=1,IF(AND(YEAR(ноябрь+12)=календарь,MONTH(ноябрь+12)=11),ноябрь+12,""),IF(AND(YEAR(ноябрь+19)=календарь,MONTH(ноябрь+19)=11),ноябрь+19,""))</f>
        <v>41957</v>
      </c>
      <c r="F51" s="6">
        <f ca="1">IF(DAY(ноябрь)=1,IF(AND(YEAR(ноябрь+13)=календарь,MONTH(ноябрь+13)=11),ноябрь+13,""),IF(AND(YEAR(ноябрь+20)=календарь,MONTH(ноябрь+20)=11),ноябрь+20,""))</f>
        <v>41958</v>
      </c>
      <c r="G51" s="56">
        <f ca="1">IF(DAY(ноябрь)=1,IF(AND(YEAR(ноябрь+14)=календарь,MONTH(ноябрь+14)=11),ноябрь+14,""),IF(AND(YEAR(ноябрь+21)=календарь,MONTH(ноябрь+21)=11),ноябрь+21,""))</f>
        <v>41959</v>
      </c>
      <c r="H51" s="10"/>
      <c r="I51" s="11">
        <f ca="1">IF(DAY(декабрь)=1,IF(AND(YEAR(декабрь+8)=календарь,MONTH(декабрь+8)=12),декабрь+8,""),IF(AND(YEAR(декабрь+15)=календарь,MONTH(декабрь+15)=12),декабрь+15,""))</f>
        <v>41988</v>
      </c>
      <c r="J51" s="6">
        <f ca="1">IF(DAY(декабрь)=1,IF(AND(YEAR(декабрь+9)=календарь,MONTH(декабрь+9)=12),декабрь+9,""),IF(AND(YEAR(декабрь+16)=календарь,MONTH(декабрь+16)=12),декабрь+16,""))</f>
        <v>41989</v>
      </c>
      <c r="K51" s="6">
        <f ca="1">IF(DAY(декабрь)=1,IF(AND(YEAR(декабрь+10)=календарь,MONTH(декабрь+10)=12),декабрь+10,""),IF(AND(YEAR(декабрь+17)=календарь,MONTH(декабрь+17)=12),декабрь+17,""))</f>
        <v>41990</v>
      </c>
      <c r="L51" s="6">
        <f ca="1">IF(DAY(декабрь)=1,IF(AND(YEAR(декабрь+11)=календарь,MONTH(декабрь+11)=12),декабрь+11,""),IF(AND(YEAR(декабрь+18)=календарь,MONTH(декабрь+18)=12),декабрь+18,""))</f>
        <v>41991</v>
      </c>
      <c r="M51" s="6">
        <f ca="1">IF(DAY(декабрь)=1,IF(AND(YEAR(декабрь+12)=календарь,MONTH(декабрь+12)=12),декабрь+12,""),IF(AND(YEAR(декабрь+19)=календарь,MONTH(декабрь+19)=12),декабрь+19,""))</f>
        <v>41992</v>
      </c>
      <c r="N51" s="6">
        <f ca="1">IF(DAY(декабрь)=1,IF(AND(YEAR(декабрь+13)=календарь,MONTH(декабрь+13)=12),декабрь+13,""),IF(AND(YEAR(декабрь+20)=календарь,MONTH(декабрь+20)=12),декабрь+20,""))</f>
        <v>41993</v>
      </c>
      <c r="O51" s="56">
        <f ca="1">IF(DAY(декабрь)=1,IF(AND(YEAR(декабрь+14)=календарь,MONTH(декабрь+14)=12),декабрь+14,""),IF(AND(YEAR(декабрь+21)=календарь,MONTH(декабрь+21)=12),декабрь+21,""))</f>
        <v>41994</v>
      </c>
      <c r="P51" s="5"/>
      <c r="Q51" s="5"/>
      <c r="R51" s="4"/>
      <c r="S51" s="4"/>
    </row>
    <row r="52" spans="1:19" x14ac:dyDescent="0.25">
      <c r="A52" s="11">
        <f ca="1">IF(DAY(ноябрь)=1,IF(AND(YEAR(ноябрь+15)=календарь,MONTH(ноябрь+15)=11),ноябрь+15,""),IF(AND(YEAR(ноябрь+22)=календарь,MONTH(ноябрь+22)=11),ноябрь+22,""))</f>
        <v>41960</v>
      </c>
      <c r="B52" s="6">
        <f ca="1">IF(DAY(ноябрь)=1,IF(AND(YEAR(ноябрь+16)=календарь,MONTH(ноябрь+16)=11),ноябрь+16,""),IF(AND(YEAR(ноябрь+23)=календарь,MONTH(ноябрь+23)=11),ноябрь+23,""))</f>
        <v>41961</v>
      </c>
      <c r="C52" s="6">
        <f ca="1">IF(DAY(ноябрь)=1,IF(AND(YEAR(ноябрь+17)=календарь,MONTH(ноябрь+17)=11),ноябрь+17,""),IF(AND(YEAR(ноябрь+24)=календарь,MONTH(ноябрь+24)=11),ноябрь+24,""))</f>
        <v>41962</v>
      </c>
      <c r="D52" s="6">
        <f ca="1">IF(DAY(ноябрь)=1,IF(AND(YEAR(ноябрь+18)=календарь,MONTH(ноябрь+18)=11),ноябрь+18,""),IF(AND(YEAR(ноябрь+25)=календарь,MONTH(ноябрь+25)=11),ноябрь+25,""))</f>
        <v>41963</v>
      </c>
      <c r="E52" s="6">
        <f ca="1">IF(DAY(ноябрь)=1,IF(AND(YEAR(ноябрь+19)=календарь,MONTH(ноябрь+19)=11),ноябрь+19,""),IF(AND(YEAR(ноябрь+26)=календарь,MONTH(ноябрь+26)=11),ноябрь+26,""))</f>
        <v>41964</v>
      </c>
      <c r="F52" s="6">
        <f ca="1">IF(DAY(ноябрь)=1,IF(AND(YEAR(ноябрь+20)=календарь,MONTH(ноябрь+20)=11),ноябрь+20,""),IF(AND(YEAR(ноябрь+27)=календарь,MONTH(ноябрь+27)=11),ноябрь+27,""))</f>
        <v>41965</v>
      </c>
      <c r="G52" s="56">
        <f ca="1">IF(DAY(ноябрь)=1,IF(AND(YEAR(ноябрь+21)=календарь,MONTH(ноябрь+21)=11),ноябрь+21,""),IF(AND(YEAR(ноябрь+28)=календарь,MONTH(ноябрь+28)=11),ноябрь+28,""))</f>
        <v>41966</v>
      </c>
      <c r="H52" s="10"/>
      <c r="I52" s="11">
        <f ca="1">IF(DAY(декабрь)=1,IF(AND(YEAR(декабрь+15)=календарь,MONTH(декабрь+15)=12),декабрь+15,""),IF(AND(YEAR(декабрь+22)=календарь,MONTH(декабрь+22)=12),декабрь+22,""))</f>
        <v>41995</v>
      </c>
      <c r="J52" s="6">
        <f ca="1">IF(DAY(декабрь)=1,IF(AND(YEAR(декабрь+16)=календарь,MONTH(декабрь+16)=12),декабрь+16,""),IF(AND(YEAR(декабрь+23)=календарь,MONTH(декабрь+23)=12),декабрь+23,""))</f>
        <v>41996</v>
      </c>
      <c r="K52" s="6">
        <f ca="1">IF(DAY(декабрь)=1,IF(AND(YEAR(декабрь+17)=календарь,MONTH(декабрь+17)=12),декабрь+17,""),IF(AND(YEAR(декабрь+24)=календарь,MONTH(декабрь+24)=12),декабрь+24,""))</f>
        <v>41997</v>
      </c>
      <c r="L52" s="6">
        <f ca="1">IF(DAY(декабрь)=1,IF(AND(YEAR(декабрь+18)=календарь,MONTH(декабрь+18)=12),декабрь+18,""),IF(AND(YEAR(декабрь+25)=календарь,MONTH(декабрь+25)=12),декабрь+25,""))</f>
        <v>41998</v>
      </c>
      <c r="M52" s="6">
        <f ca="1">IF(DAY(декабрь)=1,IF(AND(YEAR(декабрь+19)=календарь,MONTH(декабрь+19)=12),декабрь+19,""),IF(AND(YEAR(декабрь+26)=календарь,MONTH(декабрь+26)=12),декабрь+26,""))</f>
        <v>41999</v>
      </c>
      <c r="N52" s="6">
        <f ca="1">IF(DAY(декабрь)=1,IF(AND(YEAR(декабрь+20)=календарь,MONTH(декабрь+20)=12),декабрь+20,""),IF(AND(YEAR(декабрь+27)=календарь,MONTH(декабрь+27)=12),декабрь+27,""))</f>
        <v>42000</v>
      </c>
      <c r="O52" s="56">
        <f ca="1">IF(DAY(декабрь)=1,IF(AND(YEAR(декабрь+21)=календарь,MONTH(декабрь+21)=12),декабрь+21,""),IF(AND(YEAR(декабрь+28)=календарь,MONTH(декабрь+28)=12),декабрь+28,""))</f>
        <v>42001</v>
      </c>
      <c r="P52" s="5"/>
      <c r="Q52" s="5"/>
      <c r="R52" s="4"/>
      <c r="S52" s="4"/>
    </row>
    <row r="53" spans="1:19" ht="15.75" thickBot="1" x14ac:dyDescent="0.3">
      <c r="A53" s="12">
        <f ca="1">IF(DAY(ноябрь)=1,IF(AND(YEAR(ноябрь+22)=календарь,MONTH(ноябрь+22)=11),ноябрь+22,""),IF(AND(YEAR(ноябрь+29)=календарь,MONTH(ноябрь+29)=11),ноябрь+29,""))</f>
        <v>41967</v>
      </c>
      <c r="B53" s="13">
        <f ca="1">IF(DAY(ноябрь)=1,IF(AND(YEAR(ноябрь+23)=календарь,MONTH(ноябрь+23)=11),ноябрь+23,""),IF(AND(YEAR(ноябрь+30)=календарь,MONTH(ноябрь+30)=11),ноябрь+30,""))</f>
        <v>41968</v>
      </c>
      <c r="C53" s="13">
        <f ca="1">IF(DAY(ноябрь)=1,IF(AND(YEAR(ноябрь+24)=календарь,MONTH(ноябрь+24)=11),ноябрь+24,""),IF(AND(YEAR(ноябрь+31)=календарь,MONTH(ноябрь+31)=11),ноябрь+31,""))</f>
        <v>41969</v>
      </c>
      <c r="D53" s="13">
        <f ca="1">IF(DAY(ноябрь)=1,IF(AND(YEAR(ноябрь+25)=календарь,MONTH(ноябрь+25)=11),ноябрь+25,""),IF(AND(YEAR(ноябрь+32)=календарь,MONTH(ноябрь+32)=11),ноябрь+32,""))</f>
        <v>41970</v>
      </c>
      <c r="E53" s="13">
        <f ca="1">IF(DAY(ноябрь)=1,IF(AND(YEAR(ноябрь+26)=календарь,MONTH(ноябрь+26)=11),ноябрь+26,""),IF(AND(YEAR(ноябрь+33)=календарь,MONTH(ноябрь+33)=11),ноябрь+33,""))</f>
        <v>41971</v>
      </c>
      <c r="F53" s="13">
        <f ca="1">IF(DAY(ноябрь)=1,IF(AND(YEAR(ноябрь+27)=календарь,MONTH(ноябрь+27)=11),ноябрь+27,""),IF(AND(YEAR(ноябрь+34)=календарь,MONTH(ноябрь+34)=11),ноябрь+34,""))</f>
        <v>41972</v>
      </c>
      <c r="G53" s="57">
        <f ca="1">IF(DAY(ноябрь)=1,IF(AND(YEAR(ноябрь+28)=календарь,MONTH(ноябрь+28)=11),ноябрь+28,""),IF(AND(YEAR(ноябрь+35)=календарь,MONTH(ноябрь+35)=11),ноябрь+35,""))</f>
        <v>41973</v>
      </c>
      <c r="H53" s="30"/>
      <c r="I53" s="12">
        <f ca="1">IF(DAY(декабрь)=1,IF(AND(YEAR(декабрь+22)=календарь,MONTH(декабрь+22)=12),декабрь+22,""),IF(AND(YEAR(декабрь+29)=календарь,MONTH(декабрь+29)=12),декабрь+29,""))</f>
        <v>42002</v>
      </c>
      <c r="J53" s="13">
        <f ca="1">IF(DAY(декабрь)=1,IF(AND(YEAR(декабрь+23)=календарь,MONTH(декабрь+23)=12),декабрь+23,""),IF(AND(YEAR(декабрь+30)=календарь,MONTH(декабрь+30)=12),декабрь+30,""))</f>
        <v>42003</v>
      </c>
      <c r="K53" s="13">
        <f ca="1">IF(DAY(декабрь)=1,IF(AND(YEAR(декабрь+24)=календарь,MONTH(декабрь+24)=12),декабрь+24,""),IF(AND(YEAR(декабрь+31)=календарь,MONTH(декабрь+31)=12),декабрь+31,""))</f>
        <v>42004</v>
      </c>
      <c r="L53" s="13" t="str">
        <f ca="1">IF(DAY(декабрь)=1,IF(AND(YEAR(декабрь+25)=календарь,MONTH(декабрь+25)=12),декабрь+25,""),IF(AND(YEAR(декабрь+32)=календарь,MONTH(декабрь+32)=12),декабрь+32,""))</f>
        <v/>
      </c>
      <c r="M53" s="13" t="str">
        <f ca="1">IF(DAY(декабрь)=1,IF(AND(YEAR(декабрь+26)=календарь,MONTH(декабрь+26)=12),декабрь+26,""),IF(AND(YEAR(декабрь+33)=календарь,MONTH(декабрь+33)=12),декабрь+33,""))</f>
        <v/>
      </c>
      <c r="N53" s="13" t="str">
        <f ca="1">IF(DAY(декабрь)=1,IF(AND(YEAR(декабрь+27)=календарь,MONTH(декабрь+27)=12),декабрь+27,""),IF(AND(YEAR(декабрь+34)=календарь,MONTH(декабрь+34)=12),декабрь+34,""))</f>
        <v/>
      </c>
      <c r="O53" s="57" t="str">
        <f ca="1">IF(DAY(декабрь)=1,IF(AND(YEAR(декабрь+28)=календарь,MONTH(декабрь+28)=12),декабрь+28,""),IF(AND(YEAR(декабрь+35)=календарь,MONTH(декабрь+35)=12),декабрь+35,""))</f>
        <v/>
      </c>
      <c r="P53" s="5"/>
      <c r="Q53" s="5"/>
      <c r="R53" s="4"/>
      <c r="S53" s="4"/>
    </row>
    <row r="54" spans="1:19" x14ac:dyDescent="0.25">
      <c r="A54" s="2"/>
      <c r="B54" s="2"/>
      <c r="P54" s="5"/>
      <c r="Q54" s="5"/>
      <c r="R54" s="4"/>
      <c r="S54" s="4"/>
    </row>
    <row r="55" spans="1:19" x14ac:dyDescent="0.25">
      <c r="A55" s="2"/>
      <c r="B55" s="2"/>
      <c r="C55" s="1" t="str">
        <f ca="1">IF(DAY(ноябрь)=1,IF(AND(YEAR(ноябрь+29)=календарь,MONTH(ноябрь+29)=11),ноябрь+29,""),IF(AND(YEAR(ноябрь+36)=календарь,MONTH(ноябрь+36)=11),ноябрь+36,""))</f>
        <v/>
      </c>
      <c r="D55" s="1" t="str">
        <f ca="1">IF(DAY(ноябрь)=1,IF(AND(YEAR(ноябрь+30)=календарь,MONTH(ноябрь+30)=11),ноябрь+30,""),IF(AND(YEAR(ноябрь+37)=календарь,MONTH(ноябрь+37)=11),ноябрь+37,""))</f>
        <v/>
      </c>
      <c r="E55" s="1" t="str">
        <f ca="1">IF(DAY(ноябрь)=1,IF(AND(YEAR(ноябрь+31)=календарь,MONTH(ноябрь+31)=11),ноябрь+31,""),IF(AND(YEAR(ноябрь+38)=календарь,MONTH(ноябрь+38)=11),ноябрь+38,""))</f>
        <v/>
      </c>
      <c r="F55" s="1" t="str">
        <f ca="1">IF(DAY(ноябрь)=1,IF(AND(YEAR(ноябрь+32)=календарь,MONTH(ноябрь+32)=11),ноябрь+32,""),IF(AND(YEAR(ноябрь+39)=календарь,MONTH(ноябрь+39)=11),ноябрь+39,""))</f>
        <v/>
      </c>
      <c r="G55" s="1" t="str">
        <f ca="1">IF(DAY(ноябрь)=1,IF(AND(YEAR(ноябрь+33)=календарь,MONTH(ноябрь+33)=11),ноябрь+33,""),IF(AND(YEAR(ноябрь+40)=календарь,MONTH(ноябрь+40)=11),ноябрь+40,""))</f>
        <v/>
      </c>
      <c r="H55" s="1" t="str">
        <f ca="1">IF(DAY(ноябрь)=1,IF(AND(YEAR(ноябрь+34)=календарь,MONTH(ноябрь+34)=11),ноябрь+34,""),IF(AND(YEAR(ноябрь+41)=календарь,MONTH(ноябрь+41)=11),ноябрь+41,""))</f>
        <v/>
      </c>
      <c r="I55" s="1" t="str">
        <f ca="1">IF(DAY(ноябрь)=1,IF(AND(YEAR(ноябрь+35)=календарь,MONTH(ноябрь+35)=11),ноябрь+35,""),IF(AND(YEAR(ноябрь+42)=календарь,MONTH(ноябрь+42)=11),ноябрь+42,""))</f>
        <v/>
      </c>
      <c r="J55" s="2"/>
      <c r="K55" s="1" t="str">
        <f ca="1">IF(DAY(декабрь)=1,IF(AND(YEAR(декабрь+29)=календарь,MONTH(декабрь+29)=12),декабрь+29,""),IF(AND(YEAR(декабрь+36)=календарь,MONTH(декабрь+36)=12),декабрь+36,""))</f>
        <v/>
      </c>
      <c r="L55" s="1" t="str">
        <f ca="1">IF(DAY(декабрь)=1,IF(AND(YEAR(декабрь+30)=календарь,MONTH(декабрь+30)=12),декабрь+30,""),IF(AND(YEAR(декабрь+37)=календарь,MONTH(декабрь+37)=12),декабрь+37,""))</f>
        <v/>
      </c>
      <c r="M55" s="1" t="str">
        <f ca="1">IF(DAY(декабрь)=1,IF(AND(YEAR(декабрь+31)=календарь,MONTH(декабрь+31)=12),декабрь+31,""),IF(AND(YEAR(декабрь+38)=календарь,MONTH(декабрь+38)=12),декабрь+38,""))</f>
        <v/>
      </c>
      <c r="N55" s="1" t="str">
        <f ca="1">IF(DAY(декабрь)=1,IF(AND(YEAR(декабрь+32)=календарь,MONTH(декабрь+32)=12),декабрь+32,""),IF(AND(YEAR(декабрь+39)=календарь,MONTH(декабрь+39)=12),декабрь+39,""))</f>
        <v/>
      </c>
      <c r="O55" s="1" t="str">
        <f ca="1">IF(DAY(декабрь)=1,IF(AND(YEAR(декабрь+33)=календарь,MONTH(декабрь+33)=12),декабрь+33,""),IF(AND(YEAR(декабрь+40)=календарь,MONTH(декабрь+40)=12),декабрь+40,""))</f>
        <v/>
      </c>
      <c r="P55" s="1" t="str">
        <f ca="1">IF(DAY(декабрь)=1,IF(AND(YEAR(декабрь+34)=календарь,MONTH(декабрь+34)=12),декабрь+34,""),IF(AND(YEAR(декабрь+41)=календарь,MONTH(декабрь+41)=12),декабрь+41,""))</f>
        <v/>
      </c>
      <c r="Q55" s="1" t="str">
        <f ca="1">IF(DAY(декабрь)=1,IF(AND(YEAR(декабрь+35)=календарь,MONTH(декабрь+35)=12),декабрь+35,""),IF(AND(YEAR(декабрь+42)=календарь,MONTH(декабрь+42)=12),декабрь+42,""))</f>
        <v/>
      </c>
      <c r="R55" s="4"/>
      <c r="S55" s="4"/>
    </row>
  </sheetData>
  <mergeCells count="20">
    <mergeCell ref="P19:U20"/>
    <mergeCell ref="P12:U18"/>
    <mergeCell ref="P21:U28"/>
    <mergeCell ref="A1:G1"/>
    <mergeCell ref="A11:G11"/>
    <mergeCell ref="P1:U1"/>
    <mergeCell ref="I20:O20"/>
    <mergeCell ref="A20:G20"/>
    <mergeCell ref="I11:O11"/>
    <mergeCell ref="I2:O2"/>
    <mergeCell ref="A2:G2"/>
    <mergeCell ref="P2:U9"/>
    <mergeCell ref="P10:U11"/>
    <mergeCell ref="I1:O1"/>
    <mergeCell ref="A29:G29"/>
    <mergeCell ref="I29:O29"/>
    <mergeCell ref="A38:G38"/>
    <mergeCell ref="A47:G47"/>
    <mergeCell ref="I47:O47"/>
    <mergeCell ref="I38:O38"/>
  </mergeCells>
  <dataValidations count="1">
    <dataValidation allowBlank="1" showInputMessage="1" showErrorMessage="1" errorTitle="Invalid Year" error="Enter a year from 1900 to 9999, or use the scroll bar to find a year." sqref="A1"/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15"/>
  <sheetViews>
    <sheetView workbookViewId="0">
      <selection activeCell="F55" sqref="F55:I55"/>
    </sheetView>
  </sheetViews>
  <sheetFormatPr defaultRowHeight="15" x14ac:dyDescent="0.25"/>
  <cols>
    <col min="1" max="1" width="9.85546875" style="32" customWidth="1"/>
  </cols>
  <sheetData>
    <row r="1" spans="1:60" x14ac:dyDescent="0.25">
      <c r="A1" s="55" t="s">
        <v>13</v>
      </c>
      <c r="B1" s="80" t="s">
        <v>24</v>
      </c>
      <c r="C1" s="80"/>
      <c r="D1" s="80"/>
      <c r="E1" s="80"/>
      <c r="F1" s="80" t="s">
        <v>25</v>
      </c>
      <c r="G1" s="80"/>
      <c r="H1" s="80"/>
      <c r="I1" s="80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</row>
    <row r="2" spans="1:60" x14ac:dyDescent="0.25">
      <c r="A2" s="33" t="s">
        <v>14</v>
      </c>
      <c r="B2" s="79" t="s">
        <v>12</v>
      </c>
      <c r="C2" s="79"/>
      <c r="D2" s="79"/>
      <c r="E2" s="79"/>
      <c r="F2" s="81" t="s">
        <v>26</v>
      </c>
      <c r="G2" s="81"/>
      <c r="H2" s="81"/>
      <c r="I2" s="81"/>
    </row>
    <row r="3" spans="1:60" x14ac:dyDescent="0.25">
      <c r="A3" s="33">
        <v>41641</v>
      </c>
      <c r="B3" s="79" t="s">
        <v>16</v>
      </c>
      <c r="C3" s="79"/>
      <c r="D3" s="79"/>
      <c r="E3" s="79"/>
      <c r="F3" s="76" t="s">
        <v>27</v>
      </c>
      <c r="G3" s="76"/>
      <c r="H3" s="76"/>
      <c r="I3" s="76"/>
    </row>
    <row r="4" spans="1:60" x14ac:dyDescent="0.25">
      <c r="A4" s="33">
        <v>41642</v>
      </c>
      <c r="B4" s="77"/>
      <c r="C4" s="77"/>
      <c r="D4" s="77"/>
      <c r="E4" s="77"/>
      <c r="F4" s="76"/>
      <c r="G4" s="76"/>
      <c r="H4" s="76"/>
      <c r="I4" s="76"/>
    </row>
    <row r="5" spans="1:60" x14ac:dyDescent="0.25">
      <c r="A5" s="33">
        <v>41643</v>
      </c>
      <c r="B5" s="77" t="s">
        <v>31</v>
      </c>
      <c r="C5" s="77"/>
      <c r="D5" s="77"/>
      <c r="E5" s="77"/>
      <c r="F5" s="76"/>
      <c r="G5" s="76"/>
      <c r="H5" s="76"/>
      <c r="I5" s="76"/>
    </row>
    <row r="6" spans="1:60" x14ac:dyDescent="0.25">
      <c r="A6" s="33">
        <v>41644</v>
      </c>
      <c r="B6" s="77"/>
      <c r="C6" s="77"/>
      <c r="D6" s="77"/>
      <c r="E6" s="77"/>
      <c r="F6" s="76"/>
      <c r="G6" s="76"/>
      <c r="H6" s="76"/>
      <c r="I6" s="76"/>
    </row>
    <row r="7" spans="1:60" x14ac:dyDescent="0.25">
      <c r="A7" s="33">
        <v>41645</v>
      </c>
      <c r="B7" s="78"/>
      <c r="C7" s="78"/>
      <c r="D7" s="78"/>
      <c r="E7" s="78"/>
      <c r="F7" s="76"/>
      <c r="G7" s="76"/>
      <c r="H7" s="76"/>
      <c r="I7" s="76"/>
    </row>
    <row r="8" spans="1:60" x14ac:dyDescent="0.25">
      <c r="A8" s="33">
        <v>41646</v>
      </c>
      <c r="B8" s="78" t="s">
        <v>32</v>
      </c>
      <c r="C8" s="78"/>
      <c r="D8" s="78"/>
      <c r="E8" s="78"/>
      <c r="F8" s="76"/>
      <c r="G8" s="76"/>
      <c r="H8" s="76"/>
      <c r="I8" s="76"/>
    </row>
    <row r="9" spans="1:60" x14ac:dyDescent="0.25">
      <c r="A9" s="33">
        <v>41647</v>
      </c>
      <c r="B9" s="78"/>
      <c r="C9" s="78"/>
      <c r="D9" s="78"/>
      <c r="E9" s="78"/>
      <c r="F9" s="76"/>
      <c r="G9" s="76"/>
      <c r="H9" s="76"/>
      <c r="I9" s="76"/>
    </row>
    <row r="10" spans="1:60" x14ac:dyDescent="0.25">
      <c r="A10" s="33">
        <v>41648</v>
      </c>
      <c r="B10" s="76"/>
      <c r="C10" s="76"/>
      <c r="D10" s="76"/>
      <c r="E10" s="76"/>
      <c r="F10" s="76"/>
      <c r="G10" s="76"/>
      <c r="H10" s="76"/>
      <c r="I10" s="76"/>
    </row>
    <row r="11" spans="1:60" x14ac:dyDescent="0.25">
      <c r="A11" s="33">
        <v>41649</v>
      </c>
      <c r="B11" s="76"/>
      <c r="C11" s="76"/>
      <c r="D11" s="76"/>
      <c r="E11" s="76"/>
      <c r="F11" s="76"/>
      <c r="G11" s="76"/>
      <c r="H11" s="76"/>
      <c r="I11" s="76"/>
    </row>
    <row r="12" spans="1:60" x14ac:dyDescent="0.25">
      <c r="A12" s="33">
        <v>41650</v>
      </c>
      <c r="B12" s="76"/>
      <c r="C12" s="76"/>
      <c r="D12" s="76"/>
      <c r="E12" s="76"/>
      <c r="F12" s="76"/>
      <c r="G12" s="76"/>
      <c r="H12" s="76"/>
      <c r="I12" s="76"/>
    </row>
    <row r="13" spans="1:60" x14ac:dyDescent="0.25">
      <c r="A13" s="33">
        <v>41651</v>
      </c>
      <c r="B13" s="76"/>
      <c r="C13" s="76"/>
      <c r="D13" s="76"/>
      <c r="E13" s="76"/>
      <c r="F13" s="76"/>
      <c r="G13" s="76"/>
      <c r="H13" s="76"/>
      <c r="I13" s="76"/>
    </row>
    <row r="14" spans="1:60" x14ac:dyDescent="0.25">
      <c r="A14" s="33">
        <v>41652</v>
      </c>
      <c r="B14" s="76"/>
      <c r="C14" s="76"/>
      <c r="D14" s="76"/>
      <c r="E14" s="76"/>
      <c r="F14" s="76"/>
      <c r="G14" s="76"/>
      <c r="H14" s="76"/>
      <c r="I14" s="76"/>
    </row>
    <row r="15" spans="1:60" x14ac:dyDescent="0.25">
      <c r="A15" s="33">
        <v>41653</v>
      </c>
      <c r="B15" s="76"/>
      <c r="C15" s="76"/>
      <c r="D15" s="76"/>
      <c r="E15" s="76"/>
      <c r="F15" s="76"/>
      <c r="G15" s="76"/>
      <c r="H15" s="76"/>
      <c r="I15" s="76"/>
    </row>
    <row r="16" spans="1:60" x14ac:dyDescent="0.25">
      <c r="A16" s="33">
        <v>41654</v>
      </c>
      <c r="B16" s="76"/>
      <c r="C16" s="76"/>
      <c r="D16" s="76"/>
      <c r="E16" s="76"/>
      <c r="F16" s="76"/>
      <c r="G16" s="76"/>
      <c r="H16" s="76"/>
      <c r="I16" s="76"/>
    </row>
    <row r="17" spans="1:9" x14ac:dyDescent="0.25">
      <c r="A17" s="33">
        <v>41655</v>
      </c>
      <c r="B17" s="76"/>
      <c r="C17" s="76"/>
      <c r="D17" s="76"/>
      <c r="E17" s="76"/>
      <c r="F17" s="76"/>
      <c r="G17" s="76"/>
      <c r="H17" s="76"/>
      <c r="I17" s="76"/>
    </row>
    <row r="18" spans="1:9" x14ac:dyDescent="0.25">
      <c r="A18" s="33">
        <v>41656</v>
      </c>
      <c r="B18" s="76"/>
      <c r="C18" s="76"/>
      <c r="D18" s="76"/>
      <c r="E18" s="76"/>
      <c r="F18" s="76"/>
      <c r="G18" s="76"/>
      <c r="H18" s="76"/>
      <c r="I18" s="76"/>
    </row>
    <row r="19" spans="1:9" x14ac:dyDescent="0.25">
      <c r="A19" s="33">
        <v>41657</v>
      </c>
      <c r="B19" s="76"/>
      <c r="C19" s="76"/>
      <c r="D19" s="76"/>
      <c r="E19" s="76"/>
      <c r="F19" s="76"/>
      <c r="G19" s="76"/>
      <c r="H19" s="76"/>
      <c r="I19" s="76"/>
    </row>
    <row r="20" spans="1:9" x14ac:dyDescent="0.25">
      <c r="A20" s="33">
        <v>41658</v>
      </c>
      <c r="B20" s="76"/>
      <c r="C20" s="76"/>
      <c r="D20" s="76"/>
      <c r="E20" s="76"/>
      <c r="F20" s="76"/>
      <c r="G20" s="76"/>
      <c r="H20" s="76"/>
      <c r="I20" s="76"/>
    </row>
    <row r="21" spans="1:9" x14ac:dyDescent="0.25">
      <c r="A21" s="33">
        <v>41659</v>
      </c>
      <c r="B21" s="76"/>
      <c r="C21" s="76"/>
      <c r="D21" s="76"/>
      <c r="E21" s="76"/>
      <c r="F21" s="76"/>
      <c r="G21" s="76"/>
      <c r="H21" s="76"/>
      <c r="I21" s="76"/>
    </row>
    <row r="22" spans="1:9" x14ac:dyDescent="0.25">
      <c r="A22" s="33">
        <v>41660</v>
      </c>
      <c r="B22" s="76"/>
      <c r="C22" s="76"/>
      <c r="D22" s="76"/>
      <c r="E22" s="76"/>
      <c r="F22" s="76"/>
      <c r="G22" s="76"/>
      <c r="H22" s="76"/>
      <c r="I22" s="76"/>
    </row>
    <row r="23" spans="1:9" x14ac:dyDescent="0.25">
      <c r="A23" s="33">
        <v>41661</v>
      </c>
      <c r="B23" s="76"/>
      <c r="C23" s="76"/>
      <c r="D23" s="76"/>
      <c r="E23" s="76"/>
      <c r="F23" s="76"/>
      <c r="G23" s="76"/>
      <c r="H23" s="76"/>
      <c r="I23" s="76"/>
    </row>
    <row r="24" spans="1:9" x14ac:dyDescent="0.25">
      <c r="A24" s="33">
        <v>41662</v>
      </c>
      <c r="B24" s="76"/>
      <c r="C24" s="76"/>
      <c r="D24" s="76"/>
      <c r="E24" s="76"/>
      <c r="F24" s="76"/>
      <c r="G24" s="76"/>
      <c r="H24" s="76"/>
      <c r="I24" s="76"/>
    </row>
    <row r="25" spans="1:9" x14ac:dyDescent="0.25">
      <c r="A25" s="33">
        <v>41663</v>
      </c>
      <c r="B25" s="76"/>
      <c r="C25" s="76"/>
      <c r="D25" s="76"/>
      <c r="E25" s="76"/>
      <c r="F25" s="76"/>
      <c r="G25" s="76"/>
      <c r="H25" s="76"/>
      <c r="I25" s="76"/>
    </row>
    <row r="26" spans="1:9" x14ac:dyDescent="0.25">
      <c r="A26" s="33">
        <v>41664</v>
      </c>
      <c r="B26" s="76"/>
      <c r="C26" s="76"/>
      <c r="D26" s="76"/>
      <c r="E26" s="76"/>
      <c r="F26" s="76"/>
      <c r="G26" s="76"/>
      <c r="H26" s="76"/>
      <c r="I26" s="76"/>
    </row>
    <row r="27" spans="1:9" x14ac:dyDescent="0.25">
      <c r="A27" s="33">
        <v>41665</v>
      </c>
      <c r="B27" s="76"/>
      <c r="C27" s="76"/>
      <c r="D27" s="76"/>
      <c r="E27" s="76"/>
      <c r="F27" s="76"/>
      <c r="G27" s="76"/>
      <c r="H27" s="76"/>
      <c r="I27" s="76"/>
    </row>
    <row r="28" spans="1:9" x14ac:dyDescent="0.25">
      <c r="A28" s="33">
        <v>41666</v>
      </c>
      <c r="B28" s="76"/>
      <c r="C28" s="76"/>
      <c r="D28" s="76"/>
      <c r="E28" s="76"/>
      <c r="F28" s="76"/>
      <c r="G28" s="76"/>
      <c r="H28" s="76"/>
      <c r="I28" s="76"/>
    </row>
    <row r="29" spans="1:9" x14ac:dyDescent="0.25">
      <c r="A29" s="33">
        <v>41667</v>
      </c>
      <c r="B29" s="76"/>
      <c r="C29" s="76"/>
      <c r="D29" s="76"/>
      <c r="E29" s="76"/>
      <c r="F29" s="76"/>
      <c r="G29" s="76"/>
      <c r="H29" s="76"/>
      <c r="I29" s="76"/>
    </row>
    <row r="30" spans="1:9" x14ac:dyDescent="0.25">
      <c r="A30" s="33">
        <v>41668</v>
      </c>
      <c r="B30" s="76"/>
      <c r="C30" s="76"/>
      <c r="D30" s="76"/>
      <c r="E30" s="76"/>
      <c r="F30" s="76"/>
      <c r="G30" s="76"/>
      <c r="H30" s="76"/>
      <c r="I30" s="76"/>
    </row>
    <row r="31" spans="1:9" x14ac:dyDescent="0.25">
      <c r="A31" s="33">
        <v>41669</v>
      </c>
      <c r="B31" s="76"/>
      <c r="C31" s="76"/>
      <c r="D31" s="76"/>
      <c r="E31" s="76"/>
      <c r="F31" s="76"/>
      <c r="G31" s="76"/>
      <c r="H31" s="76"/>
      <c r="I31" s="76"/>
    </row>
    <row r="32" spans="1:9" x14ac:dyDescent="0.25">
      <c r="A32" s="33">
        <v>41670</v>
      </c>
      <c r="B32" s="76"/>
      <c r="C32" s="76"/>
      <c r="D32" s="76"/>
      <c r="E32" s="76"/>
      <c r="F32" s="76"/>
      <c r="G32" s="76"/>
      <c r="H32" s="76"/>
      <c r="I32" s="76"/>
    </row>
    <row r="33" spans="1:9" x14ac:dyDescent="0.25">
      <c r="A33" s="33">
        <v>41671</v>
      </c>
      <c r="B33" s="76"/>
      <c r="C33" s="76"/>
      <c r="D33" s="76"/>
      <c r="E33" s="76"/>
      <c r="F33" s="76"/>
      <c r="G33" s="76"/>
      <c r="H33" s="76"/>
      <c r="I33" s="76"/>
    </row>
    <row r="34" spans="1:9" x14ac:dyDescent="0.25">
      <c r="A34" s="33">
        <v>41672</v>
      </c>
      <c r="B34" s="76"/>
      <c r="C34" s="76"/>
      <c r="D34" s="76"/>
      <c r="E34" s="76"/>
      <c r="F34" s="76"/>
      <c r="G34" s="76"/>
      <c r="H34" s="76"/>
      <c r="I34" s="76"/>
    </row>
    <row r="35" spans="1:9" x14ac:dyDescent="0.25">
      <c r="A35" s="33">
        <v>41673</v>
      </c>
      <c r="B35" s="76"/>
      <c r="C35" s="76"/>
      <c r="D35" s="76"/>
      <c r="E35" s="76"/>
      <c r="F35" s="76"/>
      <c r="G35" s="76"/>
      <c r="H35" s="76"/>
      <c r="I35" s="76"/>
    </row>
    <row r="36" spans="1:9" x14ac:dyDescent="0.25">
      <c r="A36" s="33">
        <v>41674</v>
      </c>
      <c r="B36" s="76"/>
      <c r="C36" s="76"/>
      <c r="D36" s="76"/>
      <c r="E36" s="76"/>
      <c r="F36" s="76"/>
      <c r="G36" s="76"/>
      <c r="H36" s="76"/>
      <c r="I36" s="76"/>
    </row>
    <row r="37" spans="1:9" x14ac:dyDescent="0.25">
      <c r="A37" s="33">
        <v>41675</v>
      </c>
      <c r="B37" s="76"/>
      <c r="C37" s="76"/>
      <c r="D37" s="76"/>
      <c r="E37" s="76"/>
      <c r="F37" s="76"/>
      <c r="G37" s="76"/>
      <c r="H37" s="76"/>
      <c r="I37" s="76"/>
    </row>
    <row r="38" spans="1:9" x14ac:dyDescent="0.25">
      <c r="A38" s="33">
        <v>41676</v>
      </c>
      <c r="B38" s="76"/>
      <c r="C38" s="76"/>
      <c r="D38" s="76"/>
      <c r="E38" s="76"/>
      <c r="F38" s="76"/>
      <c r="G38" s="76"/>
      <c r="H38" s="76"/>
      <c r="I38" s="76"/>
    </row>
    <row r="39" spans="1:9" x14ac:dyDescent="0.25">
      <c r="A39" s="33">
        <v>41677</v>
      </c>
      <c r="B39" s="76"/>
      <c r="C39" s="76"/>
      <c r="D39" s="76"/>
      <c r="E39" s="76"/>
      <c r="F39" s="76"/>
      <c r="G39" s="76"/>
      <c r="H39" s="76"/>
      <c r="I39" s="76"/>
    </row>
    <row r="40" spans="1:9" x14ac:dyDescent="0.25">
      <c r="A40" s="33">
        <v>41678</v>
      </c>
      <c r="B40" s="76"/>
      <c r="C40" s="76"/>
      <c r="D40" s="76"/>
      <c r="E40" s="76"/>
      <c r="F40" s="76"/>
      <c r="G40" s="76"/>
      <c r="H40" s="76"/>
      <c r="I40" s="76"/>
    </row>
    <row r="41" spans="1:9" x14ac:dyDescent="0.25">
      <c r="A41" s="33">
        <v>41679</v>
      </c>
      <c r="B41" s="76"/>
      <c r="C41" s="76"/>
      <c r="D41" s="76"/>
      <c r="E41" s="76"/>
      <c r="F41" s="76"/>
      <c r="G41" s="76"/>
      <c r="H41" s="76"/>
      <c r="I41" s="76"/>
    </row>
    <row r="42" spans="1:9" x14ac:dyDescent="0.25">
      <c r="A42" s="33">
        <v>41680</v>
      </c>
      <c r="B42" s="76"/>
      <c r="C42" s="76"/>
      <c r="D42" s="76"/>
      <c r="E42" s="76"/>
      <c r="F42" s="76"/>
      <c r="G42" s="76"/>
      <c r="H42" s="76"/>
      <c r="I42" s="76"/>
    </row>
    <row r="43" spans="1:9" x14ac:dyDescent="0.25">
      <c r="A43" s="33">
        <v>41681</v>
      </c>
      <c r="B43" s="76"/>
      <c r="C43" s="76"/>
      <c r="D43" s="76"/>
      <c r="E43" s="76"/>
      <c r="F43" s="76"/>
      <c r="G43" s="76"/>
      <c r="H43" s="76"/>
      <c r="I43" s="76"/>
    </row>
    <row r="44" spans="1:9" x14ac:dyDescent="0.25">
      <c r="A44" s="33">
        <v>41682</v>
      </c>
      <c r="B44" s="76"/>
      <c r="C44" s="76"/>
      <c r="D44" s="76"/>
      <c r="E44" s="76"/>
      <c r="F44" s="76"/>
      <c r="G44" s="76"/>
      <c r="H44" s="76"/>
      <c r="I44" s="76"/>
    </row>
    <row r="45" spans="1:9" x14ac:dyDescent="0.25">
      <c r="A45" s="33">
        <v>41683</v>
      </c>
      <c r="B45" s="76"/>
      <c r="C45" s="76"/>
      <c r="D45" s="76"/>
      <c r="E45" s="76"/>
      <c r="F45" s="76"/>
      <c r="G45" s="76"/>
      <c r="H45" s="76"/>
      <c r="I45" s="76"/>
    </row>
    <row r="46" spans="1:9" x14ac:dyDescent="0.25">
      <c r="A46" s="33">
        <v>41684</v>
      </c>
      <c r="B46" s="76"/>
      <c r="C46" s="76"/>
      <c r="D46" s="76"/>
      <c r="E46" s="76"/>
      <c r="F46" s="76"/>
      <c r="G46" s="76"/>
      <c r="H46" s="76"/>
      <c r="I46" s="76"/>
    </row>
    <row r="47" spans="1:9" x14ac:dyDescent="0.25">
      <c r="A47" s="33">
        <v>41685</v>
      </c>
      <c r="B47" s="76"/>
      <c r="C47" s="76"/>
      <c r="D47" s="76"/>
      <c r="E47" s="76"/>
      <c r="F47" s="76"/>
      <c r="G47" s="76"/>
      <c r="H47" s="76"/>
      <c r="I47" s="76"/>
    </row>
    <row r="48" spans="1:9" x14ac:dyDescent="0.25">
      <c r="A48" s="33">
        <v>41686</v>
      </c>
      <c r="B48" s="76"/>
      <c r="C48" s="76"/>
      <c r="D48" s="76"/>
      <c r="E48" s="76"/>
      <c r="F48" s="76"/>
      <c r="G48" s="76"/>
      <c r="H48" s="76"/>
      <c r="I48" s="76"/>
    </row>
    <row r="49" spans="1:9" x14ac:dyDescent="0.25">
      <c r="A49" s="33">
        <v>41687</v>
      </c>
      <c r="B49" s="76"/>
      <c r="C49" s="76"/>
      <c r="D49" s="76"/>
      <c r="E49" s="76"/>
      <c r="F49" s="76"/>
      <c r="G49" s="76"/>
      <c r="H49" s="76"/>
      <c r="I49" s="76"/>
    </row>
    <row r="50" spans="1:9" x14ac:dyDescent="0.25">
      <c r="A50" s="33">
        <v>41688</v>
      </c>
      <c r="B50" s="76"/>
      <c r="C50" s="76"/>
      <c r="D50" s="76"/>
      <c r="E50" s="76"/>
      <c r="F50" s="76"/>
      <c r="G50" s="76"/>
      <c r="H50" s="76"/>
      <c r="I50" s="76"/>
    </row>
    <row r="51" spans="1:9" x14ac:dyDescent="0.25">
      <c r="A51" s="33">
        <v>41689</v>
      </c>
      <c r="B51" s="76"/>
      <c r="C51" s="76"/>
      <c r="D51" s="76"/>
      <c r="E51" s="76"/>
      <c r="F51" s="76"/>
      <c r="G51" s="76"/>
      <c r="H51" s="76"/>
      <c r="I51" s="76"/>
    </row>
    <row r="52" spans="1:9" x14ac:dyDescent="0.25">
      <c r="A52" s="33">
        <v>41690</v>
      </c>
      <c r="B52" s="76"/>
      <c r="C52" s="76"/>
      <c r="D52" s="76"/>
      <c r="E52" s="76"/>
      <c r="F52" s="76"/>
      <c r="G52" s="76"/>
      <c r="H52" s="76"/>
      <c r="I52" s="76"/>
    </row>
    <row r="53" spans="1:9" ht="15" customHeight="1" x14ac:dyDescent="0.25">
      <c r="A53" s="33">
        <v>41691</v>
      </c>
      <c r="B53" s="76"/>
      <c r="C53" s="76"/>
      <c r="D53" s="76"/>
      <c r="E53" s="76"/>
      <c r="F53" s="76"/>
      <c r="G53" s="76"/>
      <c r="H53" s="76"/>
      <c r="I53" s="76"/>
    </row>
    <row r="54" spans="1:9" x14ac:dyDescent="0.25">
      <c r="A54" s="33">
        <v>41692</v>
      </c>
      <c r="B54" s="76" t="s">
        <v>33</v>
      </c>
      <c r="C54" s="76"/>
      <c r="D54" s="76"/>
      <c r="E54" s="76"/>
      <c r="F54" s="76" t="s">
        <v>34</v>
      </c>
      <c r="G54" s="76"/>
      <c r="H54" s="76"/>
      <c r="I54" s="76"/>
    </row>
    <row r="55" spans="1:9" x14ac:dyDescent="0.25">
      <c r="A55" s="33">
        <v>41693</v>
      </c>
      <c r="B55" s="76"/>
      <c r="C55" s="76"/>
      <c r="D55" s="76"/>
      <c r="E55" s="76"/>
      <c r="F55" s="76"/>
      <c r="G55" s="76"/>
      <c r="H55" s="76"/>
      <c r="I55" s="76"/>
    </row>
    <row r="56" spans="1:9" x14ac:dyDescent="0.25">
      <c r="A56" s="33">
        <v>41694</v>
      </c>
      <c r="B56" s="76"/>
      <c r="C56" s="76"/>
      <c r="D56" s="76"/>
      <c r="E56" s="76"/>
      <c r="F56" s="76"/>
      <c r="G56" s="76"/>
      <c r="H56" s="76"/>
      <c r="I56" s="76"/>
    </row>
    <row r="57" spans="1:9" x14ac:dyDescent="0.25">
      <c r="A57" s="33">
        <v>41695</v>
      </c>
      <c r="B57" s="76"/>
      <c r="C57" s="76"/>
      <c r="D57" s="76"/>
      <c r="E57" s="76"/>
      <c r="F57" s="76"/>
      <c r="G57" s="76"/>
      <c r="H57" s="76"/>
      <c r="I57" s="76"/>
    </row>
    <row r="58" spans="1:9" x14ac:dyDescent="0.25">
      <c r="A58" s="33">
        <v>41696</v>
      </c>
      <c r="B58" s="76"/>
      <c r="C58" s="76"/>
      <c r="D58" s="76"/>
      <c r="E58" s="76"/>
      <c r="F58" s="76"/>
      <c r="G58" s="76"/>
      <c r="H58" s="76"/>
      <c r="I58" s="76"/>
    </row>
    <row r="59" spans="1:9" x14ac:dyDescent="0.25">
      <c r="A59" s="33">
        <v>41697</v>
      </c>
      <c r="B59" s="76"/>
      <c r="C59" s="76"/>
      <c r="D59" s="76"/>
      <c r="E59" s="76"/>
      <c r="F59" s="76"/>
      <c r="G59" s="76"/>
      <c r="H59" s="76"/>
      <c r="I59" s="76"/>
    </row>
    <row r="60" spans="1:9" x14ac:dyDescent="0.25">
      <c r="A60" s="33">
        <v>41698</v>
      </c>
      <c r="B60" s="76"/>
      <c r="C60" s="76"/>
      <c r="D60" s="76"/>
      <c r="E60" s="76"/>
      <c r="F60" s="76"/>
      <c r="G60" s="76"/>
      <c r="H60" s="76"/>
      <c r="I60" s="76"/>
    </row>
    <row r="61" spans="1:9" x14ac:dyDescent="0.25">
      <c r="A61" s="33">
        <v>41699</v>
      </c>
      <c r="B61" s="76"/>
      <c r="C61" s="76"/>
      <c r="D61" s="76"/>
      <c r="E61" s="76"/>
      <c r="F61" s="76"/>
      <c r="G61" s="76"/>
      <c r="H61" s="76"/>
      <c r="I61" s="76"/>
    </row>
    <row r="62" spans="1:9" x14ac:dyDescent="0.25">
      <c r="A62" s="33">
        <v>41700</v>
      </c>
      <c r="B62" s="76"/>
      <c r="C62" s="76"/>
      <c r="D62" s="76"/>
      <c r="E62" s="76"/>
      <c r="F62" s="76"/>
      <c r="G62" s="76"/>
      <c r="H62" s="76"/>
      <c r="I62" s="76"/>
    </row>
    <row r="63" spans="1:9" x14ac:dyDescent="0.25">
      <c r="A63" s="33">
        <v>41701</v>
      </c>
      <c r="B63" s="76"/>
      <c r="C63" s="76"/>
      <c r="D63" s="76"/>
      <c r="E63" s="76"/>
      <c r="F63" s="76"/>
      <c r="G63" s="76"/>
      <c r="H63" s="76"/>
      <c r="I63" s="76"/>
    </row>
    <row r="64" spans="1:9" x14ac:dyDescent="0.25">
      <c r="A64" s="33">
        <v>41702</v>
      </c>
      <c r="B64" s="76"/>
      <c r="C64" s="76"/>
      <c r="D64" s="76"/>
      <c r="E64" s="76"/>
      <c r="F64" s="76"/>
      <c r="G64" s="76"/>
      <c r="H64" s="76"/>
      <c r="I64" s="76"/>
    </row>
    <row r="65" spans="1:9" x14ac:dyDescent="0.25">
      <c r="A65" s="33">
        <v>41703</v>
      </c>
      <c r="B65" s="76"/>
      <c r="C65" s="76"/>
      <c r="D65" s="76"/>
      <c r="E65" s="76"/>
      <c r="F65" s="76"/>
      <c r="G65" s="76"/>
      <c r="H65" s="76"/>
      <c r="I65" s="76"/>
    </row>
    <row r="66" spans="1:9" x14ac:dyDescent="0.25">
      <c r="A66" s="33">
        <v>41704</v>
      </c>
      <c r="B66" s="76"/>
      <c r="C66" s="76"/>
      <c r="D66" s="76"/>
      <c r="E66" s="76"/>
      <c r="F66" s="76"/>
      <c r="G66" s="76"/>
      <c r="H66" s="76"/>
      <c r="I66" s="76"/>
    </row>
    <row r="67" spans="1:9" x14ac:dyDescent="0.25">
      <c r="A67" s="33">
        <v>41705</v>
      </c>
      <c r="B67" s="76"/>
      <c r="C67" s="76"/>
      <c r="D67" s="76"/>
      <c r="E67" s="76"/>
      <c r="F67" s="76"/>
      <c r="G67" s="76"/>
      <c r="H67" s="76"/>
      <c r="I67" s="76"/>
    </row>
    <row r="68" spans="1:9" x14ac:dyDescent="0.25">
      <c r="A68" s="33">
        <v>41706</v>
      </c>
      <c r="B68" s="76"/>
      <c r="C68" s="76"/>
      <c r="D68" s="76"/>
      <c r="E68" s="76"/>
      <c r="F68" s="76"/>
      <c r="G68" s="76"/>
      <c r="H68" s="76"/>
      <c r="I68" s="76"/>
    </row>
    <row r="69" spans="1:9" x14ac:dyDescent="0.25">
      <c r="A69" s="33">
        <v>41707</v>
      </c>
      <c r="B69" s="76"/>
      <c r="C69" s="76"/>
      <c r="D69" s="76"/>
      <c r="E69" s="76"/>
      <c r="F69" s="76"/>
      <c r="G69" s="76"/>
      <c r="H69" s="76"/>
      <c r="I69" s="76"/>
    </row>
    <row r="70" spans="1:9" x14ac:dyDescent="0.25">
      <c r="A70" s="33">
        <v>41708</v>
      </c>
      <c r="B70" s="76"/>
      <c r="C70" s="76"/>
      <c r="D70" s="76"/>
      <c r="E70" s="76"/>
      <c r="F70" s="76"/>
      <c r="G70" s="76"/>
      <c r="H70" s="76"/>
      <c r="I70" s="76"/>
    </row>
    <row r="71" spans="1:9" x14ac:dyDescent="0.25">
      <c r="A71" s="33">
        <v>41709</v>
      </c>
      <c r="B71" s="76"/>
      <c r="C71" s="76"/>
      <c r="D71" s="76"/>
      <c r="E71" s="76"/>
      <c r="F71" s="76"/>
      <c r="G71" s="76"/>
      <c r="H71" s="76"/>
      <c r="I71" s="76"/>
    </row>
    <row r="72" spans="1:9" x14ac:dyDescent="0.25">
      <c r="A72" s="33">
        <v>41710</v>
      </c>
      <c r="B72" s="76"/>
      <c r="C72" s="76"/>
      <c r="D72" s="76"/>
      <c r="E72" s="76"/>
      <c r="F72" s="76"/>
      <c r="G72" s="76"/>
      <c r="H72" s="76"/>
      <c r="I72" s="76"/>
    </row>
    <row r="73" spans="1:9" x14ac:dyDescent="0.25">
      <c r="A73" s="33">
        <v>41711</v>
      </c>
      <c r="B73" s="76"/>
      <c r="C73" s="76"/>
      <c r="D73" s="76"/>
      <c r="E73" s="76"/>
      <c r="F73" s="76"/>
      <c r="G73" s="76"/>
      <c r="H73" s="76"/>
      <c r="I73" s="76"/>
    </row>
    <row r="74" spans="1:9" x14ac:dyDescent="0.25">
      <c r="A74" s="33">
        <v>41712</v>
      </c>
      <c r="B74" s="76"/>
      <c r="C74" s="76"/>
      <c r="D74" s="76"/>
      <c r="E74" s="76"/>
      <c r="F74" s="76"/>
      <c r="G74" s="76"/>
      <c r="H74" s="76"/>
      <c r="I74" s="76"/>
    </row>
    <row r="75" spans="1:9" x14ac:dyDescent="0.25">
      <c r="A75" s="33">
        <v>41713</v>
      </c>
      <c r="B75" s="76"/>
      <c r="C75" s="76"/>
      <c r="D75" s="76"/>
      <c r="E75" s="76"/>
      <c r="F75" s="76"/>
      <c r="G75" s="76"/>
      <c r="H75" s="76"/>
      <c r="I75" s="76"/>
    </row>
    <row r="76" spans="1:9" x14ac:dyDescent="0.25">
      <c r="A76" s="33">
        <v>41714</v>
      </c>
      <c r="B76" s="76"/>
      <c r="C76" s="76"/>
      <c r="D76" s="76"/>
      <c r="E76" s="76"/>
      <c r="F76" s="76"/>
      <c r="G76" s="76"/>
      <c r="H76" s="76"/>
      <c r="I76" s="76"/>
    </row>
    <row r="77" spans="1:9" x14ac:dyDescent="0.25">
      <c r="A77" s="33">
        <v>41715</v>
      </c>
      <c r="B77" s="76"/>
      <c r="C77" s="76"/>
      <c r="D77" s="76"/>
      <c r="E77" s="76"/>
      <c r="F77" s="76"/>
      <c r="G77" s="76"/>
      <c r="H77" s="76"/>
      <c r="I77" s="76"/>
    </row>
    <row r="78" spans="1:9" x14ac:dyDescent="0.25">
      <c r="A78" s="33">
        <v>41716</v>
      </c>
      <c r="B78" s="76"/>
      <c r="C78" s="76"/>
      <c r="D78" s="76"/>
      <c r="E78" s="76"/>
      <c r="F78" s="76"/>
      <c r="G78" s="76"/>
      <c r="H78" s="76"/>
      <c r="I78" s="76"/>
    </row>
    <row r="79" spans="1:9" x14ac:dyDescent="0.25">
      <c r="A79" s="33">
        <v>41717</v>
      </c>
      <c r="B79" s="76"/>
      <c r="C79" s="76"/>
      <c r="D79" s="76"/>
      <c r="E79" s="76"/>
      <c r="F79" s="76"/>
      <c r="G79" s="76"/>
      <c r="H79" s="76"/>
      <c r="I79" s="76"/>
    </row>
    <row r="80" spans="1:9" x14ac:dyDescent="0.25">
      <c r="A80" s="33">
        <v>41718</v>
      </c>
      <c r="B80" s="76"/>
      <c r="C80" s="76"/>
      <c r="D80" s="76"/>
      <c r="E80" s="76"/>
      <c r="F80" s="76"/>
      <c r="G80" s="76"/>
      <c r="H80" s="76"/>
      <c r="I80" s="76"/>
    </row>
    <row r="81" spans="1:9" x14ac:dyDescent="0.25">
      <c r="A81" s="33">
        <v>41719</v>
      </c>
      <c r="B81" s="76"/>
      <c r="C81" s="76"/>
      <c r="D81" s="76"/>
      <c r="E81" s="76"/>
      <c r="F81" s="76"/>
      <c r="G81" s="76"/>
      <c r="H81" s="76"/>
      <c r="I81" s="76"/>
    </row>
    <row r="82" spans="1:9" x14ac:dyDescent="0.25">
      <c r="A82" s="33">
        <v>41720</v>
      </c>
      <c r="B82" s="76"/>
      <c r="C82" s="76"/>
      <c r="D82" s="76"/>
      <c r="E82" s="76"/>
      <c r="F82" s="76"/>
      <c r="G82" s="76"/>
      <c r="H82" s="76"/>
      <c r="I82" s="76"/>
    </row>
    <row r="83" spans="1:9" x14ac:dyDescent="0.25">
      <c r="A83" s="33">
        <v>41721</v>
      </c>
      <c r="B83" s="76"/>
      <c r="C83" s="76"/>
      <c r="D83" s="76"/>
      <c r="E83" s="76"/>
      <c r="F83" s="76"/>
      <c r="G83" s="76"/>
      <c r="H83" s="76"/>
      <c r="I83" s="76"/>
    </row>
    <row r="84" spans="1:9" x14ac:dyDescent="0.25">
      <c r="A84" s="33">
        <v>41722</v>
      </c>
      <c r="B84" s="76"/>
      <c r="C84" s="76"/>
      <c r="D84" s="76"/>
      <c r="E84" s="76"/>
      <c r="F84" s="76"/>
      <c r="G84" s="76"/>
      <c r="H84" s="76"/>
      <c r="I84" s="76"/>
    </row>
    <row r="85" spans="1:9" x14ac:dyDescent="0.25">
      <c r="A85" s="33">
        <v>41723</v>
      </c>
      <c r="B85" s="76"/>
      <c r="C85" s="76"/>
      <c r="D85" s="76"/>
      <c r="E85" s="76"/>
      <c r="F85" s="76"/>
      <c r="G85" s="76"/>
      <c r="H85" s="76"/>
      <c r="I85" s="76"/>
    </row>
    <row r="86" spans="1:9" x14ac:dyDescent="0.25">
      <c r="A86" s="33">
        <v>41724</v>
      </c>
      <c r="B86" s="76"/>
      <c r="C86" s="76"/>
      <c r="D86" s="76"/>
      <c r="E86" s="76"/>
      <c r="F86" s="76"/>
      <c r="G86" s="76"/>
      <c r="H86" s="76"/>
      <c r="I86" s="76"/>
    </row>
    <row r="87" spans="1:9" x14ac:dyDescent="0.25">
      <c r="A87" s="33">
        <v>41725</v>
      </c>
      <c r="B87" s="76"/>
      <c r="C87" s="76"/>
      <c r="D87" s="76"/>
      <c r="E87" s="76"/>
      <c r="F87" s="76"/>
      <c r="G87" s="76"/>
      <c r="H87" s="76"/>
      <c r="I87" s="76"/>
    </row>
    <row r="88" spans="1:9" x14ac:dyDescent="0.25">
      <c r="A88" s="33">
        <v>41726</v>
      </c>
      <c r="B88" s="76"/>
      <c r="C88" s="76"/>
      <c r="D88" s="76"/>
      <c r="E88" s="76"/>
      <c r="F88" s="76"/>
      <c r="G88" s="76"/>
      <c r="H88" s="76"/>
      <c r="I88" s="76"/>
    </row>
    <row r="89" spans="1:9" x14ac:dyDescent="0.25">
      <c r="A89" s="33">
        <v>41727</v>
      </c>
      <c r="B89" s="76"/>
      <c r="C89" s="76"/>
      <c r="D89" s="76"/>
      <c r="E89" s="76"/>
      <c r="F89" s="76"/>
      <c r="G89" s="76"/>
      <c r="H89" s="76"/>
      <c r="I89" s="76"/>
    </row>
    <row r="90" spans="1:9" x14ac:dyDescent="0.25">
      <c r="A90" s="33">
        <v>41728</v>
      </c>
      <c r="B90" s="76"/>
      <c r="C90" s="76"/>
      <c r="D90" s="76"/>
      <c r="E90" s="76"/>
      <c r="F90" s="76"/>
      <c r="G90" s="76"/>
      <c r="H90" s="76"/>
      <c r="I90" s="76"/>
    </row>
    <row r="91" spans="1:9" x14ac:dyDescent="0.25">
      <c r="A91" s="33">
        <v>41729</v>
      </c>
      <c r="B91" s="76"/>
      <c r="C91" s="76"/>
      <c r="D91" s="76"/>
      <c r="E91" s="76"/>
      <c r="F91" s="76"/>
      <c r="G91" s="76"/>
      <c r="H91" s="76"/>
      <c r="I91" s="76"/>
    </row>
    <row r="92" spans="1:9" x14ac:dyDescent="0.25">
      <c r="A92" s="33">
        <v>41730</v>
      </c>
      <c r="B92" s="76"/>
      <c r="C92" s="76"/>
      <c r="D92" s="76"/>
      <c r="E92" s="76"/>
      <c r="F92" s="76"/>
      <c r="G92" s="76"/>
      <c r="H92" s="76"/>
      <c r="I92" s="76"/>
    </row>
    <row r="93" spans="1:9" x14ac:dyDescent="0.25">
      <c r="A93" s="33">
        <v>41731</v>
      </c>
      <c r="B93" s="76"/>
      <c r="C93" s="76"/>
      <c r="D93" s="76"/>
      <c r="E93" s="76"/>
      <c r="F93" s="76"/>
      <c r="G93" s="76"/>
      <c r="H93" s="76"/>
      <c r="I93" s="76"/>
    </row>
    <row r="94" spans="1:9" x14ac:dyDescent="0.25">
      <c r="A94" s="33">
        <v>41732</v>
      </c>
      <c r="B94" s="76"/>
      <c r="C94" s="76"/>
      <c r="D94" s="76"/>
      <c r="E94" s="76"/>
      <c r="F94" s="76"/>
      <c r="G94" s="76"/>
      <c r="H94" s="76"/>
      <c r="I94" s="76"/>
    </row>
    <row r="95" spans="1:9" x14ac:dyDescent="0.25">
      <c r="A95" s="33">
        <v>41733</v>
      </c>
      <c r="B95" s="76"/>
      <c r="C95" s="76"/>
      <c r="D95" s="76"/>
      <c r="E95" s="76"/>
      <c r="F95" s="76"/>
      <c r="G95" s="76"/>
      <c r="H95" s="76"/>
      <c r="I95" s="76"/>
    </row>
    <row r="96" spans="1:9" x14ac:dyDescent="0.25">
      <c r="A96" s="33">
        <v>41734</v>
      </c>
      <c r="B96" s="76"/>
      <c r="C96" s="76"/>
      <c r="D96" s="76"/>
      <c r="E96" s="76"/>
      <c r="F96" s="76"/>
      <c r="G96" s="76"/>
      <c r="H96" s="76"/>
      <c r="I96" s="76"/>
    </row>
    <row r="97" spans="1:9" x14ac:dyDescent="0.25">
      <c r="A97" s="33">
        <v>41735</v>
      </c>
      <c r="B97" s="76"/>
      <c r="C97" s="76"/>
      <c r="D97" s="76"/>
      <c r="E97" s="76"/>
      <c r="F97" s="76"/>
      <c r="G97" s="76"/>
      <c r="H97" s="76"/>
      <c r="I97" s="76"/>
    </row>
    <row r="98" spans="1:9" x14ac:dyDescent="0.25">
      <c r="A98" s="33">
        <v>41736</v>
      </c>
      <c r="B98" s="76"/>
      <c r="C98" s="76"/>
      <c r="D98" s="76"/>
      <c r="E98" s="76"/>
      <c r="F98" s="76"/>
      <c r="G98" s="76"/>
      <c r="H98" s="76"/>
      <c r="I98" s="76"/>
    </row>
    <row r="99" spans="1:9" x14ac:dyDescent="0.25">
      <c r="A99" s="33">
        <v>41737</v>
      </c>
      <c r="B99" s="76"/>
      <c r="C99" s="76"/>
      <c r="D99" s="76"/>
      <c r="E99" s="76"/>
      <c r="F99" s="76"/>
      <c r="G99" s="76"/>
      <c r="H99" s="76"/>
      <c r="I99" s="76"/>
    </row>
    <row r="100" spans="1:9" x14ac:dyDescent="0.25">
      <c r="A100" s="33">
        <v>41738</v>
      </c>
      <c r="B100" s="76"/>
      <c r="C100" s="76"/>
      <c r="D100" s="76"/>
      <c r="E100" s="76"/>
      <c r="F100" s="76"/>
      <c r="G100" s="76"/>
      <c r="H100" s="76"/>
      <c r="I100" s="76"/>
    </row>
    <row r="101" spans="1:9" x14ac:dyDescent="0.25">
      <c r="A101" s="33">
        <v>41739</v>
      </c>
      <c r="B101" s="76"/>
      <c r="C101" s="76"/>
      <c r="D101" s="76"/>
      <c r="E101" s="76"/>
      <c r="F101" s="76"/>
      <c r="G101" s="76"/>
      <c r="H101" s="76"/>
      <c r="I101" s="76"/>
    </row>
    <row r="102" spans="1:9" x14ac:dyDescent="0.25">
      <c r="A102" s="33">
        <v>41740</v>
      </c>
      <c r="B102" s="76"/>
      <c r="C102" s="76"/>
      <c r="D102" s="76"/>
      <c r="E102" s="76"/>
      <c r="F102" s="76"/>
      <c r="G102" s="76"/>
      <c r="H102" s="76"/>
      <c r="I102" s="76"/>
    </row>
    <row r="103" spans="1:9" x14ac:dyDescent="0.25">
      <c r="A103" s="33">
        <v>41741</v>
      </c>
      <c r="B103" s="76"/>
      <c r="C103" s="76"/>
      <c r="D103" s="76"/>
      <c r="E103" s="76"/>
      <c r="F103" s="76"/>
      <c r="G103" s="76"/>
      <c r="H103" s="76"/>
      <c r="I103" s="76"/>
    </row>
    <row r="104" spans="1:9" x14ac:dyDescent="0.25">
      <c r="A104" s="33">
        <v>41742</v>
      </c>
      <c r="B104" s="76"/>
      <c r="C104" s="76"/>
      <c r="D104" s="76"/>
      <c r="E104" s="76"/>
      <c r="F104" s="76"/>
      <c r="G104" s="76"/>
      <c r="H104" s="76"/>
      <c r="I104" s="76"/>
    </row>
    <row r="105" spans="1:9" x14ac:dyDescent="0.25">
      <c r="A105" s="33">
        <v>41743</v>
      </c>
      <c r="B105" s="76"/>
      <c r="C105" s="76"/>
      <c r="D105" s="76"/>
      <c r="E105" s="76"/>
      <c r="F105" s="76"/>
      <c r="G105" s="76"/>
      <c r="H105" s="76"/>
      <c r="I105" s="76"/>
    </row>
    <row r="106" spans="1:9" x14ac:dyDescent="0.25">
      <c r="A106" s="33">
        <v>41744</v>
      </c>
      <c r="B106" s="76"/>
      <c r="C106" s="76"/>
      <c r="D106" s="76"/>
      <c r="E106" s="76"/>
      <c r="F106" s="76"/>
      <c r="G106" s="76"/>
      <c r="H106" s="76"/>
      <c r="I106" s="76"/>
    </row>
    <row r="107" spans="1:9" x14ac:dyDescent="0.25">
      <c r="A107" s="33">
        <v>41745</v>
      </c>
      <c r="B107" s="76"/>
      <c r="C107" s="76"/>
      <c r="D107" s="76"/>
      <c r="E107" s="76"/>
      <c r="F107" s="76"/>
      <c r="G107" s="76"/>
      <c r="H107" s="76"/>
      <c r="I107" s="76"/>
    </row>
    <row r="108" spans="1:9" x14ac:dyDescent="0.25">
      <c r="A108" s="33">
        <v>41746</v>
      </c>
      <c r="B108" s="76"/>
      <c r="C108" s="76"/>
      <c r="D108" s="76"/>
      <c r="E108" s="76"/>
      <c r="F108" s="76"/>
      <c r="G108" s="76"/>
      <c r="H108" s="76"/>
      <c r="I108" s="76"/>
    </row>
    <row r="109" spans="1:9" x14ac:dyDescent="0.25">
      <c r="A109" s="33">
        <v>41747</v>
      </c>
      <c r="B109" s="76"/>
      <c r="C109" s="76"/>
      <c r="D109" s="76"/>
      <c r="E109" s="76"/>
      <c r="F109" s="76"/>
      <c r="G109" s="76"/>
      <c r="H109" s="76"/>
      <c r="I109" s="76"/>
    </row>
    <row r="110" spans="1:9" x14ac:dyDescent="0.25">
      <c r="A110" s="33">
        <v>41748</v>
      </c>
      <c r="B110" s="76"/>
      <c r="C110" s="76"/>
      <c r="D110" s="76"/>
      <c r="E110" s="76"/>
      <c r="F110" s="76"/>
      <c r="G110" s="76"/>
      <c r="H110" s="76"/>
      <c r="I110" s="76"/>
    </row>
    <row r="111" spans="1:9" x14ac:dyDescent="0.25">
      <c r="A111" s="33">
        <v>41749</v>
      </c>
      <c r="B111" s="76"/>
      <c r="C111" s="76"/>
      <c r="D111" s="76"/>
      <c r="E111" s="76"/>
      <c r="F111" s="76"/>
      <c r="G111" s="76"/>
      <c r="H111" s="76"/>
      <c r="I111" s="76"/>
    </row>
    <row r="112" spans="1:9" x14ac:dyDescent="0.25">
      <c r="A112" s="33">
        <v>41750</v>
      </c>
      <c r="B112" s="76"/>
      <c r="C112" s="76"/>
      <c r="D112" s="76"/>
      <c r="E112" s="76"/>
      <c r="F112" s="76"/>
      <c r="G112" s="76"/>
      <c r="H112" s="76"/>
      <c r="I112" s="76"/>
    </row>
    <row r="113" spans="1:9" x14ac:dyDescent="0.25">
      <c r="A113" s="33">
        <v>41751</v>
      </c>
      <c r="B113" s="76"/>
      <c r="C113" s="76"/>
      <c r="D113" s="76"/>
      <c r="E113" s="76"/>
      <c r="F113" s="76"/>
      <c r="G113" s="76"/>
      <c r="H113" s="76"/>
      <c r="I113" s="76"/>
    </row>
    <row r="114" spans="1:9" x14ac:dyDescent="0.25">
      <c r="A114" s="33">
        <v>41752</v>
      </c>
      <c r="B114" s="76"/>
      <c r="C114" s="76"/>
      <c r="D114" s="76"/>
      <c r="E114" s="76"/>
      <c r="F114" s="76"/>
      <c r="G114" s="76"/>
      <c r="H114" s="76"/>
      <c r="I114" s="76"/>
    </row>
    <row r="115" spans="1:9" x14ac:dyDescent="0.25">
      <c r="A115" s="33">
        <v>41753</v>
      </c>
      <c r="B115" s="76"/>
      <c r="C115" s="76"/>
      <c r="D115" s="76"/>
      <c r="E115" s="76"/>
      <c r="F115" s="76"/>
      <c r="G115" s="76"/>
      <c r="H115" s="76"/>
      <c r="I115" s="76"/>
    </row>
    <row r="116" spans="1:9" x14ac:dyDescent="0.25">
      <c r="A116" s="33">
        <v>41754</v>
      </c>
      <c r="B116" s="76"/>
      <c r="C116" s="76"/>
      <c r="D116" s="76"/>
      <c r="E116" s="76"/>
      <c r="F116" s="76"/>
      <c r="G116" s="76"/>
      <c r="H116" s="76"/>
      <c r="I116" s="76"/>
    </row>
    <row r="117" spans="1:9" x14ac:dyDescent="0.25">
      <c r="A117" s="33">
        <v>41755</v>
      </c>
      <c r="B117" s="76"/>
      <c r="C117" s="76"/>
      <c r="D117" s="76"/>
      <c r="E117" s="76"/>
      <c r="F117" s="76"/>
      <c r="G117" s="76"/>
      <c r="H117" s="76"/>
      <c r="I117" s="76"/>
    </row>
    <row r="118" spans="1:9" x14ac:dyDescent="0.25">
      <c r="A118" s="33">
        <v>41756</v>
      </c>
      <c r="B118" s="76"/>
      <c r="C118" s="76"/>
      <c r="D118" s="76"/>
      <c r="E118" s="76"/>
      <c r="F118" s="76"/>
      <c r="G118" s="76"/>
      <c r="H118" s="76"/>
      <c r="I118" s="76"/>
    </row>
    <row r="119" spans="1:9" x14ac:dyDescent="0.25">
      <c r="A119" s="33">
        <v>41757</v>
      </c>
      <c r="B119" s="76"/>
      <c r="C119" s="76"/>
      <c r="D119" s="76"/>
      <c r="E119" s="76"/>
      <c r="F119" s="76"/>
      <c r="G119" s="76"/>
      <c r="H119" s="76"/>
      <c r="I119" s="76"/>
    </row>
    <row r="120" spans="1:9" x14ac:dyDescent="0.25">
      <c r="A120" s="33">
        <v>41758</v>
      </c>
      <c r="B120" s="76"/>
      <c r="C120" s="76"/>
      <c r="D120" s="76"/>
      <c r="E120" s="76"/>
      <c r="F120" s="76"/>
      <c r="G120" s="76"/>
      <c r="H120" s="76"/>
      <c r="I120" s="76"/>
    </row>
    <row r="121" spans="1:9" x14ac:dyDescent="0.25">
      <c r="A121" s="33">
        <v>41759</v>
      </c>
      <c r="B121" s="76"/>
      <c r="C121" s="76"/>
      <c r="D121" s="76"/>
      <c r="E121" s="76"/>
      <c r="F121" s="76"/>
      <c r="G121" s="76"/>
      <c r="H121" s="76"/>
      <c r="I121" s="76"/>
    </row>
    <row r="122" spans="1:9" x14ac:dyDescent="0.25">
      <c r="A122" s="33">
        <v>41760</v>
      </c>
      <c r="B122" s="76"/>
      <c r="C122" s="76"/>
      <c r="D122" s="76"/>
      <c r="E122" s="76"/>
      <c r="F122" s="76"/>
      <c r="G122" s="76"/>
      <c r="H122" s="76"/>
      <c r="I122" s="76"/>
    </row>
    <row r="123" spans="1:9" x14ac:dyDescent="0.25">
      <c r="A123" s="33">
        <v>41761</v>
      </c>
      <c r="B123" s="76"/>
      <c r="C123" s="76"/>
      <c r="D123" s="76"/>
      <c r="E123" s="76"/>
      <c r="F123" s="76"/>
      <c r="G123" s="76"/>
      <c r="H123" s="76"/>
      <c r="I123" s="76"/>
    </row>
    <row r="124" spans="1:9" x14ac:dyDescent="0.25">
      <c r="A124" s="33">
        <v>41762</v>
      </c>
      <c r="B124" s="76"/>
      <c r="C124" s="76"/>
      <c r="D124" s="76"/>
      <c r="E124" s="76"/>
      <c r="F124" s="76"/>
      <c r="G124" s="76"/>
      <c r="H124" s="76"/>
      <c r="I124" s="76"/>
    </row>
    <row r="125" spans="1:9" x14ac:dyDescent="0.25">
      <c r="A125" s="33">
        <v>41763</v>
      </c>
      <c r="B125" s="76"/>
      <c r="C125" s="76"/>
      <c r="D125" s="76"/>
      <c r="E125" s="76"/>
      <c r="F125" s="76"/>
      <c r="G125" s="76"/>
      <c r="H125" s="76"/>
      <c r="I125" s="76"/>
    </row>
    <row r="126" spans="1:9" x14ac:dyDescent="0.25">
      <c r="A126" s="33">
        <v>41764</v>
      </c>
      <c r="B126" s="76"/>
      <c r="C126" s="76"/>
      <c r="D126" s="76"/>
      <c r="E126" s="76"/>
      <c r="F126" s="76"/>
      <c r="G126" s="76"/>
      <c r="H126" s="76"/>
      <c r="I126" s="76"/>
    </row>
    <row r="127" spans="1:9" x14ac:dyDescent="0.25">
      <c r="A127" s="33">
        <v>41765</v>
      </c>
      <c r="B127" s="76"/>
      <c r="C127" s="76"/>
      <c r="D127" s="76"/>
      <c r="E127" s="76"/>
      <c r="F127" s="76"/>
      <c r="G127" s="76"/>
      <c r="H127" s="76"/>
      <c r="I127" s="76"/>
    </row>
    <row r="128" spans="1:9" x14ac:dyDescent="0.25">
      <c r="A128" s="33">
        <v>41766</v>
      </c>
      <c r="B128" s="76"/>
      <c r="C128" s="76"/>
      <c r="D128" s="76"/>
      <c r="E128" s="76"/>
      <c r="F128" s="76"/>
      <c r="G128" s="76"/>
      <c r="H128" s="76"/>
      <c r="I128" s="76"/>
    </row>
    <row r="129" spans="1:9" x14ac:dyDescent="0.25">
      <c r="A129" s="33">
        <v>41767</v>
      </c>
      <c r="B129" s="76"/>
      <c r="C129" s="76"/>
      <c r="D129" s="76"/>
      <c r="E129" s="76"/>
      <c r="F129" s="76"/>
      <c r="G129" s="76"/>
      <c r="H129" s="76"/>
      <c r="I129" s="76"/>
    </row>
    <row r="130" spans="1:9" x14ac:dyDescent="0.25">
      <c r="A130" s="33">
        <v>41768</v>
      </c>
      <c r="B130" s="76"/>
      <c r="C130" s="76"/>
      <c r="D130" s="76"/>
      <c r="E130" s="76"/>
      <c r="F130" s="76"/>
      <c r="G130" s="76"/>
      <c r="H130" s="76"/>
      <c r="I130" s="76"/>
    </row>
    <row r="131" spans="1:9" x14ac:dyDescent="0.25">
      <c r="A131" s="33">
        <v>41769</v>
      </c>
      <c r="B131" s="76"/>
      <c r="C131" s="76"/>
      <c r="D131" s="76"/>
      <c r="E131" s="76"/>
      <c r="F131" s="76"/>
      <c r="G131" s="76"/>
      <c r="H131" s="76"/>
      <c r="I131" s="76"/>
    </row>
    <row r="132" spans="1:9" x14ac:dyDescent="0.25">
      <c r="A132" s="33">
        <v>41770</v>
      </c>
      <c r="B132" s="76"/>
      <c r="C132" s="76"/>
      <c r="D132" s="76"/>
      <c r="E132" s="76"/>
      <c r="F132" s="76"/>
      <c r="G132" s="76"/>
      <c r="H132" s="76"/>
      <c r="I132" s="76"/>
    </row>
    <row r="133" spans="1:9" x14ac:dyDescent="0.25">
      <c r="A133" s="33">
        <v>41771</v>
      </c>
      <c r="B133" s="76"/>
      <c r="C133" s="76"/>
      <c r="D133" s="76"/>
      <c r="E133" s="76"/>
      <c r="F133" s="76"/>
      <c r="G133" s="76"/>
      <c r="H133" s="76"/>
      <c r="I133" s="76"/>
    </row>
    <row r="134" spans="1:9" x14ac:dyDescent="0.25">
      <c r="A134" s="33">
        <v>41772</v>
      </c>
      <c r="B134" s="76"/>
      <c r="C134" s="76"/>
      <c r="D134" s="76"/>
      <c r="E134" s="76"/>
      <c r="F134" s="76"/>
      <c r="G134" s="76"/>
      <c r="H134" s="76"/>
      <c r="I134" s="76"/>
    </row>
    <row r="135" spans="1:9" x14ac:dyDescent="0.25">
      <c r="A135" s="33">
        <v>41773</v>
      </c>
      <c r="B135" s="76"/>
      <c r="C135" s="76"/>
      <c r="D135" s="76"/>
      <c r="E135" s="76"/>
      <c r="F135" s="76"/>
      <c r="G135" s="76"/>
      <c r="H135" s="76"/>
      <c r="I135" s="76"/>
    </row>
    <row r="136" spans="1:9" x14ac:dyDescent="0.25">
      <c r="A136" s="33">
        <v>41774</v>
      </c>
      <c r="B136" s="76"/>
      <c r="C136" s="76"/>
      <c r="D136" s="76"/>
      <c r="E136" s="76"/>
      <c r="F136" s="76"/>
      <c r="G136" s="76"/>
      <c r="H136" s="76"/>
      <c r="I136" s="76"/>
    </row>
    <row r="137" spans="1:9" x14ac:dyDescent="0.25">
      <c r="A137" s="33">
        <v>41775</v>
      </c>
      <c r="B137" s="76"/>
      <c r="C137" s="76"/>
      <c r="D137" s="76"/>
      <c r="E137" s="76"/>
      <c r="F137" s="76"/>
      <c r="G137" s="76"/>
      <c r="H137" s="76"/>
      <c r="I137" s="76"/>
    </row>
    <row r="138" spans="1:9" x14ac:dyDescent="0.25">
      <c r="A138" s="33">
        <v>41776</v>
      </c>
      <c r="B138" s="76"/>
      <c r="C138" s="76"/>
      <c r="D138" s="76"/>
      <c r="E138" s="76"/>
      <c r="F138" s="76"/>
      <c r="G138" s="76"/>
      <c r="H138" s="76"/>
      <c r="I138" s="76"/>
    </row>
    <row r="139" spans="1:9" x14ac:dyDescent="0.25">
      <c r="A139" s="33">
        <v>41777</v>
      </c>
      <c r="B139" s="76"/>
      <c r="C139" s="76"/>
      <c r="D139" s="76"/>
      <c r="E139" s="76"/>
      <c r="F139" s="76"/>
      <c r="G139" s="76"/>
      <c r="H139" s="76"/>
      <c r="I139" s="76"/>
    </row>
    <row r="140" spans="1:9" x14ac:dyDescent="0.25">
      <c r="A140" s="33">
        <v>41778</v>
      </c>
      <c r="B140" s="76"/>
      <c r="C140" s="76"/>
      <c r="D140" s="76"/>
      <c r="E140" s="76"/>
      <c r="F140" s="76"/>
      <c r="G140" s="76"/>
      <c r="H140" s="76"/>
      <c r="I140" s="76"/>
    </row>
    <row r="141" spans="1:9" x14ac:dyDescent="0.25">
      <c r="A141" s="33">
        <v>41779</v>
      </c>
      <c r="B141" s="76"/>
      <c r="C141" s="76"/>
      <c r="D141" s="76"/>
      <c r="E141" s="76"/>
      <c r="F141" s="76"/>
      <c r="G141" s="76"/>
      <c r="H141" s="76"/>
      <c r="I141" s="76"/>
    </row>
    <row r="142" spans="1:9" x14ac:dyDescent="0.25">
      <c r="A142" s="33">
        <v>41780</v>
      </c>
      <c r="B142" s="76"/>
      <c r="C142" s="76"/>
      <c r="D142" s="76"/>
      <c r="E142" s="76"/>
      <c r="F142" s="76"/>
      <c r="G142" s="76"/>
      <c r="H142" s="76"/>
      <c r="I142" s="76"/>
    </row>
    <row r="143" spans="1:9" x14ac:dyDescent="0.25">
      <c r="A143" s="33">
        <v>41781</v>
      </c>
      <c r="B143" s="76"/>
      <c r="C143" s="76"/>
      <c r="D143" s="76"/>
      <c r="E143" s="76"/>
      <c r="F143" s="76"/>
      <c r="G143" s="76"/>
      <c r="H143" s="76"/>
      <c r="I143" s="76"/>
    </row>
    <row r="144" spans="1:9" x14ac:dyDescent="0.25">
      <c r="A144" s="33">
        <v>41782</v>
      </c>
      <c r="B144" s="76"/>
      <c r="C144" s="76"/>
      <c r="D144" s="76"/>
      <c r="E144" s="76"/>
      <c r="F144" s="76"/>
      <c r="G144" s="76"/>
      <c r="H144" s="76"/>
      <c r="I144" s="76"/>
    </row>
    <row r="145" spans="1:9" x14ac:dyDescent="0.25">
      <c r="A145" s="33">
        <v>41783</v>
      </c>
      <c r="B145" s="76"/>
      <c r="C145" s="76"/>
      <c r="D145" s="76"/>
      <c r="E145" s="76"/>
      <c r="F145" s="76"/>
      <c r="G145" s="76"/>
      <c r="H145" s="76"/>
      <c r="I145" s="76"/>
    </row>
    <row r="146" spans="1:9" x14ac:dyDescent="0.25">
      <c r="A146" s="33">
        <v>41784</v>
      </c>
      <c r="B146" s="76"/>
      <c r="C146" s="76"/>
      <c r="D146" s="76"/>
      <c r="E146" s="76"/>
      <c r="F146" s="76"/>
      <c r="G146" s="76"/>
      <c r="H146" s="76"/>
      <c r="I146" s="76"/>
    </row>
    <row r="147" spans="1:9" x14ac:dyDescent="0.25">
      <c r="A147" s="33">
        <v>41785</v>
      </c>
      <c r="B147" s="76"/>
      <c r="C147" s="76"/>
      <c r="D147" s="76"/>
      <c r="E147" s="76"/>
      <c r="F147" s="76"/>
      <c r="G147" s="76"/>
      <c r="H147" s="76"/>
      <c r="I147" s="76"/>
    </row>
    <row r="148" spans="1:9" x14ac:dyDescent="0.25">
      <c r="A148" s="33">
        <v>41786</v>
      </c>
      <c r="B148" s="76"/>
      <c r="C148" s="76"/>
      <c r="D148" s="76"/>
      <c r="E148" s="76"/>
      <c r="F148" s="76"/>
      <c r="G148" s="76"/>
      <c r="H148" s="76"/>
      <c r="I148" s="76"/>
    </row>
    <row r="149" spans="1:9" x14ac:dyDescent="0.25">
      <c r="A149" s="33">
        <v>41787</v>
      </c>
      <c r="B149" s="76"/>
      <c r="C149" s="76"/>
      <c r="D149" s="76"/>
      <c r="E149" s="76"/>
      <c r="F149" s="76"/>
      <c r="G149" s="76"/>
      <c r="H149" s="76"/>
      <c r="I149" s="76"/>
    </row>
    <row r="150" spans="1:9" x14ac:dyDescent="0.25">
      <c r="A150" s="33">
        <v>41788</v>
      </c>
      <c r="B150" s="76"/>
      <c r="C150" s="76"/>
      <c r="D150" s="76"/>
      <c r="E150" s="76"/>
      <c r="F150" s="76"/>
      <c r="G150" s="76"/>
      <c r="H150" s="76"/>
      <c r="I150" s="76"/>
    </row>
    <row r="151" spans="1:9" x14ac:dyDescent="0.25">
      <c r="A151" s="33">
        <v>41789</v>
      </c>
      <c r="B151" s="76"/>
      <c r="C151" s="76"/>
      <c r="D151" s="76"/>
      <c r="E151" s="76"/>
      <c r="F151" s="76"/>
      <c r="G151" s="76"/>
      <c r="H151" s="76"/>
      <c r="I151" s="76"/>
    </row>
    <row r="152" spans="1:9" x14ac:dyDescent="0.25">
      <c r="A152" s="33">
        <v>41790</v>
      </c>
      <c r="B152" s="76"/>
      <c r="C152" s="76"/>
      <c r="D152" s="76"/>
      <c r="E152" s="76"/>
      <c r="F152" s="76"/>
      <c r="G152" s="76"/>
      <c r="H152" s="76"/>
      <c r="I152" s="76"/>
    </row>
    <row r="153" spans="1:9" x14ac:dyDescent="0.25">
      <c r="A153" s="33">
        <v>41791</v>
      </c>
      <c r="B153" s="76"/>
      <c r="C153" s="76"/>
      <c r="D153" s="76"/>
      <c r="E153" s="76"/>
      <c r="F153" s="76"/>
      <c r="G153" s="76"/>
      <c r="H153" s="76"/>
      <c r="I153" s="76"/>
    </row>
    <row r="154" spans="1:9" x14ac:dyDescent="0.25">
      <c r="A154" s="33">
        <v>41792</v>
      </c>
      <c r="B154" s="76"/>
      <c r="C154" s="76"/>
      <c r="D154" s="76"/>
      <c r="E154" s="76"/>
      <c r="F154" s="76"/>
      <c r="G154" s="76"/>
      <c r="H154" s="76"/>
      <c r="I154" s="76"/>
    </row>
    <row r="155" spans="1:9" x14ac:dyDescent="0.25">
      <c r="A155" s="33">
        <v>41793</v>
      </c>
      <c r="B155" s="76"/>
      <c r="C155" s="76"/>
      <c r="D155" s="76"/>
      <c r="E155" s="76"/>
      <c r="F155" s="76"/>
      <c r="G155" s="76"/>
      <c r="H155" s="76"/>
      <c r="I155" s="76"/>
    </row>
    <row r="156" spans="1:9" x14ac:dyDescent="0.25">
      <c r="A156" s="33">
        <v>41794</v>
      </c>
      <c r="B156" s="76"/>
      <c r="C156" s="76"/>
      <c r="D156" s="76"/>
      <c r="E156" s="76"/>
      <c r="F156" s="76"/>
      <c r="G156" s="76"/>
      <c r="H156" s="76"/>
      <c r="I156" s="76"/>
    </row>
    <row r="157" spans="1:9" x14ac:dyDescent="0.25">
      <c r="A157" s="33">
        <v>41795</v>
      </c>
      <c r="B157" s="76"/>
      <c r="C157" s="76"/>
      <c r="D157" s="76"/>
      <c r="E157" s="76"/>
      <c r="F157" s="76"/>
      <c r="G157" s="76"/>
      <c r="H157" s="76"/>
      <c r="I157" s="76"/>
    </row>
    <row r="158" spans="1:9" x14ac:dyDescent="0.25">
      <c r="A158" s="33">
        <v>41796</v>
      </c>
      <c r="B158" s="76"/>
      <c r="C158" s="76"/>
      <c r="D158" s="76"/>
      <c r="E158" s="76"/>
      <c r="F158" s="76"/>
      <c r="G158" s="76"/>
      <c r="H158" s="76"/>
      <c r="I158" s="76"/>
    </row>
    <row r="159" spans="1:9" x14ac:dyDescent="0.25">
      <c r="A159" s="33">
        <v>41797</v>
      </c>
      <c r="B159" s="76"/>
      <c r="C159" s="76"/>
      <c r="D159" s="76"/>
      <c r="E159" s="76"/>
      <c r="F159" s="76"/>
      <c r="G159" s="76"/>
      <c r="H159" s="76"/>
      <c r="I159" s="76"/>
    </row>
    <row r="160" spans="1:9" x14ac:dyDescent="0.25">
      <c r="A160" s="33">
        <v>41798</v>
      </c>
      <c r="B160" s="76"/>
      <c r="C160" s="76"/>
      <c r="D160" s="76"/>
      <c r="E160" s="76"/>
      <c r="F160" s="76"/>
      <c r="G160" s="76"/>
      <c r="H160" s="76"/>
      <c r="I160" s="76"/>
    </row>
    <row r="161" spans="1:9" x14ac:dyDescent="0.25">
      <c r="A161" s="33">
        <v>41799</v>
      </c>
      <c r="B161" s="76"/>
      <c r="C161" s="76"/>
      <c r="D161" s="76"/>
      <c r="E161" s="76"/>
      <c r="F161" s="76"/>
      <c r="G161" s="76"/>
      <c r="H161" s="76"/>
      <c r="I161" s="76"/>
    </row>
    <row r="162" spans="1:9" x14ac:dyDescent="0.25">
      <c r="A162" s="33">
        <v>41800</v>
      </c>
      <c r="B162" s="76"/>
      <c r="C162" s="76"/>
      <c r="D162" s="76"/>
      <c r="E162" s="76"/>
      <c r="F162" s="76"/>
      <c r="G162" s="76"/>
      <c r="H162" s="76"/>
      <c r="I162" s="76"/>
    </row>
    <row r="163" spans="1:9" x14ac:dyDescent="0.25">
      <c r="A163" s="33">
        <v>41801</v>
      </c>
      <c r="B163" s="76"/>
      <c r="C163" s="76"/>
      <c r="D163" s="76"/>
      <c r="E163" s="76"/>
      <c r="F163" s="76"/>
      <c r="G163" s="76"/>
      <c r="H163" s="76"/>
      <c r="I163" s="76"/>
    </row>
    <row r="164" spans="1:9" x14ac:dyDescent="0.25">
      <c r="A164" s="33">
        <v>41802</v>
      </c>
      <c r="B164" s="76"/>
      <c r="C164" s="76"/>
      <c r="D164" s="76"/>
      <c r="E164" s="76"/>
      <c r="F164" s="76"/>
      <c r="G164" s="76"/>
      <c r="H164" s="76"/>
      <c r="I164" s="76"/>
    </row>
    <row r="165" spans="1:9" x14ac:dyDescent="0.25">
      <c r="A165" s="33">
        <v>41803</v>
      </c>
      <c r="B165" s="76"/>
      <c r="C165" s="76"/>
      <c r="D165" s="76"/>
      <c r="E165" s="76"/>
      <c r="F165" s="76"/>
      <c r="G165" s="76"/>
      <c r="H165" s="76"/>
      <c r="I165" s="76"/>
    </row>
    <row r="166" spans="1:9" x14ac:dyDescent="0.25">
      <c r="A166" s="33">
        <v>41804</v>
      </c>
      <c r="B166" s="76"/>
      <c r="C166" s="76"/>
      <c r="D166" s="76"/>
      <c r="E166" s="76"/>
      <c r="F166" s="76"/>
      <c r="G166" s="76"/>
      <c r="H166" s="76"/>
      <c r="I166" s="76"/>
    </row>
    <row r="167" spans="1:9" x14ac:dyDescent="0.25">
      <c r="A167" s="33">
        <v>41805</v>
      </c>
      <c r="B167" s="76"/>
      <c r="C167" s="76"/>
      <c r="D167" s="76"/>
      <c r="E167" s="76"/>
      <c r="F167" s="76"/>
      <c r="G167" s="76"/>
      <c r="H167" s="76"/>
      <c r="I167" s="76"/>
    </row>
    <row r="168" spans="1:9" x14ac:dyDescent="0.25">
      <c r="A168" s="33">
        <v>41806</v>
      </c>
      <c r="B168" s="76"/>
      <c r="C168" s="76"/>
      <c r="D168" s="76"/>
      <c r="E168" s="76"/>
      <c r="F168" s="76"/>
      <c r="G168" s="76"/>
      <c r="H168" s="76"/>
      <c r="I168" s="76"/>
    </row>
    <row r="169" spans="1:9" x14ac:dyDescent="0.25">
      <c r="A169" s="33">
        <v>41807</v>
      </c>
      <c r="B169" s="76"/>
      <c r="C169" s="76"/>
      <c r="D169" s="76"/>
      <c r="E169" s="76"/>
      <c r="F169" s="76"/>
      <c r="G169" s="76"/>
      <c r="H169" s="76"/>
      <c r="I169" s="76"/>
    </row>
    <row r="170" spans="1:9" x14ac:dyDescent="0.25">
      <c r="A170" s="33">
        <v>41808</v>
      </c>
      <c r="B170" s="76"/>
      <c r="C170" s="76"/>
      <c r="D170" s="76"/>
      <c r="E170" s="76"/>
      <c r="F170" s="76"/>
      <c r="G170" s="76"/>
      <c r="H170" s="76"/>
      <c r="I170" s="76"/>
    </row>
    <row r="171" spans="1:9" x14ac:dyDescent="0.25">
      <c r="A171" s="33">
        <v>41809</v>
      </c>
      <c r="B171" s="76"/>
      <c r="C171" s="76"/>
      <c r="D171" s="76"/>
      <c r="E171" s="76"/>
      <c r="F171" s="76"/>
      <c r="G171" s="76"/>
      <c r="H171" s="76"/>
      <c r="I171" s="76"/>
    </row>
    <row r="172" spans="1:9" x14ac:dyDescent="0.25">
      <c r="A172" s="33">
        <v>41810</v>
      </c>
      <c r="B172" s="76"/>
      <c r="C172" s="76"/>
      <c r="D172" s="76"/>
      <c r="E172" s="76"/>
      <c r="F172" s="76"/>
      <c r="G172" s="76"/>
      <c r="H172" s="76"/>
      <c r="I172" s="76"/>
    </row>
    <row r="173" spans="1:9" x14ac:dyDescent="0.25">
      <c r="A173" s="33">
        <v>41811</v>
      </c>
      <c r="B173" s="76"/>
      <c r="C173" s="76"/>
      <c r="D173" s="76"/>
      <c r="E173" s="76"/>
      <c r="F173" s="76"/>
      <c r="G173" s="76"/>
      <c r="H173" s="76"/>
      <c r="I173" s="76"/>
    </row>
    <row r="174" spans="1:9" x14ac:dyDescent="0.25">
      <c r="A174" s="33">
        <v>41812</v>
      </c>
      <c r="B174" s="76"/>
      <c r="C174" s="76"/>
      <c r="D174" s="76"/>
      <c r="E174" s="76"/>
      <c r="F174" s="76"/>
      <c r="G174" s="76"/>
      <c r="H174" s="76"/>
      <c r="I174" s="76"/>
    </row>
    <row r="175" spans="1:9" x14ac:dyDescent="0.25">
      <c r="A175" s="33">
        <v>41813</v>
      </c>
      <c r="B175" s="76"/>
      <c r="C175" s="76"/>
      <c r="D175" s="76"/>
      <c r="E175" s="76"/>
      <c r="F175" s="76"/>
      <c r="G175" s="76"/>
      <c r="H175" s="76"/>
      <c r="I175" s="76"/>
    </row>
    <row r="176" spans="1:9" x14ac:dyDescent="0.25">
      <c r="A176" s="33">
        <v>41814</v>
      </c>
      <c r="B176" s="76"/>
      <c r="C176" s="76"/>
      <c r="D176" s="76"/>
      <c r="E176" s="76"/>
      <c r="F176" s="76"/>
      <c r="G176" s="76"/>
      <c r="H176" s="76"/>
      <c r="I176" s="76"/>
    </row>
    <row r="177" spans="1:9" x14ac:dyDescent="0.25">
      <c r="A177" s="33">
        <v>41815</v>
      </c>
      <c r="B177" s="76"/>
      <c r="C177" s="76"/>
      <c r="D177" s="76"/>
      <c r="E177" s="76"/>
      <c r="F177" s="76"/>
      <c r="G177" s="76"/>
      <c r="H177" s="76"/>
      <c r="I177" s="76"/>
    </row>
    <row r="178" spans="1:9" x14ac:dyDescent="0.25">
      <c r="A178" s="33">
        <v>41816</v>
      </c>
      <c r="B178" s="76"/>
      <c r="C178" s="76"/>
      <c r="D178" s="76"/>
      <c r="E178" s="76"/>
      <c r="F178" s="76"/>
      <c r="G178" s="76"/>
      <c r="H178" s="76"/>
      <c r="I178" s="76"/>
    </row>
    <row r="179" spans="1:9" x14ac:dyDescent="0.25">
      <c r="A179" s="33">
        <v>41817</v>
      </c>
      <c r="B179" s="76"/>
      <c r="C179" s="76"/>
      <c r="D179" s="76"/>
      <c r="E179" s="76"/>
      <c r="F179" s="76"/>
      <c r="G179" s="76"/>
      <c r="H179" s="76"/>
      <c r="I179" s="76"/>
    </row>
    <row r="180" spans="1:9" x14ac:dyDescent="0.25">
      <c r="A180" s="33">
        <v>41818</v>
      </c>
      <c r="B180" s="76"/>
      <c r="C180" s="76"/>
      <c r="D180" s="76"/>
      <c r="E180" s="76"/>
      <c r="F180" s="76"/>
      <c r="G180" s="76"/>
      <c r="H180" s="76"/>
      <c r="I180" s="76"/>
    </row>
    <row r="181" spans="1:9" x14ac:dyDescent="0.25">
      <c r="A181" s="33">
        <v>41819</v>
      </c>
      <c r="B181" s="76"/>
      <c r="C181" s="76"/>
      <c r="D181" s="76"/>
      <c r="E181" s="76"/>
      <c r="F181" s="76"/>
      <c r="G181" s="76"/>
      <c r="H181" s="76"/>
      <c r="I181" s="76"/>
    </row>
    <row r="182" spans="1:9" x14ac:dyDescent="0.25">
      <c r="A182" s="33">
        <v>41820</v>
      </c>
      <c r="B182" s="76"/>
      <c r="C182" s="76"/>
      <c r="D182" s="76"/>
      <c r="E182" s="76"/>
      <c r="F182" s="76"/>
      <c r="G182" s="76"/>
      <c r="H182" s="76"/>
      <c r="I182" s="76"/>
    </row>
    <row r="183" spans="1:9" x14ac:dyDescent="0.25">
      <c r="A183" s="33">
        <v>41821</v>
      </c>
      <c r="B183" s="76"/>
      <c r="C183" s="76"/>
      <c r="D183" s="76"/>
      <c r="E183" s="76"/>
      <c r="F183" s="76"/>
      <c r="G183" s="76"/>
      <c r="H183" s="76"/>
      <c r="I183" s="76"/>
    </row>
    <row r="184" spans="1:9" x14ac:dyDescent="0.25">
      <c r="A184" s="33">
        <v>41822</v>
      </c>
      <c r="B184" s="76"/>
      <c r="C184" s="76"/>
      <c r="D184" s="76"/>
      <c r="E184" s="76"/>
      <c r="F184" s="76"/>
      <c r="G184" s="76"/>
      <c r="H184" s="76"/>
      <c r="I184" s="76"/>
    </row>
    <row r="185" spans="1:9" x14ac:dyDescent="0.25">
      <c r="A185" s="33">
        <v>41823</v>
      </c>
      <c r="B185" s="76"/>
      <c r="C185" s="76"/>
      <c r="D185" s="76"/>
      <c r="E185" s="76"/>
      <c r="F185" s="76"/>
      <c r="G185" s="76"/>
      <c r="H185" s="76"/>
      <c r="I185" s="76"/>
    </row>
    <row r="186" spans="1:9" x14ac:dyDescent="0.25">
      <c r="A186" s="33">
        <v>41824</v>
      </c>
      <c r="B186" s="76"/>
      <c r="C186" s="76"/>
      <c r="D186" s="76"/>
      <c r="E186" s="76"/>
      <c r="F186" s="76"/>
      <c r="G186" s="76"/>
      <c r="H186" s="76"/>
      <c r="I186" s="76"/>
    </row>
    <row r="187" spans="1:9" x14ac:dyDescent="0.25">
      <c r="A187" s="33">
        <v>41825</v>
      </c>
      <c r="B187" s="76"/>
      <c r="C187" s="76"/>
      <c r="D187" s="76"/>
      <c r="E187" s="76"/>
      <c r="F187" s="76"/>
      <c r="G187" s="76"/>
      <c r="H187" s="76"/>
      <c r="I187" s="76"/>
    </row>
    <row r="188" spans="1:9" x14ac:dyDescent="0.25">
      <c r="A188" s="33">
        <v>41826</v>
      </c>
      <c r="B188" s="76"/>
      <c r="C188" s="76"/>
      <c r="D188" s="76"/>
      <c r="E188" s="76"/>
      <c r="F188" s="76"/>
      <c r="G188" s="76"/>
      <c r="H188" s="76"/>
      <c r="I188" s="76"/>
    </row>
    <row r="189" spans="1:9" x14ac:dyDescent="0.25">
      <c r="A189" s="33">
        <v>41827</v>
      </c>
      <c r="B189" s="76"/>
      <c r="C189" s="76"/>
      <c r="D189" s="76"/>
      <c r="E189" s="76"/>
      <c r="F189" s="76"/>
      <c r="G189" s="76"/>
      <c r="H189" s="76"/>
      <c r="I189" s="76"/>
    </row>
    <row r="190" spans="1:9" x14ac:dyDescent="0.25">
      <c r="A190" s="33">
        <v>41828</v>
      </c>
      <c r="B190" s="76"/>
      <c r="C190" s="76"/>
      <c r="D190" s="76"/>
      <c r="E190" s="76"/>
      <c r="F190" s="76"/>
      <c r="G190" s="76"/>
      <c r="H190" s="76"/>
      <c r="I190" s="76"/>
    </row>
    <row r="191" spans="1:9" x14ac:dyDescent="0.25">
      <c r="A191" s="33">
        <v>41829</v>
      </c>
      <c r="B191" s="76"/>
      <c r="C191" s="76"/>
      <c r="D191" s="76"/>
      <c r="E191" s="76"/>
      <c r="F191" s="76"/>
      <c r="G191" s="76"/>
      <c r="H191" s="76"/>
      <c r="I191" s="76"/>
    </row>
    <row r="192" spans="1:9" x14ac:dyDescent="0.25">
      <c r="A192" s="33">
        <v>41830</v>
      </c>
      <c r="B192" s="76"/>
      <c r="C192" s="76"/>
      <c r="D192" s="76"/>
      <c r="E192" s="76"/>
      <c r="F192" s="76"/>
      <c r="G192" s="76"/>
      <c r="H192" s="76"/>
      <c r="I192" s="76"/>
    </row>
    <row r="193" spans="1:9" x14ac:dyDescent="0.25">
      <c r="A193" s="33">
        <v>41831</v>
      </c>
      <c r="B193" s="76"/>
      <c r="C193" s="76"/>
      <c r="D193" s="76"/>
      <c r="E193" s="76"/>
      <c r="F193" s="76"/>
      <c r="G193" s="76"/>
      <c r="H193" s="76"/>
      <c r="I193" s="76"/>
    </row>
    <row r="194" spans="1:9" x14ac:dyDescent="0.25">
      <c r="A194" s="33">
        <v>41832</v>
      </c>
      <c r="B194" s="76"/>
      <c r="C194" s="76"/>
      <c r="D194" s="76"/>
      <c r="E194" s="76"/>
      <c r="F194" s="76"/>
      <c r="G194" s="76"/>
      <c r="H194" s="76"/>
      <c r="I194" s="76"/>
    </row>
    <row r="195" spans="1:9" x14ac:dyDescent="0.25">
      <c r="A195" s="33">
        <v>41833</v>
      </c>
      <c r="B195" s="76"/>
      <c r="C195" s="76"/>
      <c r="D195" s="76"/>
      <c r="E195" s="76"/>
      <c r="F195" s="76"/>
      <c r="G195" s="76"/>
      <c r="H195" s="76"/>
      <c r="I195" s="76"/>
    </row>
    <row r="196" spans="1:9" x14ac:dyDescent="0.25">
      <c r="A196" s="33">
        <v>41834</v>
      </c>
      <c r="B196" s="76"/>
      <c r="C196" s="76"/>
      <c r="D196" s="76"/>
      <c r="E196" s="76"/>
      <c r="F196" s="76"/>
      <c r="G196" s="76"/>
      <c r="H196" s="76"/>
      <c r="I196" s="76"/>
    </row>
    <row r="197" spans="1:9" x14ac:dyDescent="0.25">
      <c r="A197" s="33">
        <v>41835</v>
      </c>
      <c r="B197" s="76"/>
      <c r="C197" s="76"/>
      <c r="D197" s="76"/>
      <c r="E197" s="76"/>
      <c r="F197" s="76"/>
      <c r="G197" s="76"/>
      <c r="H197" s="76"/>
      <c r="I197" s="76"/>
    </row>
    <row r="198" spans="1:9" x14ac:dyDescent="0.25">
      <c r="A198" s="33">
        <v>41836</v>
      </c>
      <c r="B198" s="76"/>
      <c r="C198" s="76"/>
      <c r="D198" s="76"/>
      <c r="E198" s="76"/>
      <c r="F198" s="76"/>
      <c r="G198" s="76"/>
      <c r="H198" s="76"/>
      <c r="I198" s="76"/>
    </row>
    <row r="199" spans="1:9" x14ac:dyDescent="0.25">
      <c r="A199" s="33">
        <v>41837</v>
      </c>
      <c r="B199" s="76"/>
      <c r="C199" s="76"/>
      <c r="D199" s="76"/>
      <c r="E199" s="76"/>
      <c r="F199" s="76"/>
      <c r="G199" s="76"/>
      <c r="H199" s="76"/>
      <c r="I199" s="76"/>
    </row>
    <row r="200" spans="1:9" x14ac:dyDescent="0.25">
      <c r="A200" s="33">
        <v>41838</v>
      </c>
      <c r="B200" s="76"/>
      <c r="C200" s="76"/>
      <c r="D200" s="76"/>
      <c r="E200" s="76"/>
      <c r="F200" s="76"/>
      <c r="G200" s="76"/>
      <c r="H200" s="76"/>
      <c r="I200" s="76"/>
    </row>
    <row r="201" spans="1:9" x14ac:dyDescent="0.25">
      <c r="A201" s="33">
        <v>41839</v>
      </c>
      <c r="B201" s="76"/>
      <c r="C201" s="76"/>
      <c r="D201" s="76"/>
      <c r="E201" s="76"/>
      <c r="F201" s="76"/>
      <c r="G201" s="76"/>
      <c r="H201" s="76"/>
      <c r="I201" s="76"/>
    </row>
    <row r="202" spans="1:9" x14ac:dyDescent="0.25">
      <c r="A202" s="33">
        <v>41840</v>
      </c>
      <c r="B202" s="76"/>
      <c r="C202" s="76"/>
      <c r="D202" s="76"/>
      <c r="E202" s="76"/>
      <c r="F202" s="76"/>
      <c r="G202" s="76"/>
      <c r="H202" s="76"/>
      <c r="I202" s="76"/>
    </row>
    <row r="203" spans="1:9" x14ac:dyDescent="0.25">
      <c r="A203" s="33">
        <v>41841</v>
      </c>
      <c r="B203" s="76"/>
      <c r="C203" s="76"/>
      <c r="D203" s="76"/>
      <c r="E203" s="76"/>
      <c r="F203" s="76"/>
      <c r="G203" s="76"/>
      <c r="H203" s="76"/>
      <c r="I203" s="76"/>
    </row>
    <row r="204" spans="1:9" x14ac:dyDescent="0.25">
      <c r="A204" s="33">
        <v>41842</v>
      </c>
      <c r="B204" s="76"/>
      <c r="C204" s="76"/>
      <c r="D204" s="76"/>
      <c r="E204" s="76"/>
      <c r="F204" s="76"/>
      <c r="G204" s="76"/>
      <c r="H204" s="76"/>
      <c r="I204" s="76"/>
    </row>
    <row r="205" spans="1:9" x14ac:dyDescent="0.25">
      <c r="A205" s="33">
        <v>41843</v>
      </c>
      <c r="B205" s="76"/>
      <c r="C205" s="76"/>
      <c r="D205" s="76"/>
      <c r="E205" s="76"/>
      <c r="F205" s="76"/>
      <c r="G205" s="76"/>
      <c r="H205" s="76"/>
      <c r="I205" s="76"/>
    </row>
    <row r="206" spans="1:9" x14ac:dyDescent="0.25">
      <c r="A206" s="33">
        <v>41844</v>
      </c>
      <c r="B206" s="76"/>
      <c r="C206" s="76"/>
      <c r="D206" s="76"/>
      <c r="E206" s="76"/>
      <c r="F206" s="76"/>
      <c r="G206" s="76"/>
      <c r="H206" s="76"/>
      <c r="I206" s="76"/>
    </row>
    <row r="207" spans="1:9" x14ac:dyDescent="0.25">
      <c r="A207" s="33">
        <v>41845</v>
      </c>
      <c r="B207" s="76"/>
      <c r="C207" s="76"/>
      <c r="D207" s="76"/>
      <c r="E207" s="76"/>
      <c r="F207" s="76"/>
      <c r="G207" s="76"/>
      <c r="H207" s="76"/>
      <c r="I207" s="76"/>
    </row>
    <row r="208" spans="1:9" x14ac:dyDescent="0.25">
      <c r="A208" s="33">
        <v>41846</v>
      </c>
      <c r="B208" s="76"/>
      <c r="C208" s="76"/>
      <c r="D208" s="76"/>
      <c r="E208" s="76"/>
      <c r="F208" s="76"/>
      <c r="G208" s="76"/>
      <c r="H208" s="76"/>
      <c r="I208" s="76"/>
    </row>
    <row r="209" spans="1:9" x14ac:dyDescent="0.25">
      <c r="A209" s="33">
        <v>41847</v>
      </c>
      <c r="B209" s="76"/>
      <c r="C209" s="76"/>
      <c r="D209" s="76"/>
      <c r="E209" s="76"/>
      <c r="F209" s="76"/>
      <c r="G209" s="76"/>
      <c r="H209" s="76"/>
      <c r="I209" s="76"/>
    </row>
    <row r="210" spans="1:9" x14ac:dyDescent="0.25">
      <c r="A210" s="33">
        <v>41848</v>
      </c>
      <c r="B210" s="76"/>
      <c r="C210" s="76"/>
      <c r="D210" s="76"/>
      <c r="E210" s="76"/>
      <c r="F210" s="76"/>
      <c r="G210" s="76"/>
      <c r="H210" s="76"/>
      <c r="I210" s="76"/>
    </row>
    <row r="211" spans="1:9" x14ac:dyDescent="0.25">
      <c r="A211" s="33">
        <v>41849</v>
      </c>
      <c r="B211" s="76"/>
      <c r="C211" s="76"/>
      <c r="D211" s="76"/>
      <c r="E211" s="76"/>
      <c r="F211" s="76"/>
      <c r="G211" s="76"/>
      <c r="H211" s="76"/>
      <c r="I211" s="76"/>
    </row>
    <row r="212" spans="1:9" x14ac:dyDescent="0.25">
      <c r="A212" s="33">
        <v>41850</v>
      </c>
      <c r="B212" s="76"/>
      <c r="C212" s="76"/>
      <c r="D212" s="76"/>
      <c r="E212" s="76"/>
      <c r="F212" s="76"/>
      <c r="G212" s="76"/>
      <c r="H212" s="76"/>
      <c r="I212" s="76"/>
    </row>
    <row r="213" spans="1:9" x14ac:dyDescent="0.25">
      <c r="A213" s="33">
        <v>41851</v>
      </c>
      <c r="B213" s="76"/>
      <c r="C213" s="76"/>
      <c r="D213" s="76"/>
      <c r="E213" s="76"/>
      <c r="F213" s="76"/>
      <c r="G213" s="76"/>
      <c r="H213" s="76"/>
      <c r="I213" s="76"/>
    </row>
    <row r="214" spans="1:9" x14ac:dyDescent="0.25">
      <c r="A214" s="33">
        <v>41852</v>
      </c>
      <c r="B214" s="76"/>
      <c r="C214" s="76"/>
      <c r="D214" s="76"/>
      <c r="E214" s="76"/>
      <c r="F214" s="76"/>
      <c r="G214" s="76"/>
      <c r="H214" s="76"/>
      <c r="I214" s="76"/>
    </row>
    <row r="215" spans="1:9" x14ac:dyDescent="0.25">
      <c r="A215" s="33">
        <v>41853</v>
      </c>
      <c r="B215" s="76"/>
      <c r="C215" s="76"/>
      <c r="D215" s="76"/>
      <c r="E215" s="76"/>
      <c r="F215" s="76"/>
      <c r="G215" s="76"/>
      <c r="H215" s="76"/>
      <c r="I215" s="76"/>
    </row>
    <row r="216" spans="1:9" x14ac:dyDescent="0.25">
      <c r="A216" s="33">
        <v>41854</v>
      </c>
      <c r="B216" s="76"/>
      <c r="C216" s="76"/>
      <c r="D216" s="76"/>
      <c r="E216" s="76"/>
      <c r="F216" s="76"/>
      <c r="G216" s="76"/>
      <c r="H216" s="76"/>
      <c r="I216" s="76"/>
    </row>
    <row r="217" spans="1:9" x14ac:dyDescent="0.25">
      <c r="A217" s="33">
        <v>41855</v>
      </c>
      <c r="B217" s="76"/>
      <c r="C217" s="76"/>
      <c r="D217" s="76"/>
      <c r="E217" s="76"/>
      <c r="F217" s="76"/>
      <c r="G217" s="76"/>
      <c r="H217" s="76"/>
      <c r="I217" s="76"/>
    </row>
    <row r="218" spans="1:9" x14ac:dyDescent="0.25">
      <c r="A218" s="33">
        <v>41856</v>
      </c>
      <c r="B218" s="76"/>
      <c r="C218" s="76"/>
      <c r="D218" s="76"/>
      <c r="E218" s="76"/>
      <c r="F218" s="76"/>
      <c r="G218" s="76"/>
      <c r="H218" s="76"/>
      <c r="I218" s="76"/>
    </row>
    <row r="219" spans="1:9" x14ac:dyDescent="0.25">
      <c r="A219" s="33">
        <v>41857</v>
      </c>
      <c r="B219" s="76"/>
      <c r="C219" s="76"/>
      <c r="D219" s="76"/>
      <c r="E219" s="76"/>
      <c r="F219" s="76"/>
      <c r="G219" s="76"/>
      <c r="H219" s="76"/>
      <c r="I219" s="76"/>
    </row>
    <row r="220" spans="1:9" x14ac:dyDescent="0.25">
      <c r="A220" s="33">
        <v>41858</v>
      </c>
      <c r="B220" s="76"/>
      <c r="C220" s="76"/>
      <c r="D220" s="76"/>
      <c r="E220" s="76"/>
      <c r="F220" s="76"/>
      <c r="G220" s="76"/>
      <c r="H220" s="76"/>
      <c r="I220" s="76"/>
    </row>
    <row r="221" spans="1:9" x14ac:dyDescent="0.25">
      <c r="A221" s="33">
        <v>41859</v>
      </c>
      <c r="B221" s="76"/>
      <c r="C221" s="76"/>
      <c r="D221" s="76"/>
      <c r="E221" s="76"/>
      <c r="F221" s="76"/>
      <c r="G221" s="76"/>
      <c r="H221" s="76"/>
      <c r="I221" s="76"/>
    </row>
    <row r="222" spans="1:9" x14ac:dyDescent="0.25">
      <c r="A222" s="33">
        <v>41860</v>
      </c>
      <c r="B222" s="76"/>
      <c r="C222" s="76"/>
      <c r="D222" s="76"/>
      <c r="E222" s="76"/>
      <c r="F222" s="76"/>
      <c r="G222" s="76"/>
      <c r="H222" s="76"/>
      <c r="I222" s="76"/>
    </row>
    <row r="223" spans="1:9" x14ac:dyDescent="0.25">
      <c r="A223" s="33">
        <v>41861</v>
      </c>
      <c r="B223" s="76"/>
      <c r="C223" s="76"/>
      <c r="D223" s="76"/>
      <c r="E223" s="76"/>
      <c r="F223" s="76"/>
      <c r="G223" s="76"/>
      <c r="H223" s="76"/>
      <c r="I223" s="76"/>
    </row>
    <row r="224" spans="1:9" x14ac:dyDescent="0.25">
      <c r="A224" s="33">
        <v>41862</v>
      </c>
      <c r="B224" s="76"/>
      <c r="C224" s="76"/>
      <c r="D224" s="76"/>
      <c r="E224" s="76"/>
      <c r="F224" s="76"/>
      <c r="G224" s="76"/>
      <c r="H224" s="76"/>
      <c r="I224" s="76"/>
    </row>
    <row r="225" spans="1:9" x14ac:dyDescent="0.25">
      <c r="A225" s="33">
        <v>41863</v>
      </c>
      <c r="B225" s="76"/>
      <c r="C225" s="76"/>
      <c r="D225" s="76"/>
      <c r="E225" s="76"/>
      <c r="F225" s="76"/>
      <c r="G225" s="76"/>
      <c r="H225" s="76"/>
      <c r="I225" s="76"/>
    </row>
    <row r="226" spans="1:9" x14ac:dyDescent="0.25">
      <c r="A226" s="33">
        <v>41864</v>
      </c>
      <c r="B226" s="76"/>
      <c r="C226" s="76"/>
      <c r="D226" s="76"/>
      <c r="E226" s="76"/>
      <c r="F226" s="76"/>
      <c r="G226" s="76"/>
      <c r="H226" s="76"/>
      <c r="I226" s="76"/>
    </row>
    <row r="227" spans="1:9" x14ac:dyDescent="0.25">
      <c r="A227" s="33">
        <v>41865</v>
      </c>
      <c r="B227" s="76"/>
      <c r="C227" s="76"/>
      <c r="D227" s="76"/>
      <c r="E227" s="76"/>
      <c r="F227" s="76"/>
      <c r="G227" s="76"/>
      <c r="H227" s="76"/>
      <c r="I227" s="76"/>
    </row>
    <row r="228" spans="1:9" x14ac:dyDescent="0.25">
      <c r="A228" s="33">
        <v>41866</v>
      </c>
      <c r="B228" s="76"/>
      <c r="C228" s="76"/>
      <c r="D228" s="76"/>
      <c r="E228" s="76"/>
      <c r="F228" s="76"/>
      <c r="G228" s="76"/>
      <c r="H228" s="76"/>
      <c r="I228" s="76"/>
    </row>
    <row r="229" spans="1:9" x14ac:dyDescent="0.25">
      <c r="A229" s="33">
        <v>41867</v>
      </c>
      <c r="B229" s="76"/>
      <c r="C229" s="76"/>
      <c r="D229" s="76"/>
      <c r="E229" s="76"/>
      <c r="F229" s="76"/>
      <c r="G229" s="76"/>
      <c r="H229" s="76"/>
      <c r="I229" s="76"/>
    </row>
    <row r="230" spans="1:9" x14ac:dyDescent="0.25">
      <c r="A230" s="33">
        <v>41868</v>
      </c>
      <c r="B230" s="76"/>
      <c r="C230" s="76"/>
      <c r="D230" s="76"/>
      <c r="E230" s="76"/>
      <c r="F230" s="76"/>
      <c r="G230" s="76"/>
      <c r="H230" s="76"/>
      <c r="I230" s="76"/>
    </row>
    <row r="231" spans="1:9" x14ac:dyDescent="0.25">
      <c r="A231" s="33">
        <v>41869</v>
      </c>
      <c r="B231" s="76"/>
      <c r="C231" s="76"/>
      <c r="D231" s="76"/>
      <c r="E231" s="76"/>
      <c r="F231" s="76"/>
      <c r="G231" s="76"/>
      <c r="H231" s="76"/>
      <c r="I231" s="76"/>
    </row>
    <row r="232" spans="1:9" x14ac:dyDescent="0.25">
      <c r="A232" s="33">
        <v>41870</v>
      </c>
      <c r="B232" s="76"/>
      <c r="C232" s="76"/>
      <c r="D232" s="76"/>
      <c r="E232" s="76"/>
      <c r="F232" s="76"/>
      <c r="G232" s="76"/>
      <c r="H232" s="76"/>
      <c r="I232" s="76"/>
    </row>
    <row r="233" spans="1:9" x14ac:dyDescent="0.25">
      <c r="A233" s="33">
        <v>41871</v>
      </c>
      <c r="B233" s="76"/>
      <c r="C233" s="76"/>
      <c r="D233" s="76"/>
      <c r="E233" s="76"/>
      <c r="F233" s="76"/>
      <c r="G233" s="76"/>
      <c r="H233" s="76"/>
      <c r="I233" s="76"/>
    </row>
    <row r="234" spans="1:9" x14ac:dyDescent="0.25">
      <c r="A234" s="33">
        <v>41872</v>
      </c>
      <c r="B234" s="76"/>
      <c r="C234" s="76"/>
      <c r="D234" s="76"/>
      <c r="E234" s="76"/>
      <c r="F234" s="76"/>
      <c r="G234" s="76"/>
      <c r="H234" s="76"/>
      <c r="I234" s="76"/>
    </row>
    <row r="235" spans="1:9" x14ac:dyDescent="0.25">
      <c r="A235" s="33">
        <v>41873</v>
      </c>
      <c r="B235" s="76"/>
      <c r="C235" s="76"/>
      <c r="D235" s="76"/>
      <c r="E235" s="76"/>
      <c r="F235" s="76"/>
      <c r="G235" s="76"/>
      <c r="H235" s="76"/>
      <c r="I235" s="76"/>
    </row>
    <row r="236" spans="1:9" x14ac:dyDescent="0.25">
      <c r="A236" s="33">
        <v>41874</v>
      </c>
      <c r="B236" s="76"/>
      <c r="C236" s="76"/>
      <c r="D236" s="76"/>
      <c r="E236" s="76"/>
      <c r="F236" s="76"/>
      <c r="G236" s="76"/>
      <c r="H236" s="76"/>
      <c r="I236" s="76"/>
    </row>
    <row r="237" spans="1:9" x14ac:dyDescent="0.25">
      <c r="A237" s="33">
        <v>41875</v>
      </c>
      <c r="B237" s="76"/>
      <c r="C237" s="76"/>
      <c r="D237" s="76"/>
      <c r="E237" s="76"/>
      <c r="F237" s="76"/>
      <c r="G237" s="76"/>
      <c r="H237" s="76"/>
      <c r="I237" s="76"/>
    </row>
    <row r="238" spans="1:9" x14ac:dyDescent="0.25">
      <c r="A238" s="33">
        <v>41876</v>
      </c>
      <c r="B238" s="76"/>
      <c r="C238" s="76"/>
      <c r="D238" s="76"/>
      <c r="E238" s="76"/>
      <c r="F238" s="76"/>
      <c r="G238" s="76"/>
      <c r="H238" s="76"/>
      <c r="I238" s="76"/>
    </row>
    <row r="239" spans="1:9" x14ac:dyDescent="0.25">
      <c r="A239" s="33">
        <v>41877</v>
      </c>
      <c r="B239" s="76"/>
      <c r="C239" s="76"/>
      <c r="D239" s="76"/>
      <c r="E239" s="76"/>
      <c r="F239" s="76"/>
      <c r="G239" s="76"/>
      <c r="H239" s="76"/>
      <c r="I239" s="76"/>
    </row>
    <row r="240" spans="1:9" x14ac:dyDescent="0.25">
      <c r="A240" s="33">
        <v>41878</v>
      </c>
      <c r="B240" s="76"/>
      <c r="C240" s="76"/>
      <c r="D240" s="76"/>
      <c r="E240" s="76"/>
      <c r="F240" s="76"/>
      <c r="G240" s="76"/>
      <c r="H240" s="76"/>
      <c r="I240" s="76"/>
    </row>
    <row r="241" spans="1:9" x14ac:dyDescent="0.25">
      <c r="A241" s="33">
        <v>41879</v>
      </c>
      <c r="B241" s="76"/>
      <c r="C241" s="76"/>
      <c r="D241" s="76"/>
      <c r="E241" s="76"/>
      <c r="F241" s="76"/>
      <c r="G241" s="76"/>
      <c r="H241" s="76"/>
      <c r="I241" s="76"/>
    </row>
    <row r="242" spans="1:9" x14ac:dyDescent="0.25">
      <c r="A242" s="33">
        <v>41880</v>
      </c>
      <c r="B242" s="76"/>
      <c r="C242" s="76"/>
      <c r="D242" s="76"/>
      <c r="E242" s="76"/>
      <c r="F242" s="76"/>
      <c r="G242" s="76"/>
      <c r="H242" s="76"/>
      <c r="I242" s="76"/>
    </row>
    <row r="243" spans="1:9" x14ac:dyDescent="0.25">
      <c r="A243" s="33">
        <v>41881</v>
      </c>
      <c r="B243" s="76"/>
      <c r="C243" s="76"/>
      <c r="D243" s="76"/>
      <c r="E243" s="76"/>
      <c r="F243" s="76"/>
      <c r="G243" s="76"/>
      <c r="H243" s="76"/>
      <c r="I243" s="76"/>
    </row>
    <row r="244" spans="1:9" x14ac:dyDescent="0.25">
      <c r="A244" s="33">
        <v>41882</v>
      </c>
      <c r="B244" s="76"/>
      <c r="C244" s="76"/>
      <c r="D244" s="76"/>
      <c r="E244" s="76"/>
      <c r="F244" s="76"/>
      <c r="G244" s="76"/>
      <c r="H244" s="76"/>
      <c r="I244" s="76"/>
    </row>
    <row r="245" spans="1:9" x14ac:dyDescent="0.25">
      <c r="A245" s="33">
        <v>41883</v>
      </c>
      <c r="B245" s="76"/>
      <c r="C245" s="76"/>
      <c r="D245" s="76"/>
      <c r="E245" s="76"/>
      <c r="F245" s="76"/>
      <c r="G245" s="76"/>
      <c r="H245" s="76"/>
      <c r="I245" s="76"/>
    </row>
    <row r="246" spans="1:9" x14ac:dyDescent="0.25">
      <c r="A246" s="33">
        <v>41884</v>
      </c>
      <c r="B246" s="76"/>
      <c r="C246" s="76"/>
      <c r="D246" s="76"/>
      <c r="E246" s="76"/>
      <c r="F246" s="76"/>
      <c r="G246" s="76"/>
      <c r="H246" s="76"/>
      <c r="I246" s="76"/>
    </row>
    <row r="247" spans="1:9" x14ac:dyDescent="0.25">
      <c r="A247" s="33">
        <v>41885</v>
      </c>
      <c r="B247" s="76"/>
      <c r="C247" s="76"/>
      <c r="D247" s="76"/>
      <c r="E247" s="76"/>
      <c r="F247" s="76"/>
      <c r="G247" s="76"/>
      <c r="H247" s="76"/>
      <c r="I247" s="76"/>
    </row>
    <row r="248" spans="1:9" x14ac:dyDescent="0.25">
      <c r="A248" s="33">
        <v>41886</v>
      </c>
      <c r="B248" s="76"/>
      <c r="C248" s="76"/>
      <c r="D248" s="76"/>
      <c r="E248" s="76"/>
      <c r="F248" s="76"/>
      <c r="G248" s="76"/>
      <c r="H248" s="76"/>
      <c r="I248" s="76"/>
    </row>
    <row r="249" spans="1:9" x14ac:dyDescent="0.25">
      <c r="A249" s="33">
        <v>41887</v>
      </c>
      <c r="B249" s="76"/>
      <c r="C249" s="76"/>
      <c r="D249" s="76"/>
      <c r="E249" s="76"/>
      <c r="F249" s="76"/>
      <c r="G249" s="76"/>
      <c r="H249" s="76"/>
      <c r="I249" s="76"/>
    </row>
    <row r="250" spans="1:9" x14ac:dyDescent="0.25">
      <c r="A250" s="33">
        <v>41888</v>
      </c>
      <c r="B250" s="76"/>
      <c r="C250" s="76"/>
      <c r="D250" s="76"/>
      <c r="E250" s="76"/>
      <c r="F250" s="76"/>
      <c r="G250" s="76"/>
      <c r="H250" s="76"/>
      <c r="I250" s="76"/>
    </row>
    <row r="251" spans="1:9" x14ac:dyDescent="0.25">
      <c r="A251" s="33">
        <v>41889</v>
      </c>
      <c r="B251" s="76"/>
      <c r="C251" s="76"/>
      <c r="D251" s="76"/>
      <c r="E251" s="76"/>
      <c r="F251" s="76"/>
      <c r="G251" s="76"/>
      <c r="H251" s="76"/>
      <c r="I251" s="76"/>
    </row>
    <row r="252" spans="1:9" x14ac:dyDescent="0.25">
      <c r="A252" s="33">
        <v>41890</v>
      </c>
      <c r="B252" s="76"/>
      <c r="C252" s="76"/>
      <c r="D252" s="76"/>
      <c r="E252" s="76"/>
      <c r="F252" s="76"/>
      <c r="G252" s="76"/>
      <c r="H252" s="76"/>
      <c r="I252" s="76"/>
    </row>
    <row r="253" spans="1:9" x14ac:dyDescent="0.25">
      <c r="A253" s="33">
        <v>41891</v>
      </c>
      <c r="B253" s="76"/>
      <c r="C253" s="76"/>
      <c r="D253" s="76"/>
      <c r="E253" s="76"/>
      <c r="F253" s="76"/>
      <c r="G253" s="76"/>
      <c r="H253" s="76"/>
      <c r="I253" s="76"/>
    </row>
    <row r="254" spans="1:9" x14ac:dyDescent="0.25">
      <c r="A254" s="33">
        <v>41892</v>
      </c>
      <c r="B254" s="76"/>
      <c r="C254" s="76"/>
      <c r="D254" s="76"/>
      <c r="E254" s="76"/>
      <c r="F254" s="76"/>
      <c r="G254" s="76"/>
      <c r="H254" s="76"/>
      <c r="I254" s="76"/>
    </row>
    <row r="255" spans="1:9" x14ac:dyDescent="0.25">
      <c r="A255" s="33">
        <v>41893</v>
      </c>
      <c r="B255" s="76"/>
      <c r="C255" s="76"/>
      <c r="D255" s="76"/>
      <c r="E255" s="76"/>
      <c r="F255" s="76"/>
      <c r="G255" s="76"/>
      <c r="H255" s="76"/>
      <c r="I255" s="76"/>
    </row>
    <row r="256" spans="1:9" x14ac:dyDescent="0.25">
      <c r="A256" s="33">
        <v>41894</v>
      </c>
      <c r="B256" s="76"/>
      <c r="C256" s="76"/>
      <c r="D256" s="76"/>
      <c r="E256" s="76"/>
      <c r="F256" s="76"/>
      <c r="G256" s="76"/>
      <c r="H256" s="76"/>
      <c r="I256" s="76"/>
    </row>
    <row r="257" spans="1:9" x14ac:dyDescent="0.25">
      <c r="A257" s="33">
        <v>41895</v>
      </c>
      <c r="B257" s="76"/>
      <c r="C257" s="76"/>
      <c r="D257" s="76"/>
      <c r="E257" s="76"/>
      <c r="F257" s="76"/>
      <c r="G257" s="76"/>
      <c r="H257" s="76"/>
      <c r="I257" s="76"/>
    </row>
    <row r="258" spans="1:9" x14ac:dyDescent="0.25">
      <c r="A258" s="33">
        <v>41896</v>
      </c>
      <c r="B258" s="76"/>
      <c r="C258" s="76"/>
      <c r="D258" s="76"/>
      <c r="E258" s="76"/>
      <c r="F258" s="76"/>
      <c r="G258" s="76"/>
      <c r="H258" s="76"/>
      <c r="I258" s="76"/>
    </row>
    <row r="259" spans="1:9" x14ac:dyDescent="0.25">
      <c r="A259" s="33">
        <v>41897</v>
      </c>
      <c r="B259" s="76"/>
      <c r="C259" s="76"/>
      <c r="D259" s="76"/>
      <c r="E259" s="76"/>
      <c r="F259" s="76"/>
      <c r="G259" s="76"/>
      <c r="H259" s="76"/>
      <c r="I259" s="76"/>
    </row>
    <row r="260" spans="1:9" x14ac:dyDescent="0.25">
      <c r="A260" s="33">
        <v>41898</v>
      </c>
      <c r="B260" s="76"/>
      <c r="C260" s="76"/>
      <c r="D260" s="76"/>
      <c r="E260" s="76"/>
      <c r="F260" s="76"/>
      <c r="G260" s="76"/>
      <c r="H260" s="76"/>
      <c r="I260" s="76"/>
    </row>
    <row r="261" spans="1:9" x14ac:dyDescent="0.25">
      <c r="A261" s="33">
        <v>41899</v>
      </c>
      <c r="B261" s="76"/>
      <c r="C261" s="76"/>
      <c r="D261" s="76"/>
      <c r="E261" s="76"/>
      <c r="F261" s="76"/>
      <c r="G261" s="76"/>
      <c r="H261" s="76"/>
      <c r="I261" s="76"/>
    </row>
    <row r="262" spans="1:9" x14ac:dyDescent="0.25">
      <c r="A262" s="33">
        <v>41900</v>
      </c>
      <c r="B262" s="76"/>
      <c r="C262" s="76"/>
      <c r="D262" s="76"/>
      <c r="E262" s="76"/>
      <c r="F262" s="76"/>
      <c r="G262" s="76"/>
      <c r="H262" s="76"/>
      <c r="I262" s="76"/>
    </row>
    <row r="263" spans="1:9" x14ac:dyDescent="0.25">
      <c r="A263" s="33">
        <v>41901</v>
      </c>
      <c r="B263" s="76"/>
      <c r="C263" s="76"/>
      <c r="D263" s="76"/>
      <c r="E263" s="76"/>
      <c r="F263" s="76"/>
      <c r="G263" s="76"/>
      <c r="H263" s="76"/>
      <c r="I263" s="76"/>
    </row>
    <row r="264" spans="1:9" x14ac:dyDescent="0.25">
      <c r="A264" s="33">
        <v>41902</v>
      </c>
      <c r="B264" s="76"/>
      <c r="C264" s="76"/>
      <c r="D264" s="76"/>
      <c r="E264" s="76"/>
      <c r="F264" s="76"/>
      <c r="G264" s="76"/>
      <c r="H264" s="76"/>
      <c r="I264" s="76"/>
    </row>
    <row r="265" spans="1:9" x14ac:dyDescent="0.25">
      <c r="A265" s="33">
        <v>41903</v>
      </c>
      <c r="B265" s="76"/>
      <c r="C265" s="76"/>
      <c r="D265" s="76"/>
      <c r="E265" s="76"/>
      <c r="F265" s="76"/>
      <c r="G265" s="76"/>
      <c r="H265" s="76"/>
      <c r="I265" s="76"/>
    </row>
    <row r="266" spans="1:9" x14ac:dyDescent="0.25">
      <c r="A266" s="33">
        <v>41904</v>
      </c>
      <c r="B266" s="76"/>
      <c r="C266" s="76"/>
      <c r="D266" s="76"/>
      <c r="E266" s="76"/>
      <c r="F266" s="76"/>
      <c r="G266" s="76"/>
      <c r="H266" s="76"/>
      <c r="I266" s="76"/>
    </row>
    <row r="267" spans="1:9" x14ac:dyDescent="0.25">
      <c r="A267" s="33">
        <v>41905</v>
      </c>
      <c r="B267" s="76"/>
      <c r="C267" s="76"/>
      <c r="D267" s="76"/>
      <c r="E267" s="76"/>
      <c r="F267" s="76"/>
      <c r="G267" s="76"/>
      <c r="H267" s="76"/>
      <c r="I267" s="76"/>
    </row>
    <row r="268" spans="1:9" x14ac:dyDescent="0.25">
      <c r="A268" s="33">
        <v>41906</v>
      </c>
      <c r="B268" s="76"/>
      <c r="C268" s="76"/>
      <c r="D268" s="76"/>
      <c r="E268" s="76"/>
      <c r="F268" s="76"/>
      <c r="G268" s="76"/>
      <c r="H268" s="76"/>
      <c r="I268" s="76"/>
    </row>
    <row r="269" spans="1:9" x14ac:dyDescent="0.25">
      <c r="A269" s="33">
        <v>41907</v>
      </c>
      <c r="B269" s="76"/>
      <c r="C269" s="76"/>
      <c r="D269" s="76"/>
      <c r="E269" s="76"/>
      <c r="F269" s="76"/>
      <c r="G269" s="76"/>
      <c r="H269" s="76"/>
      <c r="I269" s="76"/>
    </row>
    <row r="270" spans="1:9" x14ac:dyDescent="0.25">
      <c r="A270" s="33">
        <v>41908</v>
      </c>
      <c r="B270" s="76"/>
      <c r="C270" s="76"/>
      <c r="D270" s="76"/>
      <c r="E270" s="76"/>
      <c r="F270" s="76"/>
      <c r="G270" s="76"/>
      <c r="H270" s="76"/>
      <c r="I270" s="76"/>
    </row>
    <row r="271" spans="1:9" x14ac:dyDescent="0.25">
      <c r="A271" s="33">
        <v>41909</v>
      </c>
      <c r="B271" s="76"/>
      <c r="C271" s="76"/>
      <c r="D271" s="76"/>
      <c r="E271" s="76"/>
      <c r="F271" s="76"/>
      <c r="G271" s="76"/>
      <c r="H271" s="76"/>
      <c r="I271" s="76"/>
    </row>
    <row r="272" spans="1:9" x14ac:dyDescent="0.25">
      <c r="A272" s="33">
        <v>41910</v>
      </c>
      <c r="B272" s="76"/>
      <c r="C272" s="76"/>
      <c r="D272" s="76"/>
      <c r="E272" s="76"/>
      <c r="F272" s="76"/>
      <c r="G272" s="76"/>
      <c r="H272" s="76"/>
      <c r="I272" s="76"/>
    </row>
    <row r="273" spans="1:9" x14ac:dyDescent="0.25">
      <c r="A273" s="33">
        <v>41911</v>
      </c>
      <c r="B273" s="76"/>
      <c r="C273" s="76"/>
      <c r="D273" s="76"/>
      <c r="E273" s="76"/>
      <c r="F273" s="76"/>
      <c r="G273" s="76"/>
      <c r="H273" s="76"/>
      <c r="I273" s="76"/>
    </row>
    <row r="274" spans="1:9" x14ac:dyDescent="0.25">
      <c r="A274" s="33">
        <v>41912</v>
      </c>
      <c r="B274" s="76"/>
      <c r="C274" s="76"/>
      <c r="D274" s="76"/>
      <c r="E274" s="76"/>
      <c r="F274" s="76"/>
      <c r="G274" s="76"/>
      <c r="H274" s="76"/>
      <c r="I274" s="76"/>
    </row>
    <row r="275" spans="1:9" x14ac:dyDescent="0.25">
      <c r="A275" s="33">
        <v>41913</v>
      </c>
      <c r="B275" s="76"/>
      <c r="C275" s="76"/>
      <c r="D275" s="76"/>
      <c r="E275" s="76"/>
      <c r="F275" s="76"/>
      <c r="G275" s="76"/>
      <c r="H275" s="76"/>
      <c r="I275" s="76"/>
    </row>
    <row r="276" spans="1:9" x14ac:dyDescent="0.25">
      <c r="A276" s="33">
        <v>41914</v>
      </c>
      <c r="B276" s="76"/>
      <c r="C276" s="76"/>
      <c r="D276" s="76"/>
      <c r="E276" s="76"/>
      <c r="F276" s="76"/>
      <c r="G276" s="76"/>
      <c r="H276" s="76"/>
      <c r="I276" s="76"/>
    </row>
    <row r="277" spans="1:9" x14ac:dyDescent="0.25">
      <c r="A277" s="33">
        <v>41915</v>
      </c>
      <c r="B277" s="76"/>
      <c r="C277" s="76"/>
      <c r="D277" s="76"/>
      <c r="E277" s="76"/>
      <c r="F277" s="76"/>
      <c r="G277" s="76"/>
      <c r="H277" s="76"/>
      <c r="I277" s="76"/>
    </row>
    <row r="278" spans="1:9" x14ac:dyDescent="0.25">
      <c r="A278" s="33">
        <v>41916</v>
      </c>
      <c r="B278" s="76"/>
      <c r="C278" s="76"/>
      <c r="D278" s="76"/>
      <c r="E278" s="76"/>
      <c r="F278" s="76"/>
      <c r="G278" s="76"/>
      <c r="H278" s="76"/>
      <c r="I278" s="76"/>
    </row>
    <row r="279" spans="1:9" x14ac:dyDescent="0.25">
      <c r="A279" s="33">
        <v>41917</v>
      </c>
      <c r="B279" s="76"/>
      <c r="C279" s="76"/>
      <c r="D279" s="76"/>
      <c r="E279" s="76"/>
      <c r="F279" s="76"/>
      <c r="G279" s="76"/>
      <c r="H279" s="76"/>
      <c r="I279" s="76"/>
    </row>
    <row r="280" spans="1:9" x14ac:dyDescent="0.25">
      <c r="A280" s="33">
        <v>41918</v>
      </c>
      <c r="B280" s="76"/>
      <c r="C280" s="76"/>
      <c r="D280" s="76"/>
      <c r="E280" s="76"/>
      <c r="F280" s="76"/>
      <c r="G280" s="76"/>
      <c r="H280" s="76"/>
      <c r="I280" s="76"/>
    </row>
    <row r="281" spans="1:9" x14ac:dyDescent="0.25">
      <c r="A281" s="33">
        <v>41919</v>
      </c>
      <c r="B281" s="76"/>
      <c r="C281" s="76"/>
      <c r="D281" s="76"/>
      <c r="E281" s="76"/>
      <c r="F281" s="76"/>
      <c r="G281" s="76"/>
      <c r="H281" s="76"/>
      <c r="I281" s="76"/>
    </row>
    <row r="282" spans="1:9" x14ac:dyDescent="0.25">
      <c r="A282" s="33">
        <v>41920</v>
      </c>
      <c r="B282" s="76"/>
      <c r="C282" s="76"/>
      <c r="D282" s="76"/>
      <c r="E282" s="76"/>
      <c r="F282" s="76"/>
      <c r="G282" s="76"/>
      <c r="H282" s="76"/>
      <c r="I282" s="76"/>
    </row>
    <row r="283" spans="1:9" x14ac:dyDescent="0.25">
      <c r="A283" s="33">
        <v>41921</v>
      </c>
      <c r="B283" s="76"/>
      <c r="C283" s="76"/>
      <c r="D283" s="76"/>
      <c r="E283" s="76"/>
      <c r="F283" s="76"/>
      <c r="G283" s="76"/>
      <c r="H283" s="76"/>
      <c r="I283" s="76"/>
    </row>
    <row r="284" spans="1:9" x14ac:dyDescent="0.25">
      <c r="A284" s="33">
        <v>41922</v>
      </c>
      <c r="B284" s="76"/>
      <c r="C284" s="76"/>
      <c r="D284" s="76"/>
      <c r="E284" s="76"/>
      <c r="F284" s="76"/>
      <c r="G284" s="76"/>
      <c r="H284" s="76"/>
      <c r="I284" s="76"/>
    </row>
    <row r="285" spans="1:9" x14ac:dyDescent="0.25">
      <c r="A285" s="33">
        <v>41923</v>
      </c>
      <c r="B285" s="76"/>
      <c r="C285" s="76"/>
      <c r="D285" s="76"/>
      <c r="E285" s="76"/>
      <c r="F285" s="76"/>
      <c r="G285" s="76"/>
      <c r="H285" s="76"/>
      <c r="I285" s="76"/>
    </row>
    <row r="286" spans="1:9" x14ac:dyDescent="0.25">
      <c r="A286" s="33">
        <v>41924</v>
      </c>
      <c r="B286" s="76"/>
      <c r="C286" s="76"/>
      <c r="D286" s="76"/>
      <c r="E286" s="76"/>
      <c r="F286" s="76"/>
      <c r="G286" s="76"/>
      <c r="H286" s="76"/>
      <c r="I286" s="76"/>
    </row>
    <row r="287" spans="1:9" x14ac:dyDescent="0.25">
      <c r="A287" s="33">
        <v>41925</v>
      </c>
      <c r="B287" s="76"/>
      <c r="C287" s="76"/>
      <c r="D287" s="76"/>
      <c r="E287" s="76"/>
      <c r="F287" s="76"/>
      <c r="G287" s="76"/>
      <c r="H287" s="76"/>
      <c r="I287" s="76"/>
    </row>
    <row r="288" spans="1:9" x14ac:dyDescent="0.25">
      <c r="A288" s="33">
        <v>41926</v>
      </c>
      <c r="B288" s="76"/>
      <c r="C288" s="76"/>
      <c r="D288" s="76"/>
      <c r="E288" s="76"/>
      <c r="F288" s="76"/>
      <c r="G288" s="76"/>
      <c r="H288" s="76"/>
      <c r="I288" s="76"/>
    </row>
    <row r="289" spans="1:9" x14ac:dyDescent="0.25">
      <c r="A289" s="33">
        <v>41927</v>
      </c>
      <c r="B289" s="76"/>
      <c r="C289" s="76"/>
      <c r="D289" s="76"/>
      <c r="E289" s="76"/>
      <c r="F289" s="76"/>
      <c r="G289" s="76"/>
      <c r="H289" s="76"/>
      <c r="I289" s="76"/>
    </row>
    <row r="290" spans="1:9" x14ac:dyDescent="0.25">
      <c r="A290" s="33">
        <v>41928</v>
      </c>
      <c r="B290" s="76"/>
      <c r="C290" s="76"/>
      <c r="D290" s="76"/>
      <c r="E290" s="76"/>
      <c r="F290" s="76"/>
      <c r="G290" s="76"/>
      <c r="H290" s="76"/>
      <c r="I290" s="76"/>
    </row>
    <row r="291" spans="1:9" x14ac:dyDescent="0.25">
      <c r="A291" s="33">
        <v>41929</v>
      </c>
      <c r="B291" s="76"/>
      <c r="C291" s="76"/>
      <c r="D291" s="76"/>
      <c r="E291" s="76"/>
      <c r="F291" s="76"/>
      <c r="G291" s="76"/>
      <c r="H291" s="76"/>
      <c r="I291" s="76"/>
    </row>
    <row r="292" spans="1:9" x14ac:dyDescent="0.25">
      <c r="A292" s="33">
        <v>41930</v>
      </c>
      <c r="B292" s="76"/>
      <c r="C292" s="76"/>
      <c r="D292" s="76"/>
      <c r="E292" s="76"/>
      <c r="F292" s="76"/>
      <c r="G292" s="76"/>
      <c r="H292" s="76"/>
      <c r="I292" s="76"/>
    </row>
    <row r="293" spans="1:9" x14ac:dyDescent="0.25">
      <c r="A293" s="33">
        <v>41931</v>
      </c>
      <c r="B293" s="76"/>
      <c r="C293" s="76"/>
      <c r="D293" s="76"/>
      <c r="E293" s="76"/>
      <c r="F293" s="76"/>
      <c r="G293" s="76"/>
      <c r="H293" s="76"/>
      <c r="I293" s="76"/>
    </row>
    <row r="294" spans="1:9" x14ac:dyDescent="0.25">
      <c r="A294" s="33">
        <v>41932</v>
      </c>
      <c r="B294" s="76"/>
      <c r="C294" s="76"/>
      <c r="D294" s="76"/>
      <c r="E294" s="76"/>
      <c r="F294" s="76"/>
      <c r="G294" s="76"/>
      <c r="H294" s="76"/>
      <c r="I294" s="76"/>
    </row>
    <row r="295" spans="1:9" x14ac:dyDescent="0.25">
      <c r="A295" s="33">
        <v>41933</v>
      </c>
      <c r="B295" s="76"/>
      <c r="C295" s="76"/>
      <c r="D295" s="76"/>
      <c r="E295" s="76"/>
      <c r="F295" s="76"/>
      <c r="G295" s="76"/>
      <c r="H295" s="76"/>
      <c r="I295" s="76"/>
    </row>
    <row r="296" spans="1:9" x14ac:dyDescent="0.25">
      <c r="A296" s="33">
        <v>41934</v>
      </c>
      <c r="B296" s="76"/>
      <c r="C296" s="76"/>
      <c r="D296" s="76"/>
      <c r="E296" s="76"/>
      <c r="F296" s="76"/>
      <c r="G296" s="76"/>
      <c r="H296" s="76"/>
      <c r="I296" s="76"/>
    </row>
    <row r="297" spans="1:9" x14ac:dyDescent="0.25">
      <c r="A297" s="33">
        <v>41935</v>
      </c>
      <c r="B297" s="76"/>
      <c r="C297" s="76"/>
      <c r="D297" s="76"/>
      <c r="E297" s="76"/>
      <c r="F297" s="76"/>
      <c r="G297" s="76"/>
      <c r="H297" s="76"/>
      <c r="I297" s="76"/>
    </row>
    <row r="298" spans="1:9" x14ac:dyDescent="0.25">
      <c r="A298" s="33">
        <v>41936</v>
      </c>
      <c r="B298" s="76"/>
      <c r="C298" s="76"/>
      <c r="D298" s="76"/>
      <c r="E298" s="76"/>
      <c r="F298" s="76"/>
      <c r="G298" s="76"/>
      <c r="H298" s="76"/>
      <c r="I298" s="76"/>
    </row>
    <row r="299" spans="1:9" x14ac:dyDescent="0.25">
      <c r="A299" s="33">
        <v>41937</v>
      </c>
      <c r="B299" s="76"/>
      <c r="C299" s="76"/>
      <c r="D299" s="76"/>
      <c r="E299" s="76"/>
      <c r="F299" s="76"/>
      <c r="G299" s="76"/>
      <c r="H299" s="76"/>
      <c r="I299" s="76"/>
    </row>
    <row r="300" spans="1:9" x14ac:dyDescent="0.25">
      <c r="A300" s="33">
        <v>41938</v>
      </c>
      <c r="B300" s="76"/>
      <c r="C300" s="76"/>
      <c r="D300" s="76"/>
      <c r="E300" s="76"/>
      <c r="F300" s="76"/>
      <c r="G300" s="76"/>
      <c r="H300" s="76"/>
      <c r="I300" s="76"/>
    </row>
    <row r="301" spans="1:9" x14ac:dyDescent="0.25">
      <c r="A301" s="33">
        <v>41939</v>
      </c>
      <c r="B301" s="76"/>
      <c r="C301" s="76"/>
      <c r="D301" s="76"/>
      <c r="E301" s="76"/>
      <c r="F301" s="76"/>
      <c r="G301" s="76"/>
      <c r="H301" s="76"/>
      <c r="I301" s="76"/>
    </row>
    <row r="302" spans="1:9" x14ac:dyDescent="0.25">
      <c r="A302" s="33">
        <v>41940</v>
      </c>
      <c r="B302" s="76"/>
      <c r="C302" s="76"/>
      <c r="D302" s="76"/>
      <c r="E302" s="76"/>
      <c r="F302" s="76"/>
      <c r="G302" s="76"/>
      <c r="H302" s="76"/>
      <c r="I302" s="76"/>
    </row>
    <row r="303" spans="1:9" x14ac:dyDescent="0.25">
      <c r="A303" s="33">
        <v>41941</v>
      </c>
      <c r="B303" s="76"/>
      <c r="C303" s="76"/>
      <c r="D303" s="76"/>
      <c r="E303" s="76"/>
      <c r="F303" s="76"/>
      <c r="G303" s="76"/>
      <c r="H303" s="76"/>
      <c r="I303" s="76"/>
    </row>
    <row r="304" spans="1:9" x14ac:dyDescent="0.25">
      <c r="A304" s="33">
        <v>41942</v>
      </c>
      <c r="B304" s="76"/>
      <c r="C304" s="76"/>
      <c r="D304" s="76"/>
      <c r="E304" s="76"/>
      <c r="F304" s="76"/>
      <c r="G304" s="76"/>
      <c r="H304" s="76"/>
      <c r="I304" s="76"/>
    </row>
    <row r="305" spans="1:9" x14ac:dyDescent="0.25">
      <c r="A305" s="33">
        <v>41943</v>
      </c>
      <c r="B305" s="76"/>
      <c r="C305" s="76"/>
      <c r="D305" s="76"/>
      <c r="E305" s="76"/>
      <c r="F305" s="76"/>
      <c r="G305" s="76"/>
      <c r="H305" s="76"/>
      <c r="I305" s="76"/>
    </row>
    <row r="306" spans="1:9" x14ac:dyDescent="0.25">
      <c r="A306" s="33">
        <v>41944</v>
      </c>
      <c r="B306" s="76"/>
      <c r="C306" s="76"/>
      <c r="D306" s="76"/>
      <c r="E306" s="76"/>
      <c r="F306" s="76"/>
      <c r="G306" s="76"/>
      <c r="H306" s="76"/>
      <c r="I306" s="76"/>
    </row>
    <row r="307" spans="1:9" x14ac:dyDescent="0.25">
      <c r="A307" s="33">
        <v>41945</v>
      </c>
      <c r="B307" s="76"/>
      <c r="C307" s="76"/>
      <c r="D307" s="76"/>
      <c r="E307" s="76"/>
      <c r="F307" s="76"/>
      <c r="G307" s="76"/>
      <c r="H307" s="76"/>
      <c r="I307" s="76"/>
    </row>
    <row r="308" spans="1:9" x14ac:dyDescent="0.25">
      <c r="A308" s="33">
        <v>41946</v>
      </c>
      <c r="B308" s="76"/>
      <c r="C308" s="76"/>
      <c r="D308" s="76"/>
      <c r="E308" s="76"/>
      <c r="F308" s="76"/>
      <c r="G308" s="76"/>
      <c r="H308" s="76"/>
      <c r="I308" s="76"/>
    </row>
    <row r="309" spans="1:9" x14ac:dyDescent="0.25">
      <c r="A309" s="33">
        <v>41947</v>
      </c>
      <c r="B309" s="76"/>
      <c r="C309" s="76"/>
      <c r="D309" s="76"/>
      <c r="E309" s="76"/>
      <c r="F309" s="76"/>
      <c r="G309" s="76"/>
      <c r="H309" s="76"/>
      <c r="I309" s="76"/>
    </row>
    <row r="310" spans="1:9" x14ac:dyDescent="0.25">
      <c r="A310" s="33">
        <v>41948</v>
      </c>
      <c r="B310" s="76"/>
      <c r="C310" s="76"/>
      <c r="D310" s="76"/>
      <c r="E310" s="76"/>
      <c r="F310" s="76"/>
      <c r="G310" s="76"/>
      <c r="H310" s="76"/>
      <c r="I310" s="76"/>
    </row>
    <row r="311" spans="1:9" x14ac:dyDescent="0.25">
      <c r="A311" s="33">
        <v>41949</v>
      </c>
      <c r="B311" s="76"/>
      <c r="C311" s="76"/>
      <c r="D311" s="76"/>
      <c r="E311" s="76"/>
      <c r="F311" s="76"/>
      <c r="G311" s="76"/>
      <c r="H311" s="76"/>
      <c r="I311" s="76"/>
    </row>
    <row r="312" spans="1:9" x14ac:dyDescent="0.25">
      <c r="A312" s="33">
        <v>41950</v>
      </c>
      <c r="B312" s="76"/>
      <c r="C312" s="76"/>
      <c r="D312" s="76"/>
      <c r="E312" s="76"/>
      <c r="F312" s="76"/>
      <c r="G312" s="76"/>
      <c r="H312" s="76"/>
      <c r="I312" s="76"/>
    </row>
    <row r="313" spans="1:9" x14ac:dyDescent="0.25">
      <c r="A313" s="33">
        <v>41951</v>
      </c>
      <c r="B313" s="76"/>
      <c r="C313" s="76"/>
      <c r="D313" s="76"/>
      <c r="E313" s="76"/>
      <c r="F313" s="76"/>
      <c r="G313" s="76"/>
      <c r="H313" s="76"/>
      <c r="I313" s="76"/>
    </row>
    <row r="314" spans="1:9" x14ac:dyDescent="0.25">
      <c r="A314" s="33">
        <v>41952</v>
      </c>
      <c r="B314" s="76"/>
      <c r="C314" s="76"/>
      <c r="D314" s="76"/>
      <c r="E314" s="76"/>
      <c r="F314" s="76"/>
      <c r="G314" s="76"/>
      <c r="H314" s="76"/>
      <c r="I314" s="76"/>
    </row>
    <row r="315" spans="1:9" x14ac:dyDescent="0.25">
      <c r="A315" s="33">
        <v>41953</v>
      </c>
      <c r="B315" s="76"/>
      <c r="C315" s="76"/>
      <c r="D315" s="76"/>
      <c r="E315" s="76"/>
      <c r="F315" s="76"/>
      <c r="G315" s="76"/>
      <c r="H315" s="76"/>
      <c r="I315" s="76"/>
    </row>
    <row r="316" spans="1:9" x14ac:dyDescent="0.25">
      <c r="A316" s="33">
        <v>41954</v>
      </c>
      <c r="B316" s="76"/>
      <c r="C316" s="76"/>
      <c r="D316" s="76"/>
      <c r="E316" s="76"/>
      <c r="F316" s="76"/>
      <c r="G316" s="76"/>
      <c r="H316" s="76"/>
      <c r="I316" s="76"/>
    </row>
    <row r="317" spans="1:9" x14ac:dyDescent="0.25">
      <c r="A317" s="33">
        <v>41955</v>
      </c>
      <c r="B317" s="76"/>
      <c r="C317" s="76"/>
      <c r="D317" s="76"/>
      <c r="E317" s="76"/>
      <c r="F317" s="76"/>
      <c r="G317" s="76"/>
      <c r="H317" s="76"/>
      <c r="I317" s="76"/>
    </row>
    <row r="318" spans="1:9" x14ac:dyDescent="0.25">
      <c r="A318" s="33">
        <v>41956</v>
      </c>
      <c r="B318" s="76"/>
      <c r="C318" s="76"/>
      <c r="D318" s="76"/>
      <c r="E318" s="76"/>
      <c r="F318" s="76"/>
      <c r="G318" s="76"/>
      <c r="H318" s="76"/>
      <c r="I318" s="76"/>
    </row>
    <row r="319" spans="1:9" x14ac:dyDescent="0.25">
      <c r="A319" s="33">
        <v>41957</v>
      </c>
      <c r="B319" s="76"/>
      <c r="C319" s="76"/>
      <c r="D319" s="76"/>
      <c r="E319" s="76"/>
      <c r="F319" s="76"/>
      <c r="G319" s="76"/>
      <c r="H319" s="76"/>
      <c r="I319" s="76"/>
    </row>
    <row r="320" spans="1:9" x14ac:dyDescent="0.25">
      <c r="A320" s="33">
        <v>41958</v>
      </c>
      <c r="B320" s="76"/>
      <c r="C320" s="76"/>
      <c r="D320" s="76"/>
      <c r="E320" s="76"/>
      <c r="F320" s="76"/>
      <c r="G320" s="76"/>
      <c r="H320" s="76"/>
      <c r="I320" s="76"/>
    </row>
    <row r="321" spans="1:9" x14ac:dyDescent="0.25">
      <c r="A321" s="33">
        <v>41959</v>
      </c>
      <c r="B321" s="76"/>
      <c r="C321" s="76"/>
      <c r="D321" s="76"/>
      <c r="E321" s="76"/>
      <c r="F321" s="76"/>
      <c r="G321" s="76"/>
      <c r="H321" s="76"/>
      <c r="I321" s="76"/>
    </row>
    <row r="322" spans="1:9" x14ac:dyDescent="0.25">
      <c r="A322" s="33">
        <v>41960</v>
      </c>
      <c r="B322" s="76"/>
      <c r="C322" s="76"/>
      <c r="D322" s="76"/>
      <c r="E322" s="76"/>
      <c r="F322" s="76"/>
      <c r="G322" s="76"/>
      <c r="H322" s="76"/>
      <c r="I322" s="76"/>
    </row>
    <row r="323" spans="1:9" x14ac:dyDescent="0.25">
      <c r="A323" s="33">
        <v>41961</v>
      </c>
      <c r="B323" s="76"/>
      <c r="C323" s="76"/>
      <c r="D323" s="76"/>
      <c r="E323" s="76"/>
      <c r="F323" s="76"/>
      <c r="G323" s="76"/>
      <c r="H323" s="76"/>
      <c r="I323" s="76"/>
    </row>
    <row r="324" spans="1:9" x14ac:dyDescent="0.25">
      <c r="A324" s="33">
        <v>41962</v>
      </c>
      <c r="B324" s="76"/>
      <c r="C324" s="76"/>
      <c r="D324" s="76"/>
      <c r="E324" s="76"/>
      <c r="F324" s="76"/>
      <c r="G324" s="76"/>
      <c r="H324" s="76"/>
      <c r="I324" s="76"/>
    </row>
    <row r="325" spans="1:9" x14ac:dyDescent="0.25">
      <c r="A325" s="33">
        <v>41963</v>
      </c>
      <c r="B325" s="76"/>
      <c r="C325" s="76"/>
      <c r="D325" s="76"/>
      <c r="E325" s="76"/>
      <c r="F325" s="76"/>
      <c r="G325" s="76"/>
      <c r="H325" s="76"/>
      <c r="I325" s="76"/>
    </row>
    <row r="326" spans="1:9" x14ac:dyDescent="0.25">
      <c r="A326" s="33">
        <v>41964</v>
      </c>
      <c r="B326" s="76"/>
      <c r="C326" s="76"/>
      <c r="D326" s="76"/>
      <c r="E326" s="76"/>
      <c r="F326" s="76"/>
      <c r="G326" s="76"/>
      <c r="H326" s="76"/>
      <c r="I326" s="76"/>
    </row>
    <row r="327" spans="1:9" x14ac:dyDescent="0.25">
      <c r="A327" s="33">
        <v>41965</v>
      </c>
      <c r="B327" s="76"/>
      <c r="C327" s="76"/>
      <c r="D327" s="76"/>
      <c r="E327" s="76"/>
      <c r="F327" s="76"/>
      <c r="G327" s="76"/>
      <c r="H327" s="76"/>
      <c r="I327" s="76"/>
    </row>
    <row r="328" spans="1:9" x14ac:dyDescent="0.25">
      <c r="A328" s="33">
        <v>41966</v>
      </c>
      <c r="B328" s="76"/>
      <c r="C328" s="76"/>
      <c r="D328" s="76"/>
      <c r="E328" s="76"/>
      <c r="F328" s="76"/>
      <c r="G328" s="76"/>
      <c r="H328" s="76"/>
      <c r="I328" s="76"/>
    </row>
    <row r="329" spans="1:9" x14ac:dyDescent="0.25">
      <c r="A329" s="33">
        <v>41967</v>
      </c>
      <c r="B329" s="76"/>
      <c r="C329" s="76"/>
      <c r="D329" s="76"/>
      <c r="E329" s="76"/>
      <c r="F329" s="76"/>
      <c r="G329" s="76"/>
      <c r="H329" s="76"/>
      <c r="I329" s="76"/>
    </row>
    <row r="330" spans="1:9" x14ac:dyDescent="0.25">
      <c r="A330" s="33">
        <v>41968</v>
      </c>
      <c r="B330" s="76"/>
      <c r="C330" s="76"/>
      <c r="D330" s="76"/>
      <c r="E330" s="76"/>
      <c r="F330" s="76"/>
      <c r="G330" s="76"/>
      <c r="H330" s="76"/>
      <c r="I330" s="76"/>
    </row>
    <row r="331" spans="1:9" x14ac:dyDescent="0.25">
      <c r="A331" s="33">
        <v>41969</v>
      </c>
      <c r="B331" s="76"/>
      <c r="C331" s="76"/>
      <c r="D331" s="76"/>
      <c r="E331" s="76"/>
      <c r="F331" s="76"/>
      <c r="G331" s="76"/>
      <c r="H331" s="76"/>
      <c r="I331" s="76"/>
    </row>
    <row r="332" spans="1:9" x14ac:dyDescent="0.25">
      <c r="A332" s="33">
        <v>41970</v>
      </c>
      <c r="B332" s="76"/>
      <c r="C332" s="76"/>
      <c r="D332" s="76"/>
      <c r="E332" s="76"/>
      <c r="F332" s="76"/>
      <c r="G332" s="76"/>
      <c r="H332" s="76"/>
      <c r="I332" s="76"/>
    </row>
    <row r="333" spans="1:9" x14ac:dyDescent="0.25">
      <c r="A333" s="33">
        <v>41971</v>
      </c>
      <c r="B333" s="76"/>
      <c r="C333" s="76"/>
      <c r="D333" s="76"/>
      <c r="E333" s="76"/>
      <c r="F333" s="76"/>
      <c r="G333" s="76"/>
      <c r="H333" s="76"/>
      <c r="I333" s="76"/>
    </row>
    <row r="334" spans="1:9" x14ac:dyDescent="0.25">
      <c r="A334" s="33">
        <v>41972</v>
      </c>
      <c r="B334" s="76"/>
      <c r="C334" s="76"/>
      <c r="D334" s="76"/>
      <c r="E334" s="76"/>
      <c r="F334" s="76"/>
      <c r="G334" s="76"/>
      <c r="H334" s="76"/>
      <c r="I334" s="76"/>
    </row>
    <row r="335" spans="1:9" x14ac:dyDescent="0.25">
      <c r="A335" s="33">
        <v>41973</v>
      </c>
      <c r="B335" s="76"/>
      <c r="C335" s="76"/>
      <c r="D335" s="76"/>
      <c r="E335" s="76"/>
      <c r="F335" s="76"/>
      <c r="G335" s="76"/>
      <c r="H335" s="76"/>
      <c r="I335" s="76"/>
    </row>
    <row r="336" spans="1:9" x14ac:dyDescent="0.25">
      <c r="A336" s="33">
        <v>41974</v>
      </c>
      <c r="B336" s="76"/>
      <c r="C336" s="76"/>
      <c r="D336" s="76"/>
      <c r="E336" s="76"/>
      <c r="F336" s="76"/>
      <c r="G336" s="76"/>
      <c r="H336" s="76"/>
      <c r="I336" s="76"/>
    </row>
    <row r="337" spans="1:9" x14ac:dyDescent="0.25">
      <c r="A337" s="33">
        <v>41975</v>
      </c>
      <c r="B337" s="76"/>
      <c r="C337" s="76"/>
      <c r="D337" s="76"/>
      <c r="E337" s="76"/>
      <c r="F337" s="76"/>
      <c r="G337" s="76"/>
      <c r="H337" s="76"/>
      <c r="I337" s="76"/>
    </row>
    <row r="338" spans="1:9" x14ac:dyDescent="0.25">
      <c r="A338" s="33">
        <v>41976</v>
      </c>
      <c r="B338" s="76"/>
      <c r="C338" s="76"/>
      <c r="D338" s="76"/>
      <c r="E338" s="76"/>
      <c r="F338" s="76"/>
      <c r="G338" s="76"/>
      <c r="H338" s="76"/>
      <c r="I338" s="76"/>
    </row>
    <row r="339" spans="1:9" x14ac:dyDescent="0.25">
      <c r="A339" s="33">
        <v>41977</v>
      </c>
      <c r="B339" s="76"/>
      <c r="C339" s="76"/>
      <c r="D339" s="76"/>
      <c r="E339" s="76"/>
      <c r="F339" s="76"/>
      <c r="G339" s="76"/>
      <c r="H339" s="76"/>
      <c r="I339" s="76"/>
    </row>
    <row r="340" spans="1:9" x14ac:dyDescent="0.25">
      <c r="A340" s="33">
        <v>41978</v>
      </c>
      <c r="B340" s="76"/>
      <c r="C340" s="76"/>
      <c r="D340" s="76"/>
      <c r="E340" s="76"/>
      <c r="F340" s="76"/>
      <c r="G340" s="76"/>
      <c r="H340" s="76"/>
      <c r="I340" s="76"/>
    </row>
    <row r="341" spans="1:9" x14ac:dyDescent="0.25">
      <c r="A341" s="33">
        <v>41979</v>
      </c>
      <c r="B341" s="76"/>
      <c r="C341" s="76"/>
      <c r="D341" s="76"/>
      <c r="E341" s="76"/>
      <c r="F341" s="76"/>
      <c r="G341" s="76"/>
      <c r="H341" s="76"/>
      <c r="I341" s="76"/>
    </row>
    <row r="342" spans="1:9" x14ac:dyDescent="0.25">
      <c r="A342" s="33">
        <v>41980</v>
      </c>
      <c r="B342" s="76"/>
      <c r="C342" s="76"/>
      <c r="D342" s="76"/>
      <c r="E342" s="76"/>
      <c r="F342" s="76"/>
      <c r="G342" s="76"/>
      <c r="H342" s="76"/>
      <c r="I342" s="76"/>
    </row>
    <row r="343" spans="1:9" x14ac:dyDescent="0.25">
      <c r="A343" s="33">
        <v>41981</v>
      </c>
      <c r="B343" s="76"/>
      <c r="C343" s="76"/>
      <c r="D343" s="76"/>
      <c r="E343" s="76"/>
      <c r="F343" s="76"/>
      <c r="G343" s="76"/>
      <c r="H343" s="76"/>
      <c r="I343" s="76"/>
    </row>
    <row r="344" spans="1:9" x14ac:dyDescent="0.25">
      <c r="A344" s="33">
        <v>41982</v>
      </c>
      <c r="B344" s="76"/>
      <c r="C344" s="76"/>
      <c r="D344" s="76"/>
      <c r="E344" s="76"/>
      <c r="F344" s="76"/>
      <c r="G344" s="76"/>
      <c r="H344" s="76"/>
      <c r="I344" s="76"/>
    </row>
    <row r="345" spans="1:9" x14ac:dyDescent="0.25">
      <c r="A345" s="33">
        <v>41983</v>
      </c>
      <c r="B345" s="76"/>
      <c r="C345" s="76"/>
      <c r="D345" s="76"/>
      <c r="E345" s="76"/>
      <c r="F345" s="76"/>
      <c r="G345" s="76"/>
      <c r="H345" s="76"/>
      <c r="I345" s="76"/>
    </row>
    <row r="346" spans="1:9" x14ac:dyDescent="0.25">
      <c r="A346" s="33">
        <v>41984</v>
      </c>
      <c r="B346" s="76"/>
      <c r="C346" s="76"/>
      <c r="D346" s="76"/>
      <c r="E346" s="76"/>
      <c r="F346" s="76"/>
      <c r="G346" s="76"/>
      <c r="H346" s="76"/>
      <c r="I346" s="76"/>
    </row>
    <row r="347" spans="1:9" x14ac:dyDescent="0.25">
      <c r="A347" s="33">
        <v>41985</v>
      </c>
      <c r="B347" s="76"/>
      <c r="C347" s="76"/>
      <c r="D347" s="76"/>
      <c r="E347" s="76"/>
      <c r="F347" s="76"/>
      <c r="G347" s="76"/>
      <c r="H347" s="76"/>
      <c r="I347" s="76"/>
    </row>
    <row r="348" spans="1:9" x14ac:dyDescent="0.25">
      <c r="A348" s="33">
        <v>41986</v>
      </c>
      <c r="B348" s="76"/>
      <c r="C348" s="76"/>
      <c r="D348" s="76"/>
      <c r="E348" s="76"/>
      <c r="F348" s="76"/>
      <c r="G348" s="76"/>
      <c r="H348" s="76"/>
      <c r="I348" s="76"/>
    </row>
    <row r="349" spans="1:9" x14ac:dyDescent="0.25">
      <c r="A349" s="33">
        <v>41987</v>
      </c>
      <c r="B349" s="76"/>
      <c r="C349" s="76"/>
      <c r="D349" s="76"/>
      <c r="E349" s="76"/>
      <c r="F349" s="76"/>
      <c r="G349" s="76"/>
      <c r="H349" s="76"/>
      <c r="I349" s="76"/>
    </row>
    <row r="350" spans="1:9" x14ac:dyDescent="0.25">
      <c r="A350" s="33">
        <v>41988</v>
      </c>
      <c r="B350" s="76"/>
      <c r="C350" s="76"/>
      <c r="D350" s="76"/>
      <c r="E350" s="76"/>
      <c r="F350" s="76"/>
      <c r="G350" s="76"/>
      <c r="H350" s="76"/>
      <c r="I350" s="76"/>
    </row>
    <row r="351" spans="1:9" x14ac:dyDescent="0.25">
      <c r="A351" s="33">
        <v>41989</v>
      </c>
      <c r="B351" s="76"/>
      <c r="C351" s="76"/>
      <c r="D351" s="76"/>
      <c r="E351" s="76"/>
      <c r="F351" s="76"/>
      <c r="G351" s="76"/>
      <c r="H351" s="76"/>
      <c r="I351" s="76"/>
    </row>
    <row r="352" spans="1:9" x14ac:dyDescent="0.25">
      <c r="A352" s="33">
        <v>41990</v>
      </c>
      <c r="B352" s="76"/>
      <c r="C352" s="76"/>
      <c r="D352" s="76"/>
      <c r="E352" s="76"/>
      <c r="F352" s="76"/>
      <c r="G352" s="76"/>
      <c r="H352" s="76"/>
      <c r="I352" s="76"/>
    </row>
    <row r="353" spans="1:9" x14ac:dyDescent="0.25">
      <c r="A353" s="33">
        <v>41991</v>
      </c>
      <c r="B353" s="76"/>
      <c r="C353" s="76"/>
      <c r="D353" s="76"/>
      <c r="E353" s="76"/>
      <c r="F353" s="76"/>
      <c r="G353" s="76"/>
      <c r="H353" s="76"/>
      <c r="I353" s="76"/>
    </row>
    <row r="354" spans="1:9" x14ac:dyDescent="0.25">
      <c r="A354" s="33">
        <v>41992</v>
      </c>
      <c r="B354" s="76"/>
      <c r="C354" s="76"/>
      <c r="D354" s="76"/>
      <c r="E354" s="76"/>
      <c r="F354" s="76"/>
      <c r="G354" s="76"/>
      <c r="H354" s="76"/>
      <c r="I354" s="76"/>
    </row>
    <row r="355" spans="1:9" x14ac:dyDescent="0.25">
      <c r="A355" s="33">
        <v>41993</v>
      </c>
      <c r="B355" s="76"/>
      <c r="C355" s="76"/>
      <c r="D355" s="76"/>
      <c r="E355" s="76"/>
      <c r="F355" s="76"/>
      <c r="G355" s="76"/>
      <c r="H355" s="76"/>
      <c r="I355" s="76"/>
    </row>
    <row r="356" spans="1:9" x14ac:dyDescent="0.25">
      <c r="A356" s="33">
        <v>41994</v>
      </c>
      <c r="B356" s="76"/>
      <c r="C356" s="76"/>
      <c r="D356" s="76"/>
      <c r="E356" s="76"/>
      <c r="F356" s="76"/>
      <c r="G356" s="76"/>
      <c r="H356" s="76"/>
      <c r="I356" s="76"/>
    </row>
    <row r="357" spans="1:9" x14ac:dyDescent="0.25">
      <c r="A357" s="33">
        <v>41995</v>
      </c>
      <c r="B357" s="76"/>
      <c r="C357" s="76"/>
      <c r="D357" s="76"/>
      <c r="E357" s="76"/>
      <c r="F357" s="76"/>
      <c r="G357" s="76"/>
      <c r="H357" s="76"/>
      <c r="I357" s="76"/>
    </row>
    <row r="358" spans="1:9" x14ac:dyDescent="0.25">
      <c r="A358" s="33">
        <v>41996</v>
      </c>
      <c r="B358" s="76"/>
      <c r="C358" s="76"/>
      <c r="D358" s="76"/>
      <c r="E358" s="76"/>
      <c r="F358" s="76"/>
      <c r="G358" s="76"/>
      <c r="H358" s="76"/>
      <c r="I358" s="76"/>
    </row>
    <row r="359" spans="1:9" x14ac:dyDescent="0.25">
      <c r="A359" s="33">
        <v>41997</v>
      </c>
      <c r="B359" s="76"/>
      <c r="C359" s="76"/>
      <c r="D359" s="76"/>
      <c r="E359" s="76"/>
      <c r="F359" s="76"/>
      <c r="G359" s="76"/>
      <c r="H359" s="76"/>
      <c r="I359" s="76"/>
    </row>
    <row r="360" spans="1:9" x14ac:dyDescent="0.25">
      <c r="A360" s="33">
        <v>41998</v>
      </c>
      <c r="B360" s="76"/>
      <c r="C360" s="76"/>
      <c r="D360" s="76"/>
      <c r="E360" s="76"/>
      <c r="F360" s="76"/>
      <c r="G360" s="76"/>
      <c r="H360" s="76"/>
      <c r="I360" s="76"/>
    </row>
    <row r="361" spans="1:9" x14ac:dyDescent="0.25">
      <c r="A361" s="33">
        <v>41999</v>
      </c>
      <c r="B361" s="76"/>
      <c r="C361" s="76"/>
      <c r="D361" s="76"/>
      <c r="E361" s="76"/>
      <c r="F361" s="76"/>
      <c r="G361" s="76"/>
      <c r="H361" s="76"/>
      <c r="I361" s="76"/>
    </row>
    <row r="362" spans="1:9" x14ac:dyDescent="0.25">
      <c r="A362" s="33">
        <v>42000</v>
      </c>
      <c r="B362" s="76"/>
      <c r="C362" s="76"/>
      <c r="D362" s="76"/>
      <c r="E362" s="76"/>
      <c r="F362" s="76"/>
      <c r="G362" s="76"/>
      <c r="H362" s="76"/>
      <c r="I362" s="76"/>
    </row>
    <row r="363" spans="1:9" x14ac:dyDescent="0.25">
      <c r="A363" s="33">
        <v>42001</v>
      </c>
      <c r="B363" s="76"/>
      <c r="C363" s="76"/>
      <c r="D363" s="76"/>
      <c r="E363" s="76"/>
      <c r="F363" s="76"/>
      <c r="G363" s="76"/>
      <c r="H363" s="76"/>
      <c r="I363" s="76"/>
    </row>
    <row r="364" spans="1:9" x14ac:dyDescent="0.25">
      <c r="A364" s="33">
        <v>42002</v>
      </c>
      <c r="B364" s="76"/>
      <c r="C364" s="76"/>
      <c r="D364" s="76"/>
      <c r="E364" s="76"/>
      <c r="F364" s="76"/>
      <c r="G364" s="76"/>
      <c r="H364" s="76"/>
      <c r="I364" s="76"/>
    </row>
    <row r="365" spans="1:9" x14ac:dyDescent="0.25">
      <c r="A365" s="33">
        <v>42003</v>
      </c>
      <c r="B365" s="76"/>
      <c r="C365" s="76"/>
      <c r="D365" s="76"/>
      <c r="E365" s="76"/>
      <c r="F365" s="76"/>
      <c r="G365" s="76"/>
      <c r="H365" s="76"/>
      <c r="I365" s="76"/>
    </row>
    <row r="366" spans="1:9" x14ac:dyDescent="0.25">
      <c r="A366" s="33">
        <v>42004</v>
      </c>
      <c r="B366" s="76"/>
      <c r="C366" s="76"/>
      <c r="D366" s="76"/>
      <c r="E366" s="76"/>
      <c r="F366" s="76"/>
      <c r="G366" s="76"/>
      <c r="H366" s="76"/>
      <c r="I366" s="76"/>
    </row>
    <row r="367" spans="1:9" x14ac:dyDescent="0.25">
      <c r="A367" s="34" t="s">
        <v>15</v>
      </c>
      <c r="B367" s="76"/>
      <c r="C367" s="76"/>
      <c r="D367" s="76"/>
      <c r="E367" s="76"/>
      <c r="F367" s="76"/>
      <c r="G367" s="76"/>
      <c r="H367" s="76"/>
      <c r="I367" s="76"/>
    </row>
    <row r="368" spans="1:9" x14ac:dyDescent="0.25">
      <c r="A368" s="33"/>
    </row>
    <row r="369" spans="1:1" x14ac:dyDescent="0.25">
      <c r="A369" s="33"/>
    </row>
    <row r="370" spans="1:1" x14ac:dyDescent="0.25">
      <c r="A370" s="33"/>
    </row>
    <row r="371" spans="1:1" x14ac:dyDescent="0.25">
      <c r="A371" s="33"/>
    </row>
    <row r="372" spans="1:1" x14ac:dyDescent="0.25">
      <c r="A372" s="33"/>
    </row>
    <row r="373" spans="1:1" x14ac:dyDescent="0.25">
      <c r="A373" s="33"/>
    </row>
    <row r="374" spans="1:1" x14ac:dyDescent="0.25">
      <c r="A374" s="33"/>
    </row>
    <row r="375" spans="1:1" x14ac:dyDescent="0.25">
      <c r="A375" s="33"/>
    </row>
    <row r="376" spans="1:1" x14ac:dyDescent="0.25">
      <c r="A376" s="33"/>
    </row>
    <row r="377" spans="1:1" x14ac:dyDescent="0.25">
      <c r="A377" s="33"/>
    </row>
    <row r="378" spans="1:1" x14ac:dyDescent="0.25">
      <c r="A378" s="33"/>
    </row>
    <row r="379" spans="1:1" x14ac:dyDescent="0.25">
      <c r="A379" s="33"/>
    </row>
    <row r="380" spans="1:1" x14ac:dyDescent="0.25">
      <c r="A380" s="33"/>
    </row>
    <row r="381" spans="1:1" x14ac:dyDescent="0.25">
      <c r="A381" s="33"/>
    </row>
    <row r="382" spans="1:1" x14ac:dyDescent="0.25">
      <c r="A382" s="33"/>
    </row>
    <row r="383" spans="1:1" x14ac:dyDescent="0.25">
      <c r="A383" s="33"/>
    </row>
    <row r="384" spans="1:1" x14ac:dyDescent="0.25">
      <c r="A384" s="33"/>
    </row>
    <row r="385" spans="1:1" x14ac:dyDescent="0.25">
      <c r="A385" s="33"/>
    </row>
    <row r="386" spans="1:1" x14ac:dyDescent="0.25">
      <c r="A386" s="33"/>
    </row>
    <row r="387" spans="1:1" x14ac:dyDescent="0.25">
      <c r="A387" s="33"/>
    </row>
    <row r="388" spans="1:1" x14ac:dyDescent="0.25">
      <c r="A388" s="33"/>
    </row>
    <row r="389" spans="1:1" x14ac:dyDescent="0.25">
      <c r="A389" s="33"/>
    </row>
    <row r="390" spans="1:1" x14ac:dyDescent="0.25">
      <c r="A390" s="33"/>
    </row>
    <row r="391" spans="1:1" x14ac:dyDescent="0.25">
      <c r="A391" s="33"/>
    </row>
    <row r="392" spans="1:1" x14ac:dyDescent="0.25">
      <c r="A392" s="33"/>
    </row>
    <row r="393" spans="1:1" x14ac:dyDescent="0.25">
      <c r="A393" s="33"/>
    </row>
    <row r="394" spans="1:1" x14ac:dyDescent="0.25">
      <c r="A394" s="33"/>
    </row>
    <row r="395" spans="1:1" x14ac:dyDescent="0.25">
      <c r="A395" s="33"/>
    </row>
    <row r="396" spans="1:1" x14ac:dyDescent="0.25">
      <c r="A396" s="33"/>
    </row>
    <row r="397" spans="1:1" x14ac:dyDescent="0.25">
      <c r="A397" s="33"/>
    </row>
    <row r="398" spans="1:1" x14ac:dyDescent="0.25">
      <c r="A398" s="33"/>
    </row>
    <row r="399" spans="1:1" x14ac:dyDescent="0.25">
      <c r="A399" s="33"/>
    </row>
    <row r="400" spans="1:1" x14ac:dyDescent="0.25">
      <c r="A400" s="33"/>
    </row>
    <row r="401" spans="1:1" x14ac:dyDescent="0.25">
      <c r="A401" s="33"/>
    </row>
    <row r="402" spans="1:1" x14ac:dyDescent="0.25">
      <c r="A402" s="33"/>
    </row>
    <row r="403" spans="1:1" x14ac:dyDescent="0.25">
      <c r="A403" s="33"/>
    </row>
    <row r="404" spans="1:1" x14ac:dyDescent="0.25">
      <c r="A404" s="33"/>
    </row>
    <row r="405" spans="1:1" x14ac:dyDescent="0.25">
      <c r="A405" s="33"/>
    </row>
    <row r="406" spans="1:1" x14ac:dyDescent="0.25">
      <c r="A406" s="33"/>
    </row>
    <row r="407" spans="1:1" x14ac:dyDescent="0.25">
      <c r="A407" s="33"/>
    </row>
    <row r="408" spans="1:1" x14ac:dyDescent="0.25">
      <c r="A408" s="33"/>
    </row>
    <row r="409" spans="1:1" x14ac:dyDescent="0.25">
      <c r="A409" s="33"/>
    </row>
    <row r="410" spans="1:1" x14ac:dyDescent="0.25">
      <c r="A410" s="33"/>
    </row>
    <row r="411" spans="1:1" x14ac:dyDescent="0.25">
      <c r="A411" s="33"/>
    </row>
    <row r="412" spans="1:1" x14ac:dyDescent="0.25">
      <c r="A412" s="33"/>
    </row>
    <row r="413" spans="1:1" x14ac:dyDescent="0.25">
      <c r="A413" s="33"/>
    </row>
    <row r="414" spans="1:1" x14ac:dyDescent="0.25">
      <c r="A414" s="33"/>
    </row>
    <row r="415" spans="1:1" x14ac:dyDescent="0.25">
      <c r="A415" s="33"/>
    </row>
    <row r="416" spans="1:1" x14ac:dyDescent="0.25">
      <c r="A416" s="33"/>
    </row>
    <row r="417" spans="1:1" x14ac:dyDescent="0.25">
      <c r="A417" s="33"/>
    </row>
    <row r="418" spans="1:1" x14ac:dyDescent="0.25">
      <c r="A418" s="33"/>
    </row>
    <row r="419" spans="1:1" x14ac:dyDescent="0.25">
      <c r="A419" s="33"/>
    </row>
    <row r="420" spans="1:1" x14ac:dyDescent="0.25">
      <c r="A420" s="33"/>
    </row>
    <row r="421" spans="1:1" x14ac:dyDescent="0.25">
      <c r="A421" s="33"/>
    </row>
    <row r="422" spans="1:1" x14ac:dyDescent="0.25">
      <c r="A422" s="33"/>
    </row>
    <row r="423" spans="1:1" x14ac:dyDescent="0.25">
      <c r="A423" s="33"/>
    </row>
    <row r="424" spans="1:1" x14ac:dyDescent="0.25">
      <c r="A424" s="33"/>
    </row>
    <row r="425" spans="1:1" x14ac:dyDescent="0.25">
      <c r="A425" s="33"/>
    </row>
    <row r="426" spans="1:1" x14ac:dyDescent="0.25">
      <c r="A426" s="33"/>
    </row>
    <row r="427" spans="1:1" x14ac:dyDescent="0.25">
      <c r="A427" s="33"/>
    </row>
    <row r="428" spans="1:1" x14ac:dyDescent="0.25">
      <c r="A428" s="33"/>
    </row>
    <row r="429" spans="1:1" x14ac:dyDescent="0.25">
      <c r="A429" s="33"/>
    </row>
    <row r="430" spans="1:1" x14ac:dyDescent="0.25">
      <c r="A430" s="33"/>
    </row>
    <row r="431" spans="1:1" x14ac:dyDescent="0.25">
      <c r="A431" s="33"/>
    </row>
    <row r="432" spans="1:1" x14ac:dyDescent="0.25">
      <c r="A432" s="33"/>
    </row>
    <row r="433" spans="1:1" x14ac:dyDescent="0.25">
      <c r="A433" s="33"/>
    </row>
    <row r="434" spans="1:1" x14ac:dyDescent="0.25">
      <c r="A434" s="33"/>
    </row>
    <row r="435" spans="1:1" x14ac:dyDescent="0.25">
      <c r="A435" s="33"/>
    </row>
    <row r="436" spans="1:1" x14ac:dyDescent="0.25">
      <c r="A436" s="33"/>
    </row>
    <row r="437" spans="1:1" x14ac:dyDescent="0.25">
      <c r="A437" s="33"/>
    </row>
    <row r="438" spans="1:1" x14ac:dyDescent="0.25">
      <c r="A438" s="33"/>
    </row>
    <row r="439" spans="1:1" x14ac:dyDescent="0.25">
      <c r="A439" s="33"/>
    </row>
    <row r="440" spans="1:1" x14ac:dyDescent="0.25">
      <c r="A440" s="33"/>
    </row>
    <row r="441" spans="1:1" x14ac:dyDescent="0.25">
      <c r="A441" s="33"/>
    </row>
    <row r="442" spans="1:1" x14ac:dyDescent="0.25">
      <c r="A442" s="33"/>
    </row>
    <row r="443" spans="1:1" x14ac:dyDescent="0.25">
      <c r="A443" s="33"/>
    </row>
    <row r="444" spans="1:1" x14ac:dyDescent="0.25">
      <c r="A444" s="33"/>
    </row>
    <row r="445" spans="1:1" x14ac:dyDescent="0.25">
      <c r="A445" s="33"/>
    </row>
    <row r="446" spans="1:1" x14ac:dyDescent="0.25">
      <c r="A446" s="33"/>
    </row>
    <row r="447" spans="1:1" x14ac:dyDescent="0.25">
      <c r="A447" s="33"/>
    </row>
    <row r="448" spans="1:1" x14ac:dyDescent="0.25">
      <c r="A448" s="33"/>
    </row>
    <row r="449" spans="1:1" x14ac:dyDescent="0.25">
      <c r="A449" s="33"/>
    </row>
    <row r="450" spans="1:1" x14ac:dyDescent="0.25">
      <c r="A450" s="33"/>
    </row>
    <row r="451" spans="1:1" x14ac:dyDescent="0.25">
      <c r="A451" s="33"/>
    </row>
    <row r="452" spans="1:1" x14ac:dyDescent="0.25">
      <c r="A452" s="33"/>
    </row>
    <row r="453" spans="1:1" x14ac:dyDescent="0.25">
      <c r="A453" s="33"/>
    </row>
    <row r="454" spans="1:1" x14ac:dyDescent="0.25">
      <c r="A454" s="33"/>
    </row>
    <row r="455" spans="1:1" x14ac:dyDescent="0.25">
      <c r="A455" s="33"/>
    </row>
    <row r="456" spans="1:1" x14ac:dyDescent="0.25">
      <c r="A456" s="33"/>
    </row>
    <row r="457" spans="1:1" x14ac:dyDescent="0.25">
      <c r="A457" s="33"/>
    </row>
    <row r="458" spans="1:1" x14ac:dyDescent="0.25">
      <c r="A458" s="33"/>
    </row>
    <row r="459" spans="1:1" x14ac:dyDescent="0.25">
      <c r="A459" s="33"/>
    </row>
    <row r="460" spans="1:1" x14ac:dyDescent="0.25">
      <c r="A460" s="33"/>
    </row>
    <row r="461" spans="1:1" x14ac:dyDescent="0.25">
      <c r="A461" s="33"/>
    </row>
    <row r="462" spans="1:1" x14ac:dyDescent="0.25">
      <c r="A462" s="33"/>
    </row>
    <row r="463" spans="1:1" x14ac:dyDescent="0.25">
      <c r="A463" s="33"/>
    </row>
    <row r="464" spans="1:1" x14ac:dyDescent="0.25">
      <c r="A464" s="33"/>
    </row>
    <row r="465" spans="1:1" x14ac:dyDescent="0.25">
      <c r="A465" s="33"/>
    </row>
    <row r="466" spans="1:1" x14ac:dyDescent="0.25">
      <c r="A466" s="33"/>
    </row>
    <row r="467" spans="1:1" x14ac:dyDescent="0.25">
      <c r="A467" s="33"/>
    </row>
    <row r="468" spans="1:1" x14ac:dyDescent="0.25">
      <c r="A468" s="33"/>
    </row>
    <row r="469" spans="1:1" x14ac:dyDescent="0.25">
      <c r="A469" s="33"/>
    </row>
    <row r="470" spans="1:1" x14ac:dyDescent="0.25">
      <c r="A470" s="33"/>
    </row>
    <row r="471" spans="1:1" x14ac:dyDescent="0.25">
      <c r="A471" s="33"/>
    </row>
    <row r="472" spans="1:1" x14ac:dyDescent="0.25">
      <c r="A472" s="33"/>
    </row>
    <row r="473" spans="1:1" x14ac:dyDescent="0.25">
      <c r="A473" s="33"/>
    </row>
    <row r="474" spans="1:1" x14ac:dyDescent="0.25">
      <c r="A474" s="33"/>
    </row>
    <row r="475" spans="1:1" x14ac:dyDescent="0.25">
      <c r="A475" s="33"/>
    </row>
    <row r="476" spans="1:1" x14ac:dyDescent="0.25">
      <c r="A476" s="33"/>
    </row>
    <row r="477" spans="1:1" x14ac:dyDescent="0.25">
      <c r="A477" s="33"/>
    </row>
    <row r="478" spans="1:1" x14ac:dyDescent="0.25">
      <c r="A478" s="33"/>
    </row>
    <row r="479" spans="1:1" x14ac:dyDescent="0.25">
      <c r="A479" s="33"/>
    </row>
    <row r="480" spans="1:1" x14ac:dyDescent="0.25">
      <c r="A480" s="33"/>
    </row>
    <row r="481" spans="1:1" x14ac:dyDescent="0.25">
      <c r="A481" s="33"/>
    </row>
    <row r="482" spans="1:1" x14ac:dyDescent="0.25">
      <c r="A482" s="33"/>
    </row>
    <row r="483" spans="1:1" x14ac:dyDescent="0.25">
      <c r="A483" s="33"/>
    </row>
    <row r="484" spans="1:1" x14ac:dyDescent="0.25">
      <c r="A484" s="33"/>
    </row>
    <row r="485" spans="1:1" x14ac:dyDescent="0.25">
      <c r="A485" s="33"/>
    </row>
    <row r="486" spans="1:1" x14ac:dyDescent="0.25">
      <c r="A486" s="33"/>
    </row>
    <row r="487" spans="1:1" x14ac:dyDescent="0.25">
      <c r="A487" s="33"/>
    </row>
    <row r="488" spans="1:1" x14ac:dyDescent="0.25">
      <c r="A488" s="33"/>
    </row>
    <row r="489" spans="1:1" x14ac:dyDescent="0.25">
      <c r="A489" s="33"/>
    </row>
    <row r="490" spans="1:1" x14ac:dyDescent="0.25">
      <c r="A490" s="33"/>
    </row>
    <row r="491" spans="1:1" x14ac:dyDescent="0.25">
      <c r="A491" s="33"/>
    </row>
    <row r="492" spans="1:1" x14ac:dyDescent="0.25">
      <c r="A492" s="33"/>
    </row>
    <row r="493" spans="1:1" x14ac:dyDescent="0.25">
      <c r="A493" s="33"/>
    </row>
    <row r="494" spans="1:1" x14ac:dyDescent="0.25">
      <c r="A494" s="33"/>
    </row>
    <row r="495" spans="1:1" x14ac:dyDescent="0.25">
      <c r="A495" s="33"/>
    </row>
    <row r="496" spans="1:1" x14ac:dyDescent="0.25">
      <c r="A496" s="33"/>
    </row>
    <row r="497" spans="1:1" x14ac:dyDescent="0.25">
      <c r="A497" s="33"/>
    </row>
    <row r="498" spans="1:1" x14ac:dyDescent="0.25">
      <c r="A498" s="33"/>
    </row>
    <row r="499" spans="1:1" x14ac:dyDescent="0.25">
      <c r="A499" s="33"/>
    </row>
    <row r="500" spans="1:1" x14ac:dyDescent="0.25">
      <c r="A500" s="33"/>
    </row>
    <row r="501" spans="1:1" x14ac:dyDescent="0.25">
      <c r="A501" s="33"/>
    </row>
    <row r="502" spans="1:1" x14ac:dyDescent="0.25">
      <c r="A502" s="33"/>
    </row>
    <row r="503" spans="1:1" x14ac:dyDescent="0.25">
      <c r="A503" s="33"/>
    </row>
    <row r="504" spans="1:1" x14ac:dyDescent="0.25">
      <c r="A504" s="33"/>
    </row>
    <row r="505" spans="1:1" x14ac:dyDescent="0.25">
      <c r="A505" s="33"/>
    </row>
    <row r="506" spans="1:1" x14ac:dyDescent="0.25">
      <c r="A506" s="33"/>
    </row>
    <row r="507" spans="1:1" x14ac:dyDescent="0.25">
      <c r="A507" s="33"/>
    </row>
    <row r="508" spans="1:1" x14ac:dyDescent="0.25">
      <c r="A508" s="33"/>
    </row>
    <row r="509" spans="1:1" x14ac:dyDescent="0.25">
      <c r="A509" s="33"/>
    </row>
    <row r="510" spans="1:1" x14ac:dyDescent="0.25">
      <c r="A510" s="33"/>
    </row>
    <row r="511" spans="1:1" x14ac:dyDescent="0.25">
      <c r="A511" s="33"/>
    </row>
    <row r="512" spans="1:1" x14ac:dyDescent="0.25">
      <c r="A512" s="33"/>
    </row>
    <row r="513" spans="1:1" x14ac:dyDescent="0.25">
      <c r="A513" s="33"/>
    </row>
    <row r="514" spans="1:1" x14ac:dyDescent="0.25">
      <c r="A514" s="33"/>
    </row>
    <row r="515" spans="1:1" x14ac:dyDescent="0.25">
      <c r="A515" s="33"/>
    </row>
  </sheetData>
  <mergeCells count="734">
    <mergeCell ref="B3:E3"/>
    <mergeCell ref="B1:E1"/>
    <mergeCell ref="F1:I1"/>
    <mergeCell ref="F2:I2"/>
    <mergeCell ref="F3:I3"/>
    <mergeCell ref="F9:I9"/>
    <mergeCell ref="F10:I10"/>
    <mergeCell ref="F11:I11"/>
    <mergeCell ref="B5:E5"/>
    <mergeCell ref="B4:E4"/>
    <mergeCell ref="B2:E2"/>
    <mergeCell ref="F12:I12"/>
    <mergeCell ref="F13:I13"/>
    <mergeCell ref="F4:I4"/>
    <mergeCell ref="F5:I5"/>
    <mergeCell ref="F6:I6"/>
    <mergeCell ref="F7:I7"/>
    <mergeCell ref="F8:I8"/>
    <mergeCell ref="F19:I19"/>
    <mergeCell ref="F20:I20"/>
    <mergeCell ref="F21:I21"/>
    <mergeCell ref="F22:I22"/>
    <mergeCell ref="F23:I23"/>
    <mergeCell ref="F14:I14"/>
    <mergeCell ref="F15:I15"/>
    <mergeCell ref="F16:I16"/>
    <mergeCell ref="F17:I17"/>
    <mergeCell ref="F18:I18"/>
    <mergeCell ref="F29:I29"/>
    <mergeCell ref="F30:I30"/>
    <mergeCell ref="F31:I31"/>
    <mergeCell ref="F32:I32"/>
    <mergeCell ref="F33:I33"/>
    <mergeCell ref="F24:I24"/>
    <mergeCell ref="F25:I25"/>
    <mergeCell ref="F26:I26"/>
    <mergeCell ref="F27:I27"/>
    <mergeCell ref="F28:I28"/>
    <mergeCell ref="F39:I39"/>
    <mergeCell ref="F40:I40"/>
    <mergeCell ref="F41:I41"/>
    <mergeCell ref="F42:I42"/>
    <mergeCell ref="F43:I43"/>
    <mergeCell ref="F34:I34"/>
    <mergeCell ref="F35:I35"/>
    <mergeCell ref="F36:I36"/>
    <mergeCell ref="F37:I37"/>
    <mergeCell ref="F38:I38"/>
    <mergeCell ref="F49:I49"/>
    <mergeCell ref="F50:I50"/>
    <mergeCell ref="F51:I51"/>
    <mergeCell ref="F52:I52"/>
    <mergeCell ref="F53:I53"/>
    <mergeCell ref="F44:I44"/>
    <mergeCell ref="F45:I45"/>
    <mergeCell ref="F46:I46"/>
    <mergeCell ref="F47:I47"/>
    <mergeCell ref="F48:I48"/>
    <mergeCell ref="F59:I59"/>
    <mergeCell ref="F60:I60"/>
    <mergeCell ref="F61:I61"/>
    <mergeCell ref="F62:I62"/>
    <mergeCell ref="F63:I63"/>
    <mergeCell ref="F54:I54"/>
    <mergeCell ref="F55:I55"/>
    <mergeCell ref="F56:I56"/>
    <mergeCell ref="F57:I57"/>
    <mergeCell ref="F58:I58"/>
    <mergeCell ref="F69:I69"/>
    <mergeCell ref="F70:I70"/>
    <mergeCell ref="F71:I71"/>
    <mergeCell ref="F72:I72"/>
    <mergeCell ref="F73:I73"/>
    <mergeCell ref="F64:I64"/>
    <mergeCell ref="F65:I65"/>
    <mergeCell ref="F66:I66"/>
    <mergeCell ref="F67:I67"/>
    <mergeCell ref="F68:I68"/>
    <mergeCell ref="F79:I79"/>
    <mergeCell ref="F80:I80"/>
    <mergeCell ref="F81:I81"/>
    <mergeCell ref="F82:I82"/>
    <mergeCell ref="F83:I83"/>
    <mergeCell ref="F74:I74"/>
    <mergeCell ref="F75:I75"/>
    <mergeCell ref="F76:I76"/>
    <mergeCell ref="F77:I77"/>
    <mergeCell ref="F78:I78"/>
    <mergeCell ref="F89:I89"/>
    <mergeCell ref="F90:I90"/>
    <mergeCell ref="F91:I91"/>
    <mergeCell ref="F92:I92"/>
    <mergeCell ref="F93:I93"/>
    <mergeCell ref="F84:I84"/>
    <mergeCell ref="F85:I85"/>
    <mergeCell ref="F86:I86"/>
    <mergeCell ref="F87:I87"/>
    <mergeCell ref="F88:I88"/>
    <mergeCell ref="F99:I99"/>
    <mergeCell ref="F100:I100"/>
    <mergeCell ref="F101:I101"/>
    <mergeCell ref="F102:I102"/>
    <mergeCell ref="F103:I103"/>
    <mergeCell ref="F94:I94"/>
    <mergeCell ref="F95:I95"/>
    <mergeCell ref="F96:I96"/>
    <mergeCell ref="F97:I97"/>
    <mergeCell ref="F98:I98"/>
    <mergeCell ref="F109:I109"/>
    <mergeCell ref="F110:I110"/>
    <mergeCell ref="F111:I111"/>
    <mergeCell ref="F112:I112"/>
    <mergeCell ref="F113:I113"/>
    <mergeCell ref="F104:I104"/>
    <mergeCell ref="F105:I105"/>
    <mergeCell ref="F106:I106"/>
    <mergeCell ref="F107:I107"/>
    <mergeCell ref="F108:I108"/>
    <mergeCell ref="F119:I119"/>
    <mergeCell ref="F120:I120"/>
    <mergeCell ref="F121:I121"/>
    <mergeCell ref="F122:I122"/>
    <mergeCell ref="F123:I123"/>
    <mergeCell ref="F114:I114"/>
    <mergeCell ref="F115:I115"/>
    <mergeCell ref="F116:I116"/>
    <mergeCell ref="F117:I117"/>
    <mergeCell ref="F118:I118"/>
    <mergeCell ref="F129:I129"/>
    <mergeCell ref="F130:I130"/>
    <mergeCell ref="F131:I131"/>
    <mergeCell ref="F132:I132"/>
    <mergeCell ref="F133:I133"/>
    <mergeCell ref="F124:I124"/>
    <mergeCell ref="F125:I125"/>
    <mergeCell ref="F126:I126"/>
    <mergeCell ref="F127:I127"/>
    <mergeCell ref="F128:I128"/>
    <mergeCell ref="F139:I139"/>
    <mergeCell ref="F140:I140"/>
    <mergeCell ref="F141:I141"/>
    <mergeCell ref="F142:I142"/>
    <mergeCell ref="F143:I143"/>
    <mergeCell ref="F134:I134"/>
    <mergeCell ref="F135:I135"/>
    <mergeCell ref="F136:I136"/>
    <mergeCell ref="F137:I137"/>
    <mergeCell ref="F138:I138"/>
    <mergeCell ref="F149:I149"/>
    <mergeCell ref="F150:I150"/>
    <mergeCell ref="F151:I151"/>
    <mergeCell ref="F152:I152"/>
    <mergeCell ref="F153:I153"/>
    <mergeCell ref="F144:I144"/>
    <mergeCell ref="F145:I145"/>
    <mergeCell ref="F146:I146"/>
    <mergeCell ref="F147:I147"/>
    <mergeCell ref="F148:I148"/>
    <mergeCell ref="F159:I159"/>
    <mergeCell ref="F160:I160"/>
    <mergeCell ref="F161:I161"/>
    <mergeCell ref="F162:I162"/>
    <mergeCell ref="F163:I163"/>
    <mergeCell ref="F154:I154"/>
    <mergeCell ref="F155:I155"/>
    <mergeCell ref="F156:I156"/>
    <mergeCell ref="F157:I157"/>
    <mergeCell ref="F158:I158"/>
    <mergeCell ref="F169:I169"/>
    <mergeCell ref="F170:I170"/>
    <mergeCell ref="F171:I171"/>
    <mergeCell ref="F172:I172"/>
    <mergeCell ref="F173:I173"/>
    <mergeCell ref="F164:I164"/>
    <mergeCell ref="F165:I165"/>
    <mergeCell ref="F166:I166"/>
    <mergeCell ref="F167:I167"/>
    <mergeCell ref="F168:I168"/>
    <mergeCell ref="F179:I179"/>
    <mergeCell ref="F180:I180"/>
    <mergeCell ref="F181:I181"/>
    <mergeCell ref="F182:I182"/>
    <mergeCell ref="F183:I183"/>
    <mergeCell ref="F174:I174"/>
    <mergeCell ref="F175:I175"/>
    <mergeCell ref="F176:I176"/>
    <mergeCell ref="F177:I177"/>
    <mergeCell ref="F178:I178"/>
    <mergeCell ref="F189:I189"/>
    <mergeCell ref="F190:I190"/>
    <mergeCell ref="F191:I191"/>
    <mergeCell ref="F192:I192"/>
    <mergeCell ref="F193:I193"/>
    <mergeCell ref="F184:I184"/>
    <mergeCell ref="F185:I185"/>
    <mergeCell ref="F186:I186"/>
    <mergeCell ref="F187:I187"/>
    <mergeCell ref="F188:I188"/>
    <mergeCell ref="F199:I199"/>
    <mergeCell ref="F200:I200"/>
    <mergeCell ref="F201:I201"/>
    <mergeCell ref="F202:I202"/>
    <mergeCell ref="F203:I203"/>
    <mergeCell ref="F194:I194"/>
    <mergeCell ref="F195:I195"/>
    <mergeCell ref="F196:I196"/>
    <mergeCell ref="F197:I197"/>
    <mergeCell ref="F198:I198"/>
    <mergeCell ref="F209:I209"/>
    <mergeCell ref="F210:I210"/>
    <mergeCell ref="F211:I211"/>
    <mergeCell ref="F212:I212"/>
    <mergeCell ref="F213:I213"/>
    <mergeCell ref="F204:I204"/>
    <mergeCell ref="F205:I205"/>
    <mergeCell ref="F206:I206"/>
    <mergeCell ref="F207:I207"/>
    <mergeCell ref="F208:I208"/>
    <mergeCell ref="F219:I219"/>
    <mergeCell ref="F220:I220"/>
    <mergeCell ref="F221:I221"/>
    <mergeCell ref="F222:I222"/>
    <mergeCell ref="F223:I223"/>
    <mergeCell ref="F214:I214"/>
    <mergeCell ref="F215:I215"/>
    <mergeCell ref="F216:I216"/>
    <mergeCell ref="F217:I217"/>
    <mergeCell ref="F218:I218"/>
    <mergeCell ref="F229:I229"/>
    <mergeCell ref="F230:I230"/>
    <mergeCell ref="F231:I231"/>
    <mergeCell ref="F232:I232"/>
    <mergeCell ref="F233:I233"/>
    <mergeCell ref="F224:I224"/>
    <mergeCell ref="F225:I225"/>
    <mergeCell ref="F226:I226"/>
    <mergeCell ref="F227:I227"/>
    <mergeCell ref="F228:I228"/>
    <mergeCell ref="F239:I239"/>
    <mergeCell ref="F240:I240"/>
    <mergeCell ref="F241:I241"/>
    <mergeCell ref="F242:I242"/>
    <mergeCell ref="F243:I243"/>
    <mergeCell ref="F234:I234"/>
    <mergeCell ref="F235:I235"/>
    <mergeCell ref="F236:I236"/>
    <mergeCell ref="F237:I237"/>
    <mergeCell ref="F238:I238"/>
    <mergeCell ref="F249:I249"/>
    <mergeCell ref="F250:I250"/>
    <mergeCell ref="F251:I251"/>
    <mergeCell ref="F252:I252"/>
    <mergeCell ref="F253:I253"/>
    <mergeCell ref="F244:I244"/>
    <mergeCell ref="F245:I245"/>
    <mergeCell ref="F246:I246"/>
    <mergeCell ref="F247:I247"/>
    <mergeCell ref="F248:I248"/>
    <mergeCell ref="F259:I259"/>
    <mergeCell ref="F260:I260"/>
    <mergeCell ref="F261:I261"/>
    <mergeCell ref="F262:I262"/>
    <mergeCell ref="F263:I263"/>
    <mergeCell ref="F254:I254"/>
    <mergeCell ref="F255:I255"/>
    <mergeCell ref="F256:I256"/>
    <mergeCell ref="F257:I257"/>
    <mergeCell ref="F258:I258"/>
    <mergeCell ref="F269:I269"/>
    <mergeCell ref="F270:I270"/>
    <mergeCell ref="F271:I271"/>
    <mergeCell ref="F272:I272"/>
    <mergeCell ref="F273:I273"/>
    <mergeCell ref="F264:I264"/>
    <mergeCell ref="F265:I265"/>
    <mergeCell ref="F266:I266"/>
    <mergeCell ref="F267:I267"/>
    <mergeCell ref="F268:I268"/>
    <mergeCell ref="F279:I279"/>
    <mergeCell ref="F280:I280"/>
    <mergeCell ref="F281:I281"/>
    <mergeCell ref="F282:I282"/>
    <mergeCell ref="F283:I283"/>
    <mergeCell ref="F274:I274"/>
    <mergeCell ref="F275:I275"/>
    <mergeCell ref="F276:I276"/>
    <mergeCell ref="F277:I277"/>
    <mergeCell ref="F278:I278"/>
    <mergeCell ref="F289:I289"/>
    <mergeCell ref="F290:I290"/>
    <mergeCell ref="F291:I291"/>
    <mergeCell ref="F292:I292"/>
    <mergeCell ref="F293:I293"/>
    <mergeCell ref="F284:I284"/>
    <mergeCell ref="F285:I285"/>
    <mergeCell ref="F286:I286"/>
    <mergeCell ref="F287:I287"/>
    <mergeCell ref="F288:I288"/>
    <mergeCell ref="F299:I299"/>
    <mergeCell ref="F300:I300"/>
    <mergeCell ref="F301:I301"/>
    <mergeCell ref="F302:I302"/>
    <mergeCell ref="F303:I303"/>
    <mergeCell ref="F294:I294"/>
    <mergeCell ref="F295:I295"/>
    <mergeCell ref="F296:I296"/>
    <mergeCell ref="F297:I297"/>
    <mergeCell ref="F298:I298"/>
    <mergeCell ref="F309:I309"/>
    <mergeCell ref="F310:I310"/>
    <mergeCell ref="F311:I311"/>
    <mergeCell ref="F312:I312"/>
    <mergeCell ref="F313:I313"/>
    <mergeCell ref="F304:I304"/>
    <mergeCell ref="F305:I305"/>
    <mergeCell ref="F306:I306"/>
    <mergeCell ref="F307:I307"/>
    <mergeCell ref="F308:I308"/>
    <mergeCell ref="F319:I319"/>
    <mergeCell ref="F320:I320"/>
    <mergeCell ref="F321:I321"/>
    <mergeCell ref="F322:I322"/>
    <mergeCell ref="F323:I323"/>
    <mergeCell ref="F314:I314"/>
    <mergeCell ref="F315:I315"/>
    <mergeCell ref="F316:I316"/>
    <mergeCell ref="F317:I317"/>
    <mergeCell ref="F318:I318"/>
    <mergeCell ref="F329:I329"/>
    <mergeCell ref="F330:I330"/>
    <mergeCell ref="F331:I331"/>
    <mergeCell ref="F332:I332"/>
    <mergeCell ref="F333:I333"/>
    <mergeCell ref="F324:I324"/>
    <mergeCell ref="F325:I325"/>
    <mergeCell ref="F326:I326"/>
    <mergeCell ref="F327:I327"/>
    <mergeCell ref="F328:I328"/>
    <mergeCell ref="F339:I339"/>
    <mergeCell ref="F340:I340"/>
    <mergeCell ref="F341:I341"/>
    <mergeCell ref="F342:I342"/>
    <mergeCell ref="F343:I343"/>
    <mergeCell ref="F334:I334"/>
    <mergeCell ref="F335:I335"/>
    <mergeCell ref="F336:I336"/>
    <mergeCell ref="F337:I337"/>
    <mergeCell ref="F338:I338"/>
    <mergeCell ref="F358:I358"/>
    <mergeCell ref="F349:I349"/>
    <mergeCell ref="F350:I350"/>
    <mergeCell ref="F351:I351"/>
    <mergeCell ref="F352:I352"/>
    <mergeCell ref="F353:I353"/>
    <mergeCell ref="F344:I344"/>
    <mergeCell ref="F345:I345"/>
    <mergeCell ref="F346:I346"/>
    <mergeCell ref="F347:I347"/>
    <mergeCell ref="F348:I348"/>
    <mergeCell ref="F364:I364"/>
    <mergeCell ref="F365:I365"/>
    <mergeCell ref="F366:I366"/>
    <mergeCell ref="F367:I367"/>
    <mergeCell ref="B6:E6"/>
    <mergeCell ref="B7:E7"/>
    <mergeCell ref="B8:E8"/>
    <mergeCell ref="B9:E9"/>
    <mergeCell ref="B10:E10"/>
    <mergeCell ref="B11:E11"/>
    <mergeCell ref="B12:E12"/>
    <mergeCell ref="B13:E13"/>
    <mergeCell ref="B14:E14"/>
    <mergeCell ref="F359:I359"/>
    <mergeCell ref="F360:I360"/>
    <mergeCell ref="F361:I361"/>
    <mergeCell ref="F362:I362"/>
    <mergeCell ref="F363:I363"/>
    <mergeCell ref="F354:I354"/>
    <mergeCell ref="F355:I355"/>
    <mergeCell ref="F356:I356"/>
    <mergeCell ref="F357:I357"/>
    <mergeCell ref="B20:E20"/>
    <mergeCell ref="B21:E21"/>
    <mergeCell ref="B22:E22"/>
    <mergeCell ref="B23:E23"/>
    <mergeCell ref="B24:E24"/>
    <mergeCell ref="B15:E15"/>
    <mergeCell ref="B16:E16"/>
    <mergeCell ref="B17:E17"/>
    <mergeCell ref="B18:E18"/>
    <mergeCell ref="B19:E19"/>
    <mergeCell ref="B30:E30"/>
    <mergeCell ref="B31:E31"/>
    <mergeCell ref="B32:E32"/>
    <mergeCell ref="B33:E33"/>
    <mergeCell ref="B34:E34"/>
    <mergeCell ref="B25:E25"/>
    <mergeCell ref="B26:E26"/>
    <mergeCell ref="B27:E27"/>
    <mergeCell ref="B28:E28"/>
    <mergeCell ref="B29:E29"/>
    <mergeCell ref="B40:E40"/>
    <mergeCell ref="B41:E41"/>
    <mergeCell ref="B42:E42"/>
    <mergeCell ref="B43:E43"/>
    <mergeCell ref="B44:E44"/>
    <mergeCell ref="B35:E35"/>
    <mergeCell ref="B36:E36"/>
    <mergeCell ref="B37:E37"/>
    <mergeCell ref="B38:E38"/>
    <mergeCell ref="B39:E39"/>
    <mergeCell ref="B50:E50"/>
    <mergeCell ref="B51:E51"/>
    <mergeCell ref="B52:E52"/>
    <mergeCell ref="B53:E53"/>
    <mergeCell ref="B54:E54"/>
    <mergeCell ref="B45:E45"/>
    <mergeCell ref="B46:E46"/>
    <mergeCell ref="B47:E47"/>
    <mergeCell ref="B48:E48"/>
    <mergeCell ref="B49:E49"/>
    <mergeCell ref="B60:E60"/>
    <mergeCell ref="B61:E61"/>
    <mergeCell ref="B62:E62"/>
    <mergeCell ref="B63:E63"/>
    <mergeCell ref="B64:E64"/>
    <mergeCell ref="B55:E55"/>
    <mergeCell ref="B56:E56"/>
    <mergeCell ref="B57:E57"/>
    <mergeCell ref="B58:E58"/>
    <mergeCell ref="B59:E59"/>
    <mergeCell ref="B70:E70"/>
    <mergeCell ref="B71:E71"/>
    <mergeCell ref="B72:E72"/>
    <mergeCell ref="B73:E73"/>
    <mergeCell ref="B74:E74"/>
    <mergeCell ref="B65:E65"/>
    <mergeCell ref="B66:E66"/>
    <mergeCell ref="B67:E67"/>
    <mergeCell ref="B68:E68"/>
    <mergeCell ref="B69:E69"/>
    <mergeCell ref="B80:E80"/>
    <mergeCell ref="B81:E81"/>
    <mergeCell ref="B82:E82"/>
    <mergeCell ref="B83:E83"/>
    <mergeCell ref="B84:E84"/>
    <mergeCell ref="B75:E75"/>
    <mergeCell ref="B76:E76"/>
    <mergeCell ref="B77:E77"/>
    <mergeCell ref="B78:E78"/>
    <mergeCell ref="B79:E79"/>
    <mergeCell ref="B90:E90"/>
    <mergeCell ref="B91:E91"/>
    <mergeCell ref="B92:E92"/>
    <mergeCell ref="B93:E93"/>
    <mergeCell ref="B94:E94"/>
    <mergeCell ref="B85:E85"/>
    <mergeCell ref="B86:E86"/>
    <mergeCell ref="B87:E87"/>
    <mergeCell ref="B88:E88"/>
    <mergeCell ref="B89:E89"/>
    <mergeCell ref="B100:E100"/>
    <mergeCell ref="B101:E101"/>
    <mergeCell ref="B102:E102"/>
    <mergeCell ref="B103:E103"/>
    <mergeCell ref="B104:E104"/>
    <mergeCell ref="B95:E95"/>
    <mergeCell ref="B96:E96"/>
    <mergeCell ref="B97:E97"/>
    <mergeCell ref="B98:E98"/>
    <mergeCell ref="B99:E99"/>
    <mergeCell ref="B110:E110"/>
    <mergeCell ref="B111:E111"/>
    <mergeCell ref="B112:E112"/>
    <mergeCell ref="B113:E113"/>
    <mergeCell ref="B114:E114"/>
    <mergeCell ref="B105:E105"/>
    <mergeCell ref="B106:E106"/>
    <mergeCell ref="B107:E107"/>
    <mergeCell ref="B108:E108"/>
    <mergeCell ref="B109:E109"/>
    <mergeCell ref="B120:E120"/>
    <mergeCell ref="B121:E121"/>
    <mergeCell ref="B122:E122"/>
    <mergeCell ref="B123:E123"/>
    <mergeCell ref="B124:E124"/>
    <mergeCell ref="B115:E115"/>
    <mergeCell ref="B116:E116"/>
    <mergeCell ref="B117:E117"/>
    <mergeCell ref="B118:E118"/>
    <mergeCell ref="B119:E119"/>
    <mergeCell ref="B130:E130"/>
    <mergeCell ref="B131:E131"/>
    <mergeCell ref="B132:E132"/>
    <mergeCell ref="B133:E133"/>
    <mergeCell ref="B134:E134"/>
    <mergeCell ref="B125:E125"/>
    <mergeCell ref="B126:E126"/>
    <mergeCell ref="B127:E127"/>
    <mergeCell ref="B128:E128"/>
    <mergeCell ref="B129:E129"/>
    <mergeCell ref="B140:E140"/>
    <mergeCell ref="B141:E141"/>
    <mergeCell ref="B142:E142"/>
    <mergeCell ref="B143:E143"/>
    <mergeCell ref="B144:E144"/>
    <mergeCell ref="B135:E135"/>
    <mergeCell ref="B136:E136"/>
    <mergeCell ref="B137:E137"/>
    <mergeCell ref="B138:E138"/>
    <mergeCell ref="B139:E139"/>
    <mergeCell ref="B150:E150"/>
    <mergeCell ref="B151:E151"/>
    <mergeCell ref="B152:E152"/>
    <mergeCell ref="B153:E153"/>
    <mergeCell ref="B154:E154"/>
    <mergeCell ref="B145:E145"/>
    <mergeCell ref="B146:E146"/>
    <mergeCell ref="B147:E147"/>
    <mergeCell ref="B148:E148"/>
    <mergeCell ref="B149:E149"/>
    <mergeCell ref="B160:E160"/>
    <mergeCell ref="B161:E161"/>
    <mergeCell ref="B162:E162"/>
    <mergeCell ref="B163:E163"/>
    <mergeCell ref="B164:E164"/>
    <mergeCell ref="B155:E155"/>
    <mergeCell ref="B156:E156"/>
    <mergeCell ref="B157:E157"/>
    <mergeCell ref="B158:E158"/>
    <mergeCell ref="B159:E159"/>
    <mergeCell ref="B170:E170"/>
    <mergeCell ref="B171:E171"/>
    <mergeCell ref="B172:E172"/>
    <mergeCell ref="B173:E173"/>
    <mergeCell ref="B174:E174"/>
    <mergeCell ref="B165:E165"/>
    <mergeCell ref="B166:E166"/>
    <mergeCell ref="B167:E167"/>
    <mergeCell ref="B168:E168"/>
    <mergeCell ref="B169:E169"/>
    <mergeCell ref="B180:E180"/>
    <mergeCell ref="B181:E181"/>
    <mergeCell ref="B182:E182"/>
    <mergeCell ref="B183:E183"/>
    <mergeCell ref="B184:E184"/>
    <mergeCell ref="B175:E175"/>
    <mergeCell ref="B176:E176"/>
    <mergeCell ref="B177:E177"/>
    <mergeCell ref="B178:E178"/>
    <mergeCell ref="B179:E179"/>
    <mergeCell ref="B190:E190"/>
    <mergeCell ref="B191:E191"/>
    <mergeCell ref="B192:E192"/>
    <mergeCell ref="B193:E193"/>
    <mergeCell ref="B194:E194"/>
    <mergeCell ref="B185:E185"/>
    <mergeCell ref="B186:E186"/>
    <mergeCell ref="B187:E187"/>
    <mergeCell ref="B188:E188"/>
    <mergeCell ref="B189:E189"/>
    <mergeCell ref="B200:E200"/>
    <mergeCell ref="B201:E201"/>
    <mergeCell ref="B202:E202"/>
    <mergeCell ref="B203:E203"/>
    <mergeCell ref="B204:E204"/>
    <mergeCell ref="B195:E195"/>
    <mergeCell ref="B196:E196"/>
    <mergeCell ref="B197:E197"/>
    <mergeCell ref="B198:E198"/>
    <mergeCell ref="B199:E199"/>
    <mergeCell ref="B210:E210"/>
    <mergeCell ref="B211:E211"/>
    <mergeCell ref="B212:E212"/>
    <mergeCell ref="B213:E213"/>
    <mergeCell ref="B214:E214"/>
    <mergeCell ref="B205:E205"/>
    <mergeCell ref="B206:E206"/>
    <mergeCell ref="B207:E207"/>
    <mergeCell ref="B208:E208"/>
    <mergeCell ref="B209:E209"/>
    <mergeCell ref="B220:E220"/>
    <mergeCell ref="B221:E221"/>
    <mergeCell ref="B222:E222"/>
    <mergeCell ref="B223:E223"/>
    <mergeCell ref="B224:E224"/>
    <mergeCell ref="B215:E215"/>
    <mergeCell ref="B216:E216"/>
    <mergeCell ref="B217:E217"/>
    <mergeCell ref="B218:E218"/>
    <mergeCell ref="B219:E219"/>
    <mergeCell ref="B230:E230"/>
    <mergeCell ref="B231:E231"/>
    <mergeCell ref="B232:E232"/>
    <mergeCell ref="B233:E233"/>
    <mergeCell ref="B234:E234"/>
    <mergeCell ref="B225:E225"/>
    <mergeCell ref="B226:E226"/>
    <mergeCell ref="B227:E227"/>
    <mergeCell ref="B228:E228"/>
    <mergeCell ref="B229:E229"/>
    <mergeCell ref="B240:E240"/>
    <mergeCell ref="B241:E241"/>
    <mergeCell ref="B242:E242"/>
    <mergeCell ref="B243:E243"/>
    <mergeCell ref="B244:E244"/>
    <mergeCell ref="B235:E235"/>
    <mergeCell ref="B236:E236"/>
    <mergeCell ref="B237:E237"/>
    <mergeCell ref="B238:E238"/>
    <mergeCell ref="B239:E239"/>
    <mergeCell ref="B250:E250"/>
    <mergeCell ref="B251:E251"/>
    <mergeCell ref="B252:E252"/>
    <mergeCell ref="B253:E253"/>
    <mergeCell ref="B254:E254"/>
    <mergeCell ref="B245:E245"/>
    <mergeCell ref="B246:E246"/>
    <mergeCell ref="B247:E247"/>
    <mergeCell ref="B248:E248"/>
    <mergeCell ref="B249:E249"/>
    <mergeCell ref="B260:E260"/>
    <mergeCell ref="B261:E261"/>
    <mergeCell ref="B262:E262"/>
    <mergeCell ref="B263:E263"/>
    <mergeCell ref="B264:E264"/>
    <mergeCell ref="B255:E255"/>
    <mergeCell ref="B256:E256"/>
    <mergeCell ref="B257:E257"/>
    <mergeCell ref="B258:E258"/>
    <mergeCell ref="B259:E259"/>
    <mergeCell ref="B270:E270"/>
    <mergeCell ref="B271:E271"/>
    <mergeCell ref="B272:E272"/>
    <mergeCell ref="B273:E273"/>
    <mergeCell ref="B274:E274"/>
    <mergeCell ref="B265:E265"/>
    <mergeCell ref="B266:E266"/>
    <mergeCell ref="B267:E267"/>
    <mergeCell ref="B268:E268"/>
    <mergeCell ref="B269:E269"/>
    <mergeCell ref="B280:E280"/>
    <mergeCell ref="B281:E281"/>
    <mergeCell ref="B282:E282"/>
    <mergeCell ref="B283:E283"/>
    <mergeCell ref="B284:E284"/>
    <mergeCell ref="B275:E275"/>
    <mergeCell ref="B276:E276"/>
    <mergeCell ref="B277:E277"/>
    <mergeCell ref="B278:E278"/>
    <mergeCell ref="B279:E279"/>
    <mergeCell ref="B290:E290"/>
    <mergeCell ref="B291:E291"/>
    <mergeCell ref="B292:E292"/>
    <mergeCell ref="B293:E293"/>
    <mergeCell ref="B294:E294"/>
    <mergeCell ref="B285:E285"/>
    <mergeCell ref="B286:E286"/>
    <mergeCell ref="B287:E287"/>
    <mergeCell ref="B288:E288"/>
    <mergeCell ref="B289:E289"/>
    <mergeCell ref="B300:E300"/>
    <mergeCell ref="B301:E301"/>
    <mergeCell ref="B302:E302"/>
    <mergeCell ref="B303:E303"/>
    <mergeCell ref="B304:E304"/>
    <mergeCell ref="B295:E295"/>
    <mergeCell ref="B296:E296"/>
    <mergeCell ref="B297:E297"/>
    <mergeCell ref="B298:E298"/>
    <mergeCell ref="B299:E299"/>
    <mergeCell ref="B310:E310"/>
    <mergeCell ref="B311:E311"/>
    <mergeCell ref="B312:E312"/>
    <mergeCell ref="B313:E313"/>
    <mergeCell ref="B314:E314"/>
    <mergeCell ref="B305:E305"/>
    <mergeCell ref="B306:E306"/>
    <mergeCell ref="B307:E307"/>
    <mergeCell ref="B308:E308"/>
    <mergeCell ref="B309:E309"/>
    <mergeCell ref="B320:E320"/>
    <mergeCell ref="B321:E321"/>
    <mergeCell ref="B322:E322"/>
    <mergeCell ref="B323:E323"/>
    <mergeCell ref="B324:E324"/>
    <mergeCell ref="B315:E315"/>
    <mergeCell ref="B316:E316"/>
    <mergeCell ref="B317:E317"/>
    <mergeCell ref="B318:E318"/>
    <mergeCell ref="B319:E319"/>
    <mergeCell ref="B330:E330"/>
    <mergeCell ref="B331:E331"/>
    <mergeCell ref="B332:E332"/>
    <mergeCell ref="B333:E333"/>
    <mergeCell ref="B334:E334"/>
    <mergeCell ref="B325:E325"/>
    <mergeCell ref="B326:E326"/>
    <mergeCell ref="B327:E327"/>
    <mergeCell ref="B328:E328"/>
    <mergeCell ref="B329:E329"/>
    <mergeCell ref="B340:E340"/>
    <mergeCell ref="B341:E341"/>
    <mergeCell ref="B342:E342"/>
    <mergeCell ref="B343:E343"/>
    <mergeCell ref="B344:E344"/>
    <mergeCell ref="B335:E335"/>
    <mergeCell ref="B336:E336"/>
    <mergeCell ref="B337:E337"/>
    <mergeCell ref="B338:E338"/>
    <mergeCell ref="B339:E339"/>
    <mergeCell ref="B350:E350"/>
    <mergeCell ref="B351:E351"/>
    <mergeCell ref="B352:E352"/>
    <mergeCell ref="B353:E353"/>
    <mergeCell ref="B354:E354"/>
    <mergeCell ref="B345:E345"/>
    <mergeCell ref="B346:E346"/>
    <mergeCell ref="B347:E347"/>
    <mergeCell ref="B348:E348"/>
    <mergeCell ref="B349:E349"/>
    <mergeCell ref="B365:E365"/>
    <mergeCell ref="B366:E366"/>
    <mergeCell ref="B367:E367"/>
    <mergeCell ref="B360:E360"/>
    <mergeCell ref="B361:E361"/>
    <mergeCell ref="B362:E362"/>
    <mergeCell ref="B363:E363"/>
    <mergeCell ref="B364:E364"/>
    <mergeCell ref="B355:E355"/>
    <mergeCell ref="B356:E356"/>
    <mergeCell ref="B357:E357"/>
    <mergeCell ref="B358:E358"/>
    <mergeCell ref="B359:E35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календарь</vt:lpstr>
      <vt:lpstr>база</vt:lpstr>
      <vt:lpstr>йцу</vt:lpstr>
      <vt:lpstr>календарь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maiklsheff</dc:creator>
  <cp:lastModifiedBy>COMP-OS-TER</cp:lastModifiedBy>
  <dcterms:created xsi:type="dcterms:W3CDTF">2014-02-21T15:37:46Z</dcterms:created>
  <dcterms:modified xsi:type="dcterms:W3CDTF">2014-02-22T01:26:37Z</dcterms:modified>
</cp:coreProperties>
</file>