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20" windowHeight="8010" activeTab="1"/>
  </bookViews>
  <sheets>
    <sheet name="Исходные данные" sheetId="1" r:id="rId1"/>
    <sheet name="Схема плаежей" sheetId="2" r:id="rId2"/>
  </sheets>
  <definedNames>
    <definedName name="_xlnm._FilterDatabase" localSheetId="1" hidden="1">'Схема плаежей'!$B$2:$E$63</definedName>
    <definedName name="С5">'Исходные данные'!$A$1</definedName>
  </definedNames>
  <calcPr calcId="125725"/>
</workbook>
</file>

<file path=xl/calcChain.xml><?xml version="1.0" encoding="utf-8"?>
<calcChain xmlns="http://schemas.openxmlformats.org/spreadsheetml/2006/main">
  <c r="B24" i="1"/>
  <c r="D3" i="2"/>
  <c r="B18" i="1"/>
  <c r="B14"/>
  <c r="B21"/>
  <c r="E3" i="2"/>
  <c r="D4" s="1"/>
  <c r="E4" l="1"/>
  <c r="D5" l="1"/>
  <c r="E5" s="1"/>
  <c r="D6" l="1"/>
  <c r="E6" s="1"/>
  <c r="D7" l="1"/>
  <c r="E7" s="1"/>
  <c r="D8" l="1"/>
  <c r="E8" s="1"/>
  <c r="D9" l="1"/>
  <c r="E9" s="1"/>
  <c r="D10" l="1"/>
  <c r="E10" s="1"/>
  <c r="D11" l="1"/>
  <c r="E11" s="1"/>
  <c r="D12" l="1"/>
  <c r="E12" s="1"/>
  <c r="D13" l="1"/>
  <c r="E13" s="1"/>
  <c r="D14" l="1"/>
  <c r="E14" s="1"/>
  <c r="D15" l="1"/>
  <c r="E15" s="1"/>
  <c r="D16" l="1"/>
  <c r="E16" s="1"/>
  <c r="D17" l="1"/>
  <c r="E17" s="1"/>
  <c r="D18" l="1"/>
  <c r="E18" s="1"/>
  <c r="D19" l="1"/>
  <c r="E19" s="1"/>
  <c r="D20" l="1"/>
  <c r="E20" s="1"/>
  <c r="D21" l="1"/>
  <c r="E21" s="1"/>
  <c r="D22" l="1"/>
  <c r="E22" s="1"/>
  <c r="D23" l="1"/>
  <c r="E23" s="1"/>
  <c r="D24" l="1"/>
  <c r="E24" s="1"/>
  <c r="D25" l="1"/>
  <c r="E25" s="1"/>
  <c r="D26" l="1"/>
  <c r="E26" s="1"/>
  <c r="D27" l="1"/>
  <c r="E27" s="1"/>
  <c r="D28" l="1"/>
  <c r="E28" s="1"/>
  <c r="D29" l="1"/>
  <c r="E29" s="1"/>
  <c r="D30" l="1"/>
  <c r="E30" s="1"/>
  <c r="D31" l="1"/>
  <c r="E31" s="1"/>
  <c r="D32" l="1"/>
  <c r="E32" s="1"/>
  <c r="D33" l="1"/>
  <c r="E33" s="1"/>
  <c r="D34" l="1"/>
  <c r="E34" s="1"/>
  <c r="D35" l="1"/>
  <c r="E35" s="1"/>
  <c r="D36" l="1"/>
  <c r="E36" s="1"/>
  <c r="D37" l="1"/>
  <c r="E37" s="1"/>
  <c r="D38" l="1"/>
  <c r="E38" s="1"/>
  <c r="D39" l="1"/>
  <c r="E39" s="1"/>
  <c r="D40" l="1"/>
  <c r="E40" s="1"/>
  <c r="D41" l="1"/>
  <c r="E41" s="1"/>
  <c r="D42" l="1"/>
  <c r="E42" s="1"/>
  <c r="D43" l="1"/>
  <c r="E43" s="1"/>
  <c r="D44" l="1"/>
  <c r="E44" s="1"/>
  <c r="D45" l="1"/>
  <c r="E45" s="1"/>
  <c r="D46" l="1"/>
  <c r="E46" s="1"/>
  <c r="D47" l="1"/>
  <c r="E47" s="1"/>
  <c r="D48" l="1"/>
  <c r="E48" s="1"/>
  <c r="D49" l="1"/>
  <c r="E49" s="1"/>
  <c r="D50" l="1"/>
  <c r="E50" s="1"/>
  <c r="D51" l="1"/>
  <c r="E51" s="1"/>
  <c r="D52" l="1"/>
  <c r="E52" s="1"/>
  <c r="D53" l="1"/>
  <c r="E53" s="1"/>
  <c r="D54" l="1"/>
  <c r="E54" s="1"/>
  <c r="D55" l="1"/>
  <c r="E55" s="1"/>
  <c r="D56" l="1"/>
  <c r="E56" s="1"/>
  <c r="D57" l="1"/>
  <c r="E57" s="1"/>
  <c r="D58" l="1"/>
  <c r="E58" s="1"/>
  <c r="D59" l="1"/>
  <c r="E59" s="1"/>
  <c r="D60" l="1"/>
  <c r="E60" s="1"/>
  <c r="D61" l="1"/>
  <c r="E61" s="1"/>
  <c r="D62" l="1"/>
  <c r="E62" s="1"/>
  <c r="D63" l="1"/>
  <c r="E63" s="1"/>
</calcChain>
</file>

<file path=xl/sharedStrings.xml><?xml version="1.0" encoding="utf-8"?>
<sst xmlns="http://schemas.openxmlformats.org/spreadsheetml/2006/main" count="17" uniqueCount="17">
  <si>
    <t xml:space="preserve"> Кредит с хорошими условиями</t>
  </si>
  <si>
    <t>Условие банка</t>
  </si>
  <si>
    <t>наличие 2-НДФЛ</t>
  </si>
  <si>
    <t>Очень Добрый Банк</t>
  </si>
  <si>
    <t>да</t>
  </si>
  <si>
    <t>Сумма кредита</t>
  </si>
  <si>
    <t>Продолжительность кредитования (мес)</t>
  </si>
  <si>
    <t>дата начала кредитования</t>
  </si>
  <si>
    <t>минимальное погашение</t>
  </si>
  <si>
    <t>процентная ставка год (%)</t>
  </si>
  <si>
    <t>в день</t>
  </si>
  <si>
    <t>Необходимые действия</t>
  </si>
  <si>
    <t>Дата платежа</t>
  </si>
  <si>
    <t>Сумма платежа</t>
  </si>
  <si>
    <t>Проценты</t>
  </si>
  <si>
    <t>Остаток</t>
  </si>
  <si>
    <t>Сумма ваплаченых процентов за всё время использования кредитом</t>
  </si>
</sst>
</file>

<file path=xl/styles.xml><?xml version="1.0" encoding="utf-8"?>
<styleSheet xmlns="http://schemas.openxmlformats.org/spreadsheetml/2006/main">
  <numFmts count="3">
    <numFmt numFmtId="164" formatCode="#,##0&quot;р.&quot;"/>
    <numFmt numFmtId="165" formatCode="[$-419]d\ mmm\ yy;@"/>
    <numFmt numFmtId="166" formatCode="#,##0.00&quot;р.&quot;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4" fontId="0" fillId="0" borderId="0" xfId="0" applyNumberFormat="1"/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B24"/>
  <sheetViews>
    <sheetView workbookViewId="0">
      <selection activeCell="C25" sqref="C25"/>
    </sheetView>
  </sheetViews>
  <sheetFormatPr defaultRowHeight="15"/>
  <cols>
    <col min="1" max="1" width="15.42578125" customWidth="1"/>
    <col min="2" max="2" width="55" customWidth="1"/>
  </cols>
  <sheetData>
    <row r="1" spans="1:2">
      <c r="A1" s="1" t="s">
        <v>3</v>
      </c>
    </row>
    <row r="2" spans="1:2">
      <c r="A2" s="1" t="s">
        <v>0</v>
      </c>
    </row>
    <row r="4" spans="1:2">
      <c r="B4" t="s">
        <v>1</v>
      </c>
    </row>
    <row r="5" spans="1:2">
      <c r="B5" t="s">
        <v>2</v>
      </c>
    </row>
    <row r="6" spans="1:2">
      <c r="B6" s="2" t="s">
        <v>4</v>
      </c>
    </row>
    <row r="7" spans="1:2">
      <c r="B7" t="s">
        <v>5</v>
      </c>
    </row>
    <row r="8" spans="1:2">
      <c r="B8" s="3">
        <v>50000</v>
      </c>
    </row>
    <row r="9" spans="1:2">
      <c r="B9" t="s">
        <v>6</v>
      </c>
    </row>
    <row r="10" spans="1:2">
      <c r="B10" s="4">
        <v>36</v>
      </c>
    </row>
    <row r="11" spans="1:2">
      <c r="B11" t="s">
        <v>7</v>
      </c>
    </row>
    <row r="12" spans="1:2">
      <c r="B12" s="5">
        <v>39828</v>
      </c>
    </row>
    <row r="13" spans="1:2">
      <c r="B13" t="s">
        <v>8</v>
      </c>
    </row>
    <row r="14" spans="1:2">
      <c r="B14" s="3">
        <f>B8/B10</f>
        <v>1388.8888888888889</v>
      </c>
    </row>
    <row r="15" spans="1:2">
      <c r="B15" t="s">
        <v>9</v>
      </c>
    </row>
    <row r="16" spans="1:2">
      <c r="B16" s="4">
        <v>17</v>
      </c>
    </row>
    <row r="17" spans="2:2">
      <c r="B17" t="s">
        <v>10</v>
      </c>
    </row>
    <row r="18" spans="2:2">
      <c r="B18" s="4">
        <f>B16/365*0.01</f>
        <v>4.657534246575343E-4</v>
      </c>
    </row>
    <row r="20" spans="2:2">
      <c r="B20" t="s">
        <v>11</v>
      </c>
    </row>
    <row r="21" spans="2:2">
      <c r="B21" t="str">
        <f>IF(AND("Да"= $B$6,"Нет"&gt;=$B$6),"необхадимо взять справку 2-НДФЛ в бухгалтерии","не нужно ходить в бухгалтерию")</f>
        <v>необхадимо взять справку 2-НДФЛ в бухгалтерии</v>
      </c>
    </row>
    <row r="23" spans="2:2">
      <c r="B23" t="s">
        <v>16</v>
      </c>
    </row>
    <row r="24" spans="2:2">
      <c r="B24">
        <f>SUM('Схема плаежей'!D3:D63)</f>
        <v>19406.829666460129</v>
      </c>
    </row>
  </sheetData>
  <dataValidations count="1">
    <dataValidation type="list" allowBlank="1" showInputMessage="1" showErrorMessage="1" sqref="B6">
      <formula1>"да, нет"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B2:E63"/>
  <sheetViews>
    <sheetView tabSelected="1" topLeftCell="B34" zoomScaleNormal="100" workbookViewId="0">
      <selection activeCell="D2" sqref="D2"/>
    </sheetView>
  </sheetViews>
  <sheetFormatPr defaultRowHeight="15"/>
  <cols>
    <col min="2" max="2" width="13.140625" customWidth="1"/>
    <col min="3" max="3" width="15.5703125" style="7" customWidth="1"/>
    <col min="4" max="4" width="15" style="7" customWidth="1"/>
    <col min="5" max="5" width="12.42578125" style="7" customWidth="1"/>
  </cols>
  <sheetData>
    <row r="2" spans="2:5">
      <c r="B2" t="s">
        <v>12</v>
      </c>
      <c r="C2" s="7" t="s">
        <v>13</v>
      </c>
      <c r="D2" s="7" t="s">
        <v>14</v>
      </c>
      <c r="E2" s="7" t="s">
        <v>15</v>
      </c>
    </row>
    <row r="3" spans="2:5">
      <c r="B3" s="6">
        <v>39859</v>
      </c>
      <c r="C3" s="7">
        <v>1389</v>
      </c>
      <c r="D3" s="7">
        <f>'Исходные данные'!B8*'Исходные данные'!B18*('Схема плаежей'!B3-'Исходные данные'!B12)</f>
        <v>721.91780821917814</v>
      </c>
      <c r="E3" s="7">
        <f>'Исходные данные'!$B$8-('Схема плаежей'!C3-'Схема плаежей'!D3)</f>
        <v>49332.917808219179</v>
      </c>
    </row>
    <row r="4" spans="2:5">
      <c r="B4" s="6">
        <v>39887</v>
      </c>
      <c r="C4" s="7">
        <v>1389</v>
      </c>
      <c r="D4" s="7">
        <f>E3*'Исходные данные'!$B$18*('Схема плаежей'!B4-B3)</f>
        <v>643.35531169074886</v>
      </c>
      <c r="E4" s="7">
        <f>E3-('Схема плаежей'!C4-'Схема плаежей'!D4)</f>
        <v>48587.273119909929</v>
      </c>
    </row>
    <row r="5" spans="2:5">
      <c r="B5" s="6">
        <v>39918</v>
      </c>
      <c r="C5" s="7">
        <v>1389</v>
      </c>
      <c r="D5" s="7">
        <f>E4*'Исходные данные'!$B$18*('Схема плаежей'!B5-B4)</f>
        <v>701.52035436143933</v>
      </c>
      <c r="E5" s="7">
        <f>E4-('Схема плаежей'!C5-'Схема плаежей'!D5)</f>
        <v>47899.79347427137</v>
      </c>
    </row>
    <row r="6" spans="2:5">
      <c r="B6" s="6">
        <v>39948</v>
      </c>
      <c r="C6" s="7">
        <v>1389</v>
      </c>
      <c r="D6" s="7">
        <f>E5*'Исходные данные'!$B$18*('Схема плаежей'!B6-B5)</f>
        <v>669.28478553091509</v>
      </c>
      <c r="E6" s="7">
        <f>E5-('Схема плаежей'!C6-'Схема плаежей'!D6)</f>
        <v>47180.078259802285</v>
      </c>
    </row>
    <row r="7" spans="2:5">
      <c r="B7" s="6">
        <v>39979</v>
      </c>
      <c r="C7" s="7">
        <v>1389</v>
      </c>
      <c r="D7" s="7">
        <f>E6*'Исходные данные'!$B$18*('Схема плаежей'!B7-B6)</f>
        <v>681.20277377851528</v>
      </c>
      <c r="E7" s="7">
        <f>E6-('Схема плаежей'!C7-'Схема плаежей'!D7)</f>
        <v>46472.281033580803</v>
      </c>
    </row>
    <row r="8" spans="2:5">
      <c r="B8" s="6">
        <v>40009</v>
      </c>
      <c r="C8" s="7">
        <v>1389</v>
      </c>
      <c r="D8" s="7">
        <f>E7*'Исходные данные'!$B$18*('Схема плаежей'!B8-B7)</f>
        <v>649.3387212911291</v>
      </c>
      <c r="E8" s="7">
        <f>E7-('Схема плаежей'!C8-'Схема плаежей'!D8)</f>
        <v>45732.619754871928</v>
      </c>
    </row>
    <row r="9" spans="2:5">
      <c r="B9" s="6">
        <v>40040</v>
      </c>
      <c r="C9" s="7">
        <v>1389</v>
      </c>
      <c r="D9" s="7">
        <f>E8*'Исходные данные'!$B$18*('Схема плаежей'!B9-B8)</f>
        <v>660.30385235116466</v>
      </c>
      <c r="E9" s="7">
        <f>E8-('Схема плаежей'!C9-'Схема плаежей'!D9)</f>
        <v>45003.923607223092</v>
      </c>
    </row>
    <row r="10" spans="2:5">
      <c r="B10" s="6">
        <v>40071</v>
      </c>
      <c r="C10" s="7">
        <v>1389</v>
      </c>
      <c r="D10" s="7">
        <f>E9*'Исходные данные'!$B$18*('Схема плаежей'!B10-B9)</f>
        <v>649.78267783579645</v>
      </c>
      <c r="E10" s="7">
        <f>E9-('Схема плаежей'!C10-'Схема плаежей'!D10)</f>
        <v>44264.706285058892</v>
      </c>
    </row>
    <row r="11" spans="2:5">
      <c r="B11" s="6">
        <v>40101</v>
      </c>
      <c r="C11" s="7">
        <v>1389</v>
      </c>
      <c r="D11" s="7">
        <f>E10*'Исходные данные'!$B$18*('Схема плаежей'!B11-B10)</f>
        <v>618.49315631178183</v>
      </c>
      <c r="E11" s="7">
        <f>E10-('Схема плаежей'!C11-'Схема плаежей'!D11)</f>
        <v>43494.199441370671</v>
      </c>
    </row>
    <row r="12" spans="2:5">
      <c r="B12" s="6">
        <v>40132</v>
      </c>
      <c r="C12" s="7">
        <v>1389</v>
      </c>
      <c r="D12" s="7">
        <f>E11*'Исходные данные'!$B$18*('Схема плаежей'!B12-B11)</f>
        <v>627.98474261924241</v>
      </c>
      <c r="E12" s="7">
        <f>E11-('Схема плаежей'!C12-'Схема плаежей'!D12)</f>
        <v>42733.184183989913</v>
      </c>
    </row>
    <row r="13" spans="2:5">
      <c r="B13" s="6">
        <v>40162</v>
      </c>
      <c r="C13" s="7">
        <v>1389</v>
      </c>
      <c r="D13" s="7">
        <f>E12*'Исходные данные'!$B$18*('Схема плаежей'!B13-B12)</f>
        <v>597.09380640643451</v>
      </c>
      <c r="E13" s="7">
        <f>E12-('Схема плаежей'!C13-'Схема плаежей'!D13)</f>
        <v>41941.277990396346</v>
      </c>
    </row>
    <row r="14" spans="2:5">
      <c r="B14" s="6">
        <v>40193</v>
      </c>
      <c r="C14" s="7">
        <v>1389</v>
      </c>
      <c r="D14" s="7">
        <f>E13*'Исходные данные'!$B$18*('Схема плаежей'!B14-B13)</f>
        <v>605.56310961476379</v>
      </c>
      <c r="E14" s="7">
        <f>E13-('Схема плаежей'!C14-'Схема плаежей'!D14)</f>
        <v>41157.841100011108</v>
      </c>
    </row>
    <row r="15" spans="2:5">
      <c r="B15" s="6">
        <v>40224</v>
      </c>
      <c r="C15" s="7">
        <v>1389</v>
      </c>
      <c r="D15" s="7">
        <f>E14*'Исходные данные'!$B$18*('Схема плаежей'!B15-B14)</f>
        <v>594.25156875906453</v>
      </c>
      <c r="E15" s="7">
        <f>E14-('Схема плаежей'!C15-'Схема плаежей'!D15)</f>
        <v>40363.092668770172</v>
      </c>
    </row>
    <row r="16" spans="2:5">
      <c r="B16" s="6">
        <v>40252</v>
      </c>
      <c r="C16" s="7">
        <v>1389</v>
      </c>
      <c r="D16" s="7">
        <f>E15*'Исходные данные'!$B$18*('Схема плаежей'!B16-B15)</f>
        <v>526.37896192697542</v>
      </c>
      <c r="E16" s="7">
        <f>E15-('Схема плаежей'!C16-'Схема плаежей'!D16)</f>
        <v>39500.471630697146</v>
      </c>
    </row>
    <row r="17" spans="2:5">
      <c r="B17" s="6">
        <v>40283</v>
      </c>
      <c r="C17" s="7">
        <v>1389</v>
      </c>
      <c r="D17" s="7">
        <f>E16*'Исходные данные'!$B$18*('Схема плаежей'!B17-B16)</f>
        <v>570.32187806513423</v>
      </c>
      <c r="E17" s="7">
        <f>E16-('Схема плаежей'!C17-'Схема плаежей'!D17)</f>
        <v>38681.793508762283</v>
      </c>
    </row>
    <row r="18" spans="2:5">
      <c r="B18" s="6">
        <v>40313</v>
      </c>
      <c r="C18" s="7">
        <v>1389</v>
      </c>
      <c r="D18" s="7">
        <f>E17*'Исходные данные'!$B$18*('Схема плаежей'!B18-B17)</f>
        <v>540.48533395804839</v>
      </c>
      <c r="E18" s="7">
        <f>E17-('Схема плаежей'!C18-'Схема плаежей'!D18)</f>
        <v>37833.278842720334</v>
      </c>
    </row>
    <row r="19" spans="2:5">
      <c r="B19" s="6">
        <v>40344</v>
      </c>
      <c r="C19" s="7">
        <v>1389</v>
      </c>
      <c r="D19" s="7">
        <f>E18*'Исходные данные'!$B$18*('Схема плаежей'!B19-B18)</f>
        <v>546.25035479763335</v>
      </c>
      <c r="E19" s="7">
        <f>E18-('Схема плаежей'!C19-'Схема плаежей'!D19)</f>
        <v>36990.529197517964</v>
      </c>
    </row>
    <row r="20" spans="2:5">
      <c r="B20" s="6">
        <v>40374</v>
      </c>
      <c r="C20" s="7">
        <v>1389</v>
      </c>
      <c r="D20" s="7">
        <f>E19*'Исходные данные'!$B$18*('Схема плаежей'!B20-B19)</f>
        <v>516.85396960915511</v>
      </c>
      <c r="E20" s="7">
        <f>E19-('Схема плаежей'!C20-'Схема плаежей'!D20)</f>
        <v>36118.383167127118</v>
      </c>
    </row>
    <row r="21" spans="2:5">
      <c r="B21" s="6">
        <v>40405</v>
      </c>
      <c r="C21" s="7">
        <v>1389</v>
      </c>
      <c r="D21" s="7">
        <f>E20*'Исходные данные'!$B$18*('Схема плаежей'!B21-B20)</f>
        <v>521.49008024865736</v>
      </c>
      <c r="E21" s="7">
        <f>E20-('Схема плаежей'!C21-'Схема плаежей'!D21)</f>
        <v>35250.873247375777</v>
      </c>
    </row>
    <row r="22" spans="2:5">
      <c r="B22" s="6">
        <v>40436</v>
      </c>
      <c r="C22" s="7">
        <v>1389</v>
      </c>
      <c r="D22" s="7">
        <f>E21*'Исходные данные'!$B$18*('Схема плаежей'!B22-B21)</f>
        <v>508.96466305115166</v>
      </c>
      <c r="E22" s="7">
        <f>E21-('Схема плаежей'!C22-'Схема плаежей'!D22)</f>
        <v>34370.837910426926</v>
      </c>
    </row>
    <row r="23" spans="2:5">
      <c r="B23" s="6">
        <v>40466</v>
      </c>
      <c r="C23" s="7">
        <v>1389</v>
      </c>
      <c r="D23" s="7">
        <f>E22*'Исходные данные'!$B$18*('Схема плаежей'!B23-B22)</f>
        <v>480.25006395391051</v>
      </c>
      <c r="E23" s="7">
        <f>E22-('Схема плаежей'!C23-'Схема плаежей'!D23)</f>
        <v>33462.08797438084</v>
      </c>
    </row>
    <row r="24" spans="2:5">
      <c r="B24" s="6">
        <v>40497</v>
      </c>
      <c r="C24" s="7">
        <v>1389</v>
      </c>
      <c r="D24" s="7">
        <f>E23*'Исходные данные'!$B$18*('Схема плаежей'!B24-B23)</f>
        <v>483.13754417804671</v>
      </c>
      <c r="E24" s="7">
        <f>E23-('Схема плаежей'!C24-'Схема плаежей'!D24)</f>
        <v>32556.225518558887</v>
      </c>
    </row>
    <row r="25" spans="2:5">
      <c r="B25" s="6">
        <v>40527</v>
      </c>
      <c r="C25" s="7">
        <v>1389</v>
      </c>
      <c r="D25" s="7">
        <f>E24*'Исходные данные'!$B$18*('Схема плаежей'!B25-B24)</f>
        <v>454.89520587575436</v>
      </c>
      <c r="E25" s="7">
        <f>E24-('Схема плаежей'!C25-'Схема плаежей'!D25)</f>
        <v>31622.120724434641</v>
      </c>
    </row>
    <row r="26" spans="2:5">
      <c r="B26" s="6">
        <v>40558</v>
      </c>
      <c r="C26" s="7">
        <v>1389</v>
      </c>
      <c r="D26" s="7">
        <f>E25*'Исходные данные'!$B$18*('Схема плаежей'!B26-B25)</f>
        <v>456.57144169252211</v>
      </c>
      <c r="E26" s="7">
        <f>E25-('Схема плаежей'!C26-'Схема плаежей'!D26)</f>
        <v>30689.692166127163</v>
      </c>
    </row>
    <row r="27" spans="2:5">
      <c r="B27" s="6">
        <v>40589</v>
      </c>
      <c r="C27" s="7">
        <v>1389</v>
      </c>
      <c r="D27" s="7">
        <f>E26*'Исходные данные'!$B$18*('Схема плаежей'!B27-B26)</f>
        <v>443.1087060698361</v>
      </c>
      <c r="E27" s="7">
        <f>E26-('Схема плаежей'!C27-'Схема плаежей'!D27)</f>
        <v>29743.800872197</v>
      </c>
    </row>
    <row r="28" spans="2:5">
      <c r="B28" s="6">
        <v>40617</v>
      </c>
      <c r="C28" s="7">
        <v>1389</v>
      </c>
      <c r="D28" s="7">
        <f>E27*'Исходные данные'!$B$18*('Схема плаежей'!B28-B27)</f>
        <v>387.89175931961023</v>
      </c>
      <c r="E28" s="7">
        <f>E27-('Схема плаежей'!C28-'Схема плаежей'!D28)</f>
        <v>28742.692631516609</v>
      </c>
    </row>
    <row r="29" spans="2:5">
      <c r="B29" s="6">
        <v>40648</v>
      </c>
      <c r="C29" s="7">
        <v>1389</v>
      </c>
      <c r="D29" s="7">
        <f>E28*'Исходные данные'!$B$18*('Схема плаежей'!B29-B28)</f>
        <v>414.99723333723989</v>
      </c>
      <c r="E29" s="7">
        <f>E28-('Схема плаежей'!C29-'Схема плаежей'!D29)</f>
        <v>27768.689864853848</v>
      </c>
    </row>
    <row r="30" spans="2:5">
      <c r="B30" s="6">
        <v>40678</v>
      </c>
      <c r="C30" s="7">
        <v>1389</v>
      </c>
      <c r="D30" s="7">
        <f>E29*'Исходные данные'!$B$18*('Схема плаежей'!B30-B29)</f>
        <v>388.00087208425924</v>
      </c>
      <c r="E30" s="7">
        <f>E29-('Схема плаежей'!C30-'Схема плаежей'!D30)</f>
        <v>26767.690736938108</v>
      </c>
    </row>
    <row r="31" spans="2:5">
      <c r="B31" s="6">
        <v>40709</v>
      </c>
      <c r="C31" s="7">
        <v>1389</v>
      </c>
      <c r="D31" s="7">
        <f>E30*'Исходные данные'!$B$18*('Схема плаежей'!B31-B30)</f>
        <v>386.48145255798312</v>
      </c>
      <c r="E31" s="7">
        <f>E30-('Схема плаежей'!C31-'Схема плаежей'!D31)</f>
        <v>25765.17218949609</v>
      </c>
    </row>
    <row r="32" spans="2:5">
      <c r="B32" s="6">
        <v>40739</v>
      </c>
      <c r="C32" s="7">
        <v>1389</v>
      </c>
      <c r="D32" s="7">
        <f>E31*'Исходные данные'!$B$18*('Схема плаежей'!B32-B31)</f>
        <v>360.00651552446595</v>
      </c>
      <c r="E32" s="7">
        <f>E31-('Схема плаежей'!C32-'Схема плаежей'!D32)</f>
        <v>24736.178705020557</v>
      </c>
    </row>
    <row r="33" spans="2:5">
      <c r="B33" s="6">
        <v>40770</v>
      </c>
      <c r="C33" s="7">
        <v>1389</v>
      </c>
      <c r="D33" s="7">
        <f>E32*'Исходные данные'!$B$18*('Схема плаежей'!B33-B32)</f>
        <v>357.14975828892699</v>
      </c>
      <c r="E33" s="7">
        <f>E32-('Схема плаежей'!C33-'Схема плаежей'!D33)</f>
        <v>23704.328463309485</v>
      </c>
    </row>
    <row r="34" spans="2:5">
      <c r="B34" s="6">
        <v>40801</v>
      </c>
      <c r="C34" s="7">
        <v>1389</v>
      </c>
      <c r="D34" s="7">
        <f>E33*'Исходные данные'!$B$18*('Схема плаежей'!B34-B33)</f>
        <v>342.25153699079726</v>
      </c>
      <c r="E34" s="7">
        <f>E33-('Схема плаежей'!C34-'Схема плаежей'!D34)</f>
        <v>22657.580000300281</v>
      </c>
    </row>
    <row r="35" spans="2:5">
      <c r="B35" s="6">
        <v>40831</v>
      </c>
      <c r="C35" s="7">
        <v>1389</v>
      </c>
      <c r="D35" s="7">
        <f>E34*'Исходные данные'!$B$18*('Схема плаежей'!B35-B34)</f>
        <v>316.58536438775735</v>
      </c>
      <c r="E35" s="7">
        <f>E34-('Схема плаежей'!C35-'Схема плаежей'!D35)</f>
        <v>21585.165364688037</v>
      </c>
    </row>
    <row r="36" spans="2:5">
      <c r="B36" s="6">
        <v>40862</v>
      </c>
      <c r="C36" s="7">
        <v>1389</v>
      </c>
      <c r="D36" s="7">
        <f>E35*'Исходные данные'!$B$18*('Схема плаежей'!B36-B35)</f>
        <v>311.65430540248212</v>
      </c>
      <c r="E36" s="7">
        <f>E35-('Схема плаежей'!C36-'Схема плаежей'!D36)</f>
        <v>20507.819670090517</v>
      </c>
    </row>
    <row r="37" spans="2:5">
      <c r="B37" s="6">
        <v>40892</v>
      </c>
      <c r="C37" s="7">
        <v>1389</v>
      </c>
      <c r="D37" s="7">
        <f>E36*'Исходные данные'!$B$18*('Схема плаежей'!B37-B36)</f>
        <v>286.54761730811413</v>
      </c>
      <c r="E37" s="7">
        <f>E36-('Схема плаежей'!C37-'Схема плаежей'!D37)</f>
        <v>19405.367287398632</v>
      </c>
    </row>
    <row r="38" spans="2:5">
      <c r="B38" s="6">
        <v>40923</v>
      </c>
      <c r="C38" s="7">
        <v>1389</v>
      </c>
      <c r="D38" s="7">
        <f>E37*'Исходные данные'!$B$18*('Схема плаежей'!B38-B37)</f>
        <v>280.18160439613916</v>
      </c>
      <c r="E38" s="7">
        <f>E37-('Схема плаежей'!C38-'Схема плаежей'!D38)</f>
        <v>18296.548891794773</v>
      </c>
    </row>
    <row r="39" spans="2:5">
      <c r="B39" s="6">
        <v>40954</v>
      </c>
      <c r="C39" s="7">
        <v>1389</v>
      </c>
      <c r="D39" s="7">
        <f>E38*'Исходные данные'!$B$18*('Схема плаежей'!B39-B38)</f>
        <v>264.17208947879033</v>
      </c>
      <c r="E39" s="7">
        <f>E38-('Схема плаежей'!C39-'Схема плаежей'!D39)</f>
        <v>17171.720981273564</v>
      </c>
    </row>
    <row r="40" spans="2:5">
      <c r="B40" s="6">
        <v>40983</v>
      </c>
      <c r="C40" s="7">
        <v>1389</v>
      </c>
      <c r="D40" s="7">
        <f>E39*'Исходные данные'!$B$18*('Схема плаежей'!B40-B39)</f>
        <v>231.93584777446213</v>
      </c>
      <c r="E40" s="7">
        <f>E39-('Схема плаежей'!C40-'Схема плаежей'!D40)</f>
        <v>16014.656829048026</v>
      </c>
    </row>
    <row r="41" spans="2:5">
      <c r="B41" s="6">
        <v>41014</v>
      </c>
      <c r="C41" s="7">
        <v>1389</v>
      </c>
      <c r="D41" s="7">
        <f>E40*'Исходные данные'!$B$18*('Схема плаежей'!B41-B40)</f>
        <v>231.2253191481729</v>
      </c>
      <c r="E41" s="7">
        <f>E40-('Схема плаежей'!C41-'Схема плаежей'!D41)</f>
        <v>14856.882148196199</v>
      </c>
    </row>
    <row r="42" spans="2:5">
      <c r="B42" s="6">
        <v>41044</v>
      </c>
      <c r="C42" s="7">
        <v>1389</v>
      </c>
      <c r="D42" s="7">
        <f>E41*'Исходные данные'!$B$18*('Схема плаежей'!B42-B41)</f>
        <v>207.58931220767295</v>
      </c>
      <c r="E42" s="7">
        <f>E41-('Схема плаежей'!C42-'Схема плаежей'!D42)</f>
        <v>13675.471460403871</v>
      </c>
    </row>
    <row r="43" spans="2:5">
      <c r="B43" s="6">
        <v>41075</v>
      </c>
      <c r="C43" s="7">
        <v>1389</v>
      </c>
      <c r="D43" s="7">
        <f>E42*'Исходные данные'!$B$18*('Схема плаежей'!B43-B42)</f>
        <v>197.45132766117371</v>
      </c>
      <c r="E43" s="7">
        <f>E42-('Схема плаежей'!C43-'Схема плаежей'!D43)</f>
        <v>12483.922788065045</v>
      </c>
    </row>
    <row r="44" spans="2:5">
      <c r="B44" s="6">
        <v>41105</v>
      </c>
      <c r="C44" s="7">
        <v>1389</v>
      </c>
      <c r="D44" s="7">
        <f>E43*'Исходные данные'!$B$18*('Схема плаежей'!B44-B43)</f>
        <v>174.43289375104587</v>
      </c>
      <c r="E44" s="7">
        <f>E43-('Схема плаежей'!C44-'Схема плаежей'!D44)</f>
        <v>11269.355681816091</v>
      </c>
    </row>
    <row r="45" spans="2:5">
      <c r="B45" s="6">
        <v>41136</v>
      </c>
      <c r="C45" s="7">
        <v>1389</v>
      </c>
      <c r="D45" s="7">
        <f>E44*'Исходные данные'!$B$18*('Схема плаежей'!B45-B44)</f>
        <v>162.71097107718029</v>
      </c>
      <c r="E45" s="7">
        <f>E44-('Схема плаежей'!C45-'Схема плаежей'!D45)</f>
        <v>10043.066652893271</v>
      </c>
    </row>
    <row r="46" spans="2:5">
      <c r="B46" s="6">
        <v>41167</v>
      </c>
      <c r="C46" s="7">
        <v>1389</v>
      </c>
      <c r="D46" s="7">
        <f>E45*'Исходные данные'!$B$18*('Схема плаежей'!B46-B45)</f>
        <v>145.00537331711658</v>
      </c>
      <c r="E46" s="7">
        <f>E45-('Схема плаежей'!C46-'Схема плаежей'!D46)</f>
        <v>8799.0720262103878</v>
      </c>
    </row>
    <row r="47" spans="2:5">
      <c r="B47" s="6">
        <v>41197</v>
      </c>
      <c r="C47" s="7">
        <v>1389</v>
      </c>
      <c r="D47" s="7">
        <f>E46*'Исходные данные'!$B$18*('Схема плаежей'!B47-B46)</f>
        <v>122.94593790047392</v>
      </c>
      <c r="E47" s="7">
        <f>E46-('Схема плаежей'!C47-'Схема плаежей'!D47)</f>
        <v>7533.0179641108616</v>
      </c>
    </row>
    <row r="48" spans="2:5">
      <c r="B48" s="6">
        <v>41228</v>
      </c>
      <c r="C48" s="7">
        <v>1389</v>
      </c>
      <c r="D48" s="7">
        <f>E47*'Исходные данные'!$B$18*('Схема плаежей'!B48-B47)</f>
        <v>108.76439635853218</v>
      </c>
      <c r="E48" s="7">
        <f>E47-('Схема плаежей'!C48-'Схема плаежей'!D48)</f>
        <v>6252.782360469394</v>
      </c>
    </row>
    <row r="49" spans="2:5">
      <c r="B49" s="6">
        <v>41258</v>
      </c>
      <c r="C49" s="7">
        <v>1389</v>
      </c>
      <c r="D49" s="7">
        <f>E48*'Исходные данные'!$B$18*('Схема плаежей'!B49-B48)</f>
        <v>87.367643940805237</v>
      </c>
      <c r="E49" s="7">
        <f>E48-('Схема плаежей'!C49-'Схема плаежей'!D49)</f>
        <v>4951.1500044101995</v>
      </c>
    </row>
    <row r="50" spans="2:5">
      <c r="B50" s="6">
        <v>41289</v>
      </c>
      <c r="C50" s="7">
        <v>1389</v>
      </c>
      <c r="D50" s="7">
        <f>E49*'Исходные данные'!$B$18*('Схема плаежей'!B50-B49)</f>
        <v>71.486467186963708</v>
      </c>
      <c r="E50" s="7">
        <f>E49-('Схема плаежей'!C50-'Схема плаежей'!D50)</f>
        <v>3633.6364715971631</v>
      </c>
    </row>
    <row r="51" spans="2:5">
      <c r="B51" s="6">
        <v>41320</v>
      </c>
      <c r="C51" s="7">
        <v>1389</v>
      </c>
      <c r="D51" s="7">
        <f>E50*'Исходные данные'!$B$18*('Схема плаежей'!B51-B50)</f>
        <v>52.463737548813839</v>
      </c>
      <c r="E51" s="7">
        <f>E50-('Схема плаежей'!C51-'Схема плаежей'!D51)</f>
        <v>2297.1002091459768</v>
      </c>
    </row>
    <row r="52" spans="2:5">
      <c r="B52" s="6">
        <v>41348</v>
      </c>
      <c r="C52" s="7">
        <v>1389</v>
      </c>
      <c r="D52" s="7">
        <f>E51*'Исходные данные'!$B$18*('Схема плаежей'!B52-B51)</f>
        <v>29.956704097355754</v>
      </c>
      <c r="E52" s="7">
        <f>E51-('Схема плаежей'!C52-'Схема плаежей'!D52)</f>
        <v>938.05691324333247</v>
      </c>
    </row>
    <row r="53" spans="2:5">
      <c r="B53" s="6">
        <v>41379</v>
      </c>
      <c r="C53" s="7">
        <v>1389</v>
      </c>
      <c r="D53" s="7">
        <f>E52*'Исходные данные'!$B$18*('Схема плаежей'!B53-B52)</f>
        <v>13.543999815869487</v>
      </c>
      <c r="E53" s="7">
        <f>E52-('Схема плаежей'!C53-'Схема плаежей'!D53)</f>
        <v>-437.39908694079804</v>
      </c>
    </row>
    <row r="54" spans="2:5">
      <c r="B54" s="6">
        <v>41409</v>
      </c>
      <c r="C54" s="7">
        <v>1389</v>
      </c>
      <c r="D54" s="7">
        <f>E53*'Исходные данные'!$B$18*('Схема плаежей'!B54-B53)</f>
        <v>-6.1116036805426583</v>
      </c>
      <c r="E54" s="7">
        <f>E53-('Схема плаежей'!C54-'Схема плаежей'!D54)</f>
        <v>-1832.5106906213407</v>
      </c>
    </row>
    <row r="55" spans="2:5">
      <c r="B55" s="6">
        <v>41440</v>
      </c>
      <c r="C55" s="7">
        <v>1389</v>
      </c>
      <c r="D55" s="7">
        <f>E54*'Исходные данные'!$B$18*('Схема плаежей'!B55-B54)</f>
        <v>-26.458442026231417</v>
      </c>
      <c r="E55" s="7">
        <f>E54-('Схема плаежей'!C55-'Схема плаежей'!D55)</f>
        <v>-3247.9691326475722</v>
      </c>
    </row>
    <row r="56" spans="2:5">
      <c r="B56" s="6">
        <v>41470</v>
      </c>
      <c r="C56" s="7">
        <v>1389</v>
      </c>
      <c r="D56" s="7">
        <f>E55*'Исходные данные'!$B$18*('Схема плаежей'!B56-B55)</f>
        <v>-45.382582401377043</v>
      </c>
      <c r="E56" s="7">
        <f>E55-('Схема плаежей'!C56-'Схема плаежей'!D56)</f>
        <v>-4682.3517150489497</v>
      </c>
    </row>
    <row r="57" spans="2:5">
      <c r="B57" s="6">
        <v>41501</v>
      </c>
      <c r="C57" s="7">
        <v>1389</v>
      </c>
      <c r="D57" s="7">
        <f>E56*'Исходные данные'!$B$18*('Схема плаежей'!B57-B56)</f>
        <v>-67.605461748788954</v>
      </c>
      <c r="E57" s="7">
        <f>E56-('Схема плаежей'!C57-'Схема плаежей'!D57)</f>
        <v>-6138.9571767977386</v>
      </c>
    </row>
    <row r="58" spans="2:5">
      <c r="B58" s="6">
        <v>41532</v>
      </c>
      <c r="C58" s="7">
        <v>1389</v>
      </c>
      <c r="D58" s="7">
        <f>E57*'Исходные данные'!$B$18*('Схема плаежей'!B58-B57)</f>
        <v>-88.636450196504342</v>
      </c>
      <c r="E58" s="7">
        <f>E57-('Схема плаежей'!C58-'Схема плаежей'!D58)</f>
        <v>-7616.5936269942431</v>
      </c>
    </row>
    <row r="59" spans="2:5">
      <c r="B59" s="6">
        <v>41562</v>
      </c>
      <c r="C59" s="7">
        <v>1389</v>
      </c>
      <c r="D59" s="7">
        <f>E58*'Исходные данные'!$B$18*('Схема плаежей'!B59-B58)</f>
        <v>-106.42363697991956</v>
      </c>
      <c r="E59" s="7">
        <f>E58-('Схема плаежей'!C59-'Схема плаежей'!D59)</f>
        <v>-9112.0172639741631</v>
      </c>
    </row>
    <row r="60" spans="2:5">
      <c r="B60" s="6">
        <v>41593</v>
      </c>
      <c r="C60" s="7">
        <v>1389</v>
      </c>
      <c r="D60" s="7">
        <f>E59*'Исходные данные'!$B$18*('Схема плаежей'!B60-B59)</f>
        <v>-131.5625506332708</v>
      </c>
      <c r="E60" s="7">
        <f>E59-('Схема плаежей'!C60-'Схема плаежей'!D60)</f>
        <v>-10632.579814607434</v>
      </c>
    </row>
    <row r="61" spans="2:5">
      <c r="B61" s="6">
        <v>41623</v>
      </c>
      <c r="C61" s="7">
        <v>1389</v>
      </c>
      <c r="D61" s="7">
        <f>E60*'Исходные данные'!$B$18*('Схема плаежей'!B61-B60)</f>
        <v>-148.56481384793949</v>
      </c>
      <c r="E61" s="7">
        <f>E60-('Схема плаежей'!C61-'Схема плаежей'!D61)</f>
        <v>-12170.144628455373</v>
      </c>
    </row>
    <row r="62" spans="2:5">
      <c r="B62" s="6">
        <v>41654</v>
      </c>
      <c r="C62" s="7">
        <v>1389</v>
      </c>
      <c r="D62" s="7">
        <f>E61*'Исходные данные'!$B$18*('Схема плаежей'!B62-B61)</f>
        <v>-175.71688271769816</v>
      </c>
      <c r="E62" s="7">
        <f>E61-('Схема плаежей'!C62-'Схема плаежей'!D62)</f>
        <v>-13734.861511173071</v>
      </c>
    </row>
    <row r="63" spans="2:5">
      <c r="B63" s="6">
        <v>41685</v>
      </c>
      <c r="C63" s="7">
        <v>1389</v>
      </c>
      <c r="D63" s="7">
        <f>E62*'Исходные данные'!$B$18*('Схема плаежей'!B63-B62)</f>
        <v>-198.30882236680026</v>
      </c>
      <c r="E63" s="7">
        <f>E62-('Схема плаежей'!C63-'Схема плаежей'!D63)</f>
        <v>-15322.170333539871</v>
      </c>
    </row>
  </sheetData>
  <conditionalFormatting sqref="D2">
    <cfRule type="expression" priority="2">
      <formula>"если $E$2&lt;=0то=0"</formula>
    </cfRule>
  </conditionalFormatting>
  <conditionalFormatting sqref="D3:D63">
    <cfRule type="expression" priority="1">
      <formula>"если $E$2&lt;=0,то=0"</formula>
    </cfRule>
  </conditionalFormatting>
  <pageMargins left="0.7" right="0.7" top="0.75" bottom="0.75" header="0.3" footer="0.3"/>
  <pageSetup paperSize="9" orientation="portrait" horizontalDpi="180" verticalDpi="180" r:id="rId1"/>
  <ignoredErrors>
    <ignoredError sqref="E11:E51 E55:E104857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Исходные данные</vt:lpstr>
      <vt:lpstr>Схема плаежей</vt:lpstr>
      <vt:lpstr>С5</vt:lpstr>
    </vt:vector>
  </TitlesOfParts>
  <Manager>Иосифов Д.Ю.</Manager>
  <Company>Уральский государственный университет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Расчет схемы платежей</dc:title>
  <dc:subject>Кредит</dc:subject>
  <dc:creator>Иванов И.И.</dc:creator>
  <cp:lastModifiedBy>Alexei</cp:lastModifiedBy>
  <dcterms:created xsi:type="dcterms:W3CDTF">2006-09-28T05:33:49Z</dcterms:created>
  <dcterms:modified xsi:type="dcterms:W3CDTF">2014-02-16T16:50:51Z</dcterms:modified>
  <cp:category>ПС-111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r8>0.1</vt:r8>
  </property>
</Properties>
</file>