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5480" windowHeight="11640" activeTab="2"/>
  </bookViews>
  <sheets>
    <sheet name="Табель1" sheetId="2" r:id="rId1"/>
    <sheet name="Табель4" sheetId="7" r:id="rId2"/>
    <sheet name="Табель5" sheetId="8" r:id="rId3"/>
  </sheets>
  <externalReferences>
    <externalReference r:id="rId4"/>
  </externalReferences>
  <definedNames>
    <definedName name="_xlnm.Print_Titles" localSheetId="0">Табель1!$22:$27</definedName>
    <definedName name="_xlnm.Print_Titles" localSheetId="1">Табель4!$22:$27</definedName>
    <definedName name="_xlnm.Print_Titles" localSheetId="2">Табель5!$22:$27</definedName>
    <definedName name="Категория">[1]Служебный!$A$1:$A$3</definedName>
  </definedNames>
  <calcPr calcId="144525"/>
</workbook>
</file>

<file path=xl/calcChain.xml><?xml version="1.0" encoding="utf-8"?>
<calcChain xmlns="http://schemas.openxmlformats.org/spreadsheetml/2006/main">
  <c r="U34" i="8" l="1"/>
  <c r="K55" i="8" l="1"/>
  <c r="W17" i="8"/>
  <c r="S42" i="8"/>
  <c r="S38" i="8"/>
  <c r="T29" i="8" a="1"/>
  <c r="T29" i="8" s="1"/>
  <c r="T31" i="8" a="1"/>
  <c r="T31" i="8" s="1"/>
  <c r="T35" i="8" a="1"/>
  <c r="T35" i="8" s="1"/>
  <c r="T33" i="8" a="1"/>
  <c r="T33" i="8" s="1"/>
  <c r="T47" i="8" a="1"/>
  <c r="T47" i="8" s="1"/>
  <c r="T45" i="8" a="1"/>
  <c r="T45" i="8" s="1"/>
  <c r="T46" i="8"/>
  <c r="T44" i="8"/>
  <c r="I29" i="2"/>
  <c r="H29" i="2"/>
  <c r="S30" i="2"/>
  <c r="S31" i="2" s="1"/>
  <c r="T34" i="8"/>
  <c r="T32" i="8"/>
  <c r="T30" i="8"/>
  <c r="T28" i="8"/>
  <c r="W45" i="7"/>
  <c r="T42" i="7"/>
  <c r="T40" i="7"/>
  <c r="T38" i="7"/>
  <c r="T36" i="7"/>
  <c r="V45" i="7"/>
  <c r="T35" i="7"/>
  <c r="T34" i="7"/>
  <c r="T33" i="7"/>
  <c r="T32" i="7"/>
  <c r="T30" i="7"/>
  <c r="T28" i="7"/>
  <c r="AD49" i="8"/>
  <c r="AF49" i="8" s="1"/>
  <c r="AD48" i="8"/>
  <c r="AF48" i="8" s="1"/>
  <c r="AD45" i="8"/>
  <c r="AF45" i="8" s="1"/>
  <c r="AD44" i="8"/>
  <c r="AF44" i="8" s="1"/>
  <c r="AD33" i="8"/>
  <c r="AF33" i="8" s="1"/>
  <c r="AD32" i="8"/>
  <c r="AF32" i="8" s="1"/>
  <c r="AD29" i="8"/>
  <c r="AF29" i="8" s="1"/>
  <c r="AD28" i="8"/>
  <c r="AF28" i="8" s="1"/>
  <c r="AD49" i="7"/>
  <c r="AF49" i="7" s="1"/>
  <c r="AD48" i="7"/>
  <c r="AF48" i="7" s="1"/>
  <c r="AD45" i="7"/>
  <c r="AF45" i="7" s="1"/>
  <c r="AD44" i="7"/>
  <c r="AF44" i="7" s="1"/>
  <c r="AD41" i="7"/>
  <c r="AF41" i="7" s="1"/>
  <c r="AD40" i="7"/>
  <c r="AF40" i="7" s="1"/>
  <c r="AD37" i="7"/>
  <c r="AF37" i="7" s="1"/>
  <c r="AD36" i="7"/>
  <c r="AF36" i="7" s="1"/>
  <c r="AD33" i="7"/>
  <c r="AF33" i="7" s="1"/>
  <c r="AD32" i="7"/>
  <c r="AF32" i="7" s="1"/>
  <c r="AD29" i="7"/>
  <c r="AF29" i="7" s="1"/>
  <c r="AD28" i="7"/>
  <c r="AF28" i="7" s="1"/>
  <c r="R42" i="8"/>
  <c r="R43" i="8" s="1"/>
  <c r="Q42" i="8"/>
  <c r="Q43" i="8" s="1"/>
  <c r="P42" i="8"/>
  <c r="P43" i="8" s="1"/>
  <c r="O42" i="8"/>
  <c r="O43" i="8" s="1"/>
  <c r="N42" i="8"/>
  <c r="N43" i="8" s="1"/>
  <c r="M42" i="8"/>
  <c r="M43" i="8" s="1"/>
  <c r="L42" i="8"/>
  <c r="L43" i="8" s="1"/>
  <c r="K42" i="8"/>
  <c r="K43" i="8" s="1"/>
  <c r="J42" i="8"/>
  <c r="J43" i="8" s="1"/>
  <c r="I42" i="8"/>
  <c r="I43" i="8" s="1"/>
  <c r="H42" i="8"/>
  <c r="H43" i="8" s="1"/>
  <c r="G42" i="8"/>
  <c r="G43" i="8" s="1"/>
  <c r="F42" i="8"/>
  <c r="F43" i="8" s="1"/>
  <c r="E42" i="8"/>
  <c r="E43" i="8" s="1"/>
  <c r="D42" i="8"/>
  <c r="D43" i="8" s="1"/>
  <c r="R40" i="8"/>
  <c r="R41" i="8" s="1"/>
  <c r="Q40" i="8"/>
  <c r="Q41" i="8" s="1"/>
  <c r="P40" i="8"/>
  <c r="P41" i="8" s="1"/>
  <c r="O40" i="8"/>
  <c r="O41" i="8" s="1"/>
  <c r="N40" i="8"/>
  <c r="N41" i="8" s="1"/>
  <c r="M40" i="8"/>
  <c r="M41" i="8" s="1"/>
  <c r="L40" i="8"/>
  <c r="L41" i="8" s="1"/>
  <c r="K40" i="8"/>
  <c r="K41" i="8" s="1"/>
  <c r="J40" i="8"/>
  <c r="J41" i="8" s="1"/>
  <c r="I40" i="8"/>
  <c r="I41" i="8" s="1"/>
  <c r="H40" i="8"/>
  <c r="H41" i="8" s="1"/>
  <c r="G40" i="8"/>
  <c r="G41" i="8" s="1"/>
  <c r="F40" i="8"/>
  <c r="F41" i="8" s="1"/>
  <c r="E40" i="8"/>
  <c r="D40" i="8"/>
  <c r="D41" i="8" s="1"/>
  <c r="R38" i="8"/>
  <c r="R39" i="8" s="1"/>
  <c r="Q38" i="8"/>
  <c r="Q39" i="8" s="1"/>
  <c r="P38" i="8"/>
  <c r="P39" i="8" s="1"/>
  <c r="O39" i="8"/>
  <c r="N38" i="8"/>
  <c r="N39" i="8" s="1"/>
  <c r="M38" i="8"/>
  <c r="M39" i="8" s="1"/>
  <c r="L39" i="8"/>
  <c r="K39" i="8"/>
  <c r="J39" i="8"/>
  <c r="I38" i="8"/>
  <c r="I39" i="8" s="1"/>
  <c r="H38" i="8"/>
  <c r="H39" i="8" s="1"/>
  <c r="G38" i="8"/>
  <c r="G39" i="8" s="1"/>
  <c r="F38" i="8"/>
  <c r="F39" i="8" s="1"/>
  <c r="E38" i="8"/>
  <c r="E39" i="8" s="1"/>
  <c r="D38" i="8"/>
  <c r="D39" i="8" s="1"/>
  <c r="R36" i="8"/>
  <c r="R37" i="8" s="1"/>
  <c r="Q36" i="8"/>
  <c r="Q37" i="8" s="1"/>
  <c r="P36" i="8"/>
  <c r="P37" i="8" s="1"/>
  <c r="O37" i="8"/>
  <c r="N36" i="8"/>
  <c r="N37" i="8" s="1"/>
  <c r="M36" i="8"/>
  <c r="M37" i="8" s="1"/>
  <c r="L36" i="8"/>
  <c r="L37" i="8" s="1"/>
  <c r="K37" i="8"/>
  <c r="J37" i="8"/>
  <c r="I37" i="8"/>
  <c r="H37" i="8"/>
  <c r="G36" i="8"/>
  <c r="G37" i="8" s="1"/>
  <c r="F36" i="8"/>
  <c r="F37" i="8" s="1"/>
  <c r="E36" i="8"/>
  <c r="E37" i="8" s="1"/>
  <c r="D36" i="8"/>
  <c r="U17" i="8"/>
  <c r="U17" i="7"/>
  <c r="H49" i="2"/>
  <c r="H45" i="2"/>
  <c r="H41" i="2"/>
  <c r="H37" i="2"/>
  <c r="H33" i="2"/>
  <c r="J31" i="2"/>
  <c r="K31" i="2"/>
  <c r="G31" i="2"/>
  <c r="H31" i="2"/>
  <c r="I31" i="2"/>
  <c r="L31" i="2"/>
  <c r="J29" i="2"/>
  <c r="G51" i="2"/>
  <c r="K51" i="2"/>
  <c r="O51" i="2"/>
  <c r="G49" i="2"/>
  <c r="L49" i="2"/>
  <c r="P49" i="2"/>
  <c r="R50" i="2"/>
  <c r="R51" i="2" s="1"/>
  <c r="Q50" i="2"/>
  <c r="Q51" i="2" s="1"/>
  <c r="P50" i="2"/>
  <c r="P51" i="2" s="1"/>
  <c r="O50" i="2"/>
  <c r="N50" i="2"/>
  <c r="N51" i="2" s="1"/>
  <c r="M50" i="2"/>
  <c r="M51" i="2" s="1"/>
  <c r="L50" i="2"/>
  <c r="L51" i="2" s="1"/>
  <c r="K50" i="2"/>
  <c r="J50" i="2"/>
  <c r="J51" i="2" s="1"/>
  <c r="I50" i="2"/>
  <c r="I51" i="2" s="1"/>
  <c r="H50" i="2"/>
  <c r="H51" i="2" s="1"/>
  <c r="G50" i="2"/>
  <c r="F50" i="2"/>
  <c r="F51" i="2" s="1"/>
  <c r="E50" i="2"/>
  <c r="E51" i="2" s="1"/>
  <c r="T51" i="2" s="1"/>
  <c r="D50" i="2"/>
  <c r="D51" i="2" s="1"/>
  <c r="R48" i="2"/>
  <c r="R49" i="2" s="1"/>
  <c r="Q48" i="2"/>
  <c r="Q49" i="2" s="1"/>
  <c r="P48" i="2"/>
  <c r="O48" i="2"/>
  <c r="O49" i="2" s="1"/>
  <c r="N48" i="2"/>
  <c r="N49" i="2" s="1"/>
  <c r="M48" i="2"/>
  <c r="M49" i="2" s="1"/>
  <c r="L48" i="2"/>
  <c r="K48" i="2"/>
  <c r="K49" i="2" s="1"/>
  <c r="J48" i="2"/>
  <c r="J49" i="2" s="1"/>
  <c r="I48" i="2"/>
  <c r="I49" i="2" s="1"/>
  <c r="G48" i="2"/>
  <c r="F48" i="2"/>
  <c r="F49" i="2" s="1"/>
  <c r="E48" i="2"/>
  <c r="E49" i="2" s="1"/>
  <c r="D48" i="2"/>
  <c r="R46" i="2"/>
  <c r="R47" i="2"/>
  <c r="Q46" i="2"/>
  <c r="Q47" i="2"/>
  <c r="P46" i="2"/>
  <c r="P47" i="2"/>
  <c r="O46" i="2"/>
  <c r="O47" i="2"/>
  <c r="N46" i="2"/>
  <c r="N47" i="2"/>
  <c r="M46" i="2"/>
  <c r="M47" i="2"/>
  <c r="L46" i="2"/>
  <c r="L47" i="2"/>
  <c r="K46" i="2"/>
  <c r="K47" i="2"/>
  <c r="J46" i="2"/>
  <c r="J47" i="2"/>
  <c r="I46" i="2"/>
  <c r="I47" i="2"/>
  <c r="H46" i="2"/>
  <c r="H47" i="2"/>
  <c r="G46" i="2"/>
  <c r="G47" i="2"/>
  <c r="F46" i="2"/>
  <c r="F47" i="2"/>
  <c r="E46" i="2"/>
  <c r="E47" i="2"/>
  <c r="D46" i="2"/>
  <c r="D47" i="2"/>
  <c r="R44" i="2"/>
  <c r="R45" i="2"/>
  <c r="Q44" i="2"/>
  <c r="Q45" i="2"/>
  <c r="P44" i="2"/>
  <c r="P45" i="2" s="1"/>
  <c r="O44" i="2"/>
  <c r="O45" i="2" s="1"/>
  <c r="N44" i="2"/>
  <c r="N45" i="2" s="1"/>
  <c r="M44" i="2"/>
  <c r="M45" i="2" s="1"/>
  <c r="L44" i="2"/>
  <c r="L45" i="2" s="1"/>
  <c r="K44" i="2"/>
  <c r="K45" i="2" s="1"/>
  <c r="J44" i="2"/>
  <c r="J45" i="2" s="1"/>
  <c r="I44" i="2"/>
  <c r="I45" i="2" s="1"/>
  <c r="G44" i="2"/>
  <c r="G45" i="2" s="1"/>
  <c r="F44" i="2"/>
  <c r="F45" i="2" s="1"/>
  <c r="E44" i="2"/>
  <c r="E45" i="2" s="1"/>
  <c r="D44" i="2"/>
  <c r="R42" i="2"/>
  <c r="R43" i="2" s="1"/>
  <c r="Q42" i="2"/>
  <c r="Q43" i="2" s="1"/>
  <c r="P42" i="2"/>
  <c r="P43" i="2" s="1"/>
  <c r="O42" i="2"/>
  <c r="O43" i="2" s="1"/>
  <c r="N42" i="2"/>
  <c r="N43" i="2" s="1"/>
  <c r="M42" i="2"/>
  <c r="M43" i="2" s="1"/>
  <c r="L42" i="2"/>
  <c r="L43" i="2" s="1"/>
  <c r="K42" i="2"/>
  <c r="K43" i="2" s="1"/>
  <c r="J42" i="2"/>
  <c r="J43" i="2" s="1"/>
  <c r="I42" i="2"/>
  <c r="I43" i="2" s="1"/>
  <c r="H42" i="2"/>
  <c r="H43" i="2" s="1"/>
  <c r="G42" i="2"/>
  <c r="G43" i="2" s="1"/>
  <c r="F42" i="2"/>
  <c r="F43" i="2" s="1"/>
  <c r="E42" i="2"/>
  <c r="E43" i="2" s="1"/>
  <c r="D42" i="2"/>
  <c r="D43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K41" i="2" s="1"/>
  <c r="J40" i="2"/>
  <c r="J41" i="2" s="1"/>
  <c r="I40" i="2"/>
  <c r="I41" i="2" s="1"/>
  <c r="G40" i="2"/>
  <c r="G41" i="2" s="1"/>
  <c r="F40" i="2"/>
  <c r="F41" i="2" s="1"/>
  <c r="E40" i="2"/>
  <c r="E41" i="2" s="1"/>
  <c r="D40" i="2"/>
  <c r="R38" i="2"/>
  <c r="R39" i="2" s="1"/>
  <c r="Q38" i="2"/>
  <c r="Q39" i="2" s="1"/>
  <c r="P38" i="2"/>
  <c r="P39" i="2" s="1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R36" i="2"/>
  <c r="R37" i="2" s="1"/>
  <c r="Q36" i="2"/>
  <c r="Q37" i="2" s="1"/>
  <c r="P36" i="2"/>
  <c r="P37" i="2" s="1"/>
  <c r="O36" i="2"/>
  <c r="O37" i="2" s="1"/>
  <c r="N36" i="2"/>
  <c r="N37" i="2" s="1"/>
  <c r="M36" i="2"/>
  <c r="M37" i="2" s="1"/>
  <c r="L36" i="2"/>
  <c r="L37" i="2" s="1"/>
  <c r="K36" i="2"/>
  <c r="K37" i="2" s="1"/>
  <c r="J36" i="2"/>
  <c r="J37" i="2" s="1"/>
  <c r="I36" i="2"/>
  <c r="I37" i="2" s="1"/>
  <c r="G36" i="2"/>
  <c r="G37" i="2" s="1"/>
  <c r="F36" i="2"/>
  <c r="F37" i="2" s="1"/>
  <c r="E36" i="2"/>
  <c r="E37" i="2" s="1"/>
  <c r="D36" i="2"/>
  <c r="D37" i="2" s="1"/>
  <c r="R34" i="2"/>
  <c r="R35" i="2"/>
  <c r="Q34" i="2"/>
  <c r="Q35" i="2"/>
  <c r="P34" i="2"/>
  <c r="P35" i="2"/>
  <c r="O34" i="2"/>
  <c r="O35" i="2"/>
  <c r="N34" i="2"/>
  <c r="N35" i="2"/>
  <c r="M34" i="2"/>
  <c r="M35" i="2"/>
  <c r="L34" i="2"/>
  <c r="L35" i="2"/>
  <c r="K34" i="2"/>
  <c r="K35" i="2"/>
  <c r="J34" i="2"/>
  <c r="J35" i="2"/>
  <c r="I34" i="2"/>
  <c r="I35" i="2"/>
  <c r="H34" i="2"/>
  <c r="H35" i="2"/>
  <c r="G34" i="2"/>
  <c r="G35" i="2"/>
  <c r="F34" i="2"/>
  <c r="F35" i="2"/>
  <c r="E34" i="2"/>
  <c r="E35" i="2"/>
  <c r="D34" i="2"/>
  <c r="D35" i="2"/>
  <c r="R32" i="2"/>
  <c r="R33" i="2"/>
  <c r="Q32" i="2"/>
  <c r="Q33" i="2"/>
  <c r="P32" i="2"/>
  <c r="P33" i="2"/>
  <c r="O32" i="2"/>
  <c r="O33" i="2"/>
  <c r="N32" i="2"/>
  <c r="N33" i="2"/>
  <c r="M32" i="2"/>
  <c r="M33" i="2"/>
  <c r="L32" i="2"/>
  <c r="L33" i="2"/>
  <c r="K32" i="2"/>
  <c r="K33" i="2"/>
  <c r="J32" i="2"/>
  <c r="J33" i="2"/>
  <c r="I32" i="2"/>
  <c r="I33" i="2"/>
  <c r="G32" i="2"/>
  <c r="G33" i="2"/>
  <c r="F32" i="2"/>
  <c r="F33" i="2"/>
  <c r="E32" i="2"/>
  <c r="E33" i="2"/>
  <c r="D32" i="2"/>
  <c r="D33" i="2"/>
  <c r="AB35" i="2" s="1"/>
  <c r="AC35" i="2" s="1"/>
  <c r="AB38" i="2"/>
  <c r="AC38" i="2" s="1"/>
  <c r="AB36" i="2"/>
  <c r="AC36" i="2" s="1"/>
  <c r="AB34" i="2"/>
  <c r="AC34" i="2" s="1"/>
  <c r="AB32" i="2"/>
  <c r="AC32" i="2" s="1"/>
  <c r="E28" i="2"/>
  <c r="E29" i="2" s="1"/>
  <c r="E30" i="2"/>
  <c r="D30" i="2"/>
  <c r="F30" i="2"/>
  <c r="M30" i="2"/>
  <c r="N30" i="2"/>
  <c r="O30" i="2"/>
  <c r="P30" i="2"/>
  <c r="Q30" i="2"/>
  <c r="R30" i="2"/>
  <c r="D28" i="2"/>
  <c r="D29" i="2"/>
  <c r="F28" i="2"/>
  <c r="F29" i="2"/>
  <c r="G28" i="2"/>
  <c r="G29" i="2"/>
  <c r="U17" i="2"/>
  <c r="F31" i="2"/>
  <c r="M31" i="2"/>
  <c r="N31" i="2"/>
  <c r="O31" i="2"/>
  <c r="P31" i="2"/>
  <c r="Q31" i="2"/>
  <c r="R31" i="2"/>
  <c r="D31" i="2"/>
  <c r="E31" i="2"/>
  <c r="K28" i="2"/>
  <c r="K29" i="2"/>
  <c r="L28" i="2"/>
  <c r="L29" i="2"/>
  <c r="M28" i="2"/>
  <c r="M29" i="2"/>
  <c r="N28" i="2"/>
  <c r="N29" i="2"/>
  <c r="O28" i="2"/>
  <c r="O29" i="2"/>
  <c r="P28" i="2"/>
  <c r="P29" i="2"/>
  <c r="Q28" i="2"/>
  <c r="Q29" i="2"/>
  <c r="R28" i="2"/>
  <c r="R29" i="2"/>
  <c r="B27" i="8"/>
  <c r="AB28" i="8"/>
  <c r="AC28" i="8" s="1"/>
  <c r="AB29" i="8"/>
  <c r="AC29" i="8" s="1"/>
  <c r="AB30" i="8"/>
  <c r="AC30" i="8" s="1"/>
  <c r="AB31" i="8"/>
  <c r="AC31" i="8" s="1"/>
  <c r="AB32" i="8"/>
  <c r="AC32" i="8" s="1"/>
  <c r="AB33" i="8"/>
  <c r="AC33" i="8" s="1"/>
  <c r="AB34" i="8"/>
  <c r="AC34" i="8" s="1"/>
  <c r="AB35" i="8"/>
  <c r="AC35" i="8"/>
  <c r="T36" i="8"/>
  <c r="T39" i="8"/>
  <c r="T40" i="8"/>
  <c r="T42" i="8"/>
  <c r="U40" i="8" s="1"/>
  <c r="T43" i="8"/>
  <c r="AD54" i="8"/>
  <c r="AD56" i="8"/>
  <c r="B27" i="7"/>
  <c r="AB28" i="7"/>
  <c r="AC28" i="7" s="1"/>
  <c r="AB29" i="7"/>
  <c r="AC29" i="7" s="1"/>
  <c r="AB30" i="7"/>
  <c r="AC30" i="7" s="1"/>
  <c r="AB31" i="7"/>
  <c r="AC31" i="7" s="1"/>
  <c r="AB32" i="7"/>
  <c r="AC32" i="7" s="1"/>
  <c r="AB33" i="7"/>
  <c r="AC33" i="7" s="1"/>
  <c r="AB34" i="7"/>
  <c r="AC34" i="7" s="1"/>
  <c r="AB35" i="7"/>
  <c r="AC35" i="7" s="1"/>
  <c r="AB36" i="7"/>
  <c r="AC36" i="7" s="1"/>
  <c r="AB37" i="7"/>
  <c r="AC37" i="7" s="1"/>
  <c r="AB38" i="7"/>
  <c r="AC38" i="7" s="1"/>
  <c r="AB39" i="7"/>
  <c r="AC39" i="7" s="1"/>
  <c r="AB40" i="7"/>
  <c r="AC40" i="7" s="1"/>
  <c r="AB41" i="7"/>
  <c r="AC41" i="7" s="1"/>
  <c r="AB42" i="7"/>
  <c r="AC42" i="7" s="1"/>
  <c r="AB43" i="7"/>
  <c r="AC43" i="7" s="1"/>
  <c r="AB45" i="7"/>
  <c r="AC45" i="7" s="1"/>
  <c r="AB46" i="7"/>
  <c r="AC46" i="7" s="1"/>
  <c r="AB47" i="7"/>
  <c r="AC47" i="7" s="1"/>
  <c r="AB48" i="7"/>
  <c r="AC48" i="7" s="1"/>
  <c r="AB49" i="7"/>
  <c r="AC49" i="7" s="1"/>
  <c r="AB50" i="7"/>
  <c r="AC50" i="7" s="1"/>
  <c r="AB51" i="7"/>
  <c r="AC51" i="7" s="1"/>
  <c r="AD54" i="7"/>
  <c r="AD56" i="7"/>
  <c r="T50" i="2"/>
  <c r="T48" i="2"/>
  <c r="T47" i="2"/>
  <c r="T46" i="2"/>
  <c r="T44" i="2"/>
  <c r="U44" i="2" s="1"/>
  <c r="T43" i="2"/>
  <c r="T42" i="2"/>
  <c r="T40" i="2"/>
  <c r="T39" i="2"/>
  <c r="T37" i="2"/>
  <c r="U38" i="2"/>
  <c r="T38" i="2"/>
  <c r="T36" i="2"/>
  <c r="U36" i="2" s="1"/>
  <c r="T30" i="2"/>
  <c r="T35" i="2"/>
  <c r="T33" i="2"/>
  <c r="T34" i="2"/>
  <c r="U32" i="2" s="1"/>
  <c r="T32" i="2"/>
  <c r="T29" i="2"/>
  <c r="T31" i="2"/>
  <c r="U30" i="2" s="1"/>
  <c r="B27" i="2"/>
  <c r="AD54" i="2"/>
  <c r="AD56" i="2"/>
  <c r="AB31" i="2"/>
  <c r="AC31" i="2"/>
  <c r="AB29" i="2"/>
  <c r="AC29" i="2"/>
  <c r="AB28" i="2"/>
  <c r="AC28" i="2"/>
  <c r="AB30" i="2"/>
  <c r="AC30" i="2"/>
  <c r="T28" i="2"/>
  <c r="U28" i="2"/>
  <c r="W17" i="7"/>
  <c r="W17" i="2"/>
  <c r="AB33" i="2" l="1"/>
  <c r="AC33" i="2" s="1"/>
  <c r="AB37" i="2"/>
  <c r="AC37" i="2" s="1"/>
  <c r="AB39" i="2"/>
  <c r="AC39" i="2" s="1"/>
  <c r="AD33" i="2"/>
  <c r="AF33" i="2" s="1"/>
  <c r="U34" i="2"/>
  <c r="U40" i="2"/>
  <c r="U48" i="2"/>
  <c r="T38" i="8"/>
  <c r="U36" i="8" s="1"/>
  <c r="AD28" i="2"/>
  <c r="AF28" i="2" s="1"/>
  <c r="D41" i="2"/>
  <c r="D45" i="2"/>
  <c r="D49" i="2"/>
  <c r="AD36" i="2"/>
  <c r="AF36" i="2" s="1"/>
  <c r="AD37" i="2"/>
  <c r="AF37" i="2" s="1"/>
  <c r="AD44" i="2"/>
  <c r="AF44" i="2" s="1"/>
  <c r="E41" i="8"/>
  <c r="AD41" i="8"/>
  <c r="AF41" i="8" s="1"/>
  <c r="AD40" i="8"/>
  <c r="AF40" i="8" s="1"/>
  <c r="AD29" i="2"/>
  <c r="AF29" i="2" s="1"/>
  <c r="AD32" i="2"/>
  <c r="AF32" i="2" s="1"/>
  <c r="AD40" i="2"/>
  <c r="AF40" i="2" s="1"/>
  <c r="AD48" i="2"/>
  <c r="AF48" i="2" s="1"/>
  <c r="AD36" i="8"/>
  <c r="AF36" i="8" s="1"/>
  <c r="D37" i="8"/>
  <c r="AB37" i="8" l="1"/>
  <c r="AC37" i="8" s="1"/>
  <c r="AB38" i="8"/>
  <c r="AC38" i="8" s="1"/>
  <c r="AB39" i="8"/>
  <c r="AC39" i="8" s="1"/>
  <c r="AB36" i="8"/>
  <c r="AC36" i="8" s="1"/>
  <c r="T37" i="8"/>
  <c r="U38" i="8" s="1"/>
  <c r="AD37" i="8"/>
  <c r="AF37" i="8" s="1"/>
  <c r="AB41" i="8"/>
  <c r="AC41" i="8" s="1"/>
  <c r="AB42" i="8"/>
  <c r="AC42" i="8" s="1"/>
  <c r="AB43" i="8"/>
  <c r="AC43" i="8" s="1"/>
  <c r="AB40" i="8"/>
  <c r="AC40" i="8" s="1"/>
  <c r="T41" i="8"/>
  <c r="U42" i="8" s="1"/>
  <c r="AB51" i="2"/>
  <c r="AC51" i="2" s="1"/>
  <c r="AB50" i="2"/>
  <c r="AC50" i="2" s="1"/>
  <c r="AB49" i="2"/>
  <c r="AC49" i="2" s="1"/>
  <c r="AB48" i="2"/>
  <c r="AC48" i="2" s="1"/>
  <c r="T49" i="2"/>
  <c r="U50" i="2" s="1"/>
  <c r="AB43" i="2"/>
  <c r="AC43" i="2" s="1"/>
  <c r="AB41" i="2"/>
  <c r="AC41" i="2" s="1"/>
  <c r="T41" i="2"/>
  <c r="U42" i="2" s="1"/>
  <c r="AB42" i="2"/>
  <c r="AC42" i="2" s="1"/>
  <c r="AB40" i="2"/>
  <c r="AC40" i="2" s="1"/>
  <c r="AD49" i="2"/>
  <c r="AF49" i="2" s="1"/>
  <c r="AB47" i="2"/>
  <c r="AC47" i="2" s="1"/>
  <c r="AB46" i="2"/>
  <c r="AC46" i="2" s="1"/>
  <c r="AB45" i="2"/>
  <c r="AC45" i="2" s="1"/>
  <c r="AB44" i="2"/>
  <c r="AC44" i="2" s="1"/>
  <c r="T45" i="2"/>
  <c r="U46" i="2" s="1"/>
  <c r="AD41" i="2"/>
  <c r="AF41" i="2" s="1"/>
  <c r="AD45" i="2"/>
  <c r="AF45" i="2" s="1"/>
</calcChain>
</file>

<file path=xl/sharedStrings.xml><?xml version="1.0" encoding="utf-8"?>
<sst xmlns="http://schemas.openxmlformats.org/spreadsheetml/2006/main" count="587" uniqueCount="100">
  <si>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</si>
  <si>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</si>
  <si>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</si>
  <si>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</si>
  <si>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</si>
  <si>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</si>
  <si>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</si>
  <si>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</si>
  <si>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</si>
  <si>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</si>
  <si>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</si>
  <si>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</si>
  <si>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</si>
  <si>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</si>
  <si>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</si>
  <si>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</si>
  <si>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</si>
  <si>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</si>
  <si>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</si>
  <si>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</si>
  <si>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</si>
  <si>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</si>
  <si>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</si>
  <si>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</si>
  <si>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</si>
  <si>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</si>
  <si>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</si>
  <si>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</si>
  <si>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</si>
  <si>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</si>
  <si>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</si>
  <si>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</si>
  <si>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</si>
  <si>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</si>
  <si>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</si>
  <si>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</si>
  <si>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</si>
  <si>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</si>
  <si>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Я</t>
  </si>
  <si>
    <t>В</t>
  </si>
  <si>
    <t>Х</t>
  </si>
  <si>
    <t>Отдел №10</t>
  </si>
  <si>
    <t>зам.нач.отдела №10</t>
  </si>
  <si>
    <t>начальник отдела №10</t>
  </si>
  <si>
    <t xml:space="preserve">за </t>
  </si>
  <si>
    <t>Ноябрь</t>
  </si>
  <si>
    <t>ночн</t>
  </si>
  <si>
    <t>пр</t>
  </si>
  <si>
    <t>Всего</t>
  </si>
  <si>
    <t>Я/Н</t>
  </si>
  <si>
    <t>ДО</t>
  </si>
  <si>
    <t>12</t>
  </si>
  <si>
    <t>2/2</t>
  </si>
  <si>
    <t>2/6</t>
  </si>
  <si>
    <t>5/2</t>
  </si>
  <si>
    <t>3/6</t>
  </si>
  <si>
    <t>13/2</t>
  </si>
  <si>
    <t>0/0</t>
  </si>
  <si>
    <t>К</t>
  </si>
  <si>
    <t>Б</t>
  </si>
  <si>
    <t>56/40</t>
  </si>
  <si>
    <t>48/40</t>
  </si>
  <si>
    <t>104/80</t>
  </si>
  <si>
    <t>10/184</t>
  </si>
  <si>
    <t>64/32</t>
  </si>
  <si>
    <t>62/26</t>
  </si>
  <si>
    <t>126/58</t>
  </si>
  <si>
    <t>62/30</t>
  </si>
  <si>
    <t>52/32</t>
  </si>
  <si>
    <t>10/176</t>
  </si>
  <si>
    <t xml:space="preserve">Уважаемые форумчане! подскажите кто может! после просмотра форума я сделал сколько смог, но остальное не получается: </t>
  </si>
  <si>
    <t>ОТ</t>
  </si>
  <si>
    <t>ОД</t>
  </si>
  <si>
    <t>Даты выходных дней выделялись красным цветом в ячейках D23-S25</t>
  </si>
  <si>
    <t>03.12.2012г.</t>
  </si>
  <si>
    <t>Иванов М.А.  
Начальник отдела №10</t>
  </si>
  <si>
    <t>Петрова В.Д. 
Зам.нач.отдела №10</t>
  </si>
  <si>
    <r>
      <t xml:space="preserve">Сидоров Р.В. </t>
    </r>
    <r>
      <rPr>
        <sz val="10"/>
        <rFont val="Arial Cyr"/>
        <family val="2"/>
        <charset val="204"/>
      </rPr>
      <t xml:space="preserve">
рабочий по комплексному 
обслуживанию и ремонту зданий</t>
    </r>
  </si>
  <si>
    <t>Шарикова Н.М. 
электрофотограф 5р.</t>
  </si>
  <si>
    <t>Шарова Е.М. 
электрофотограф 5р.</t>
  </si>
  <si>
    <r>
      <t xml:space="preserve">Подшипников В.А. </t>
    </r>
    <r>
      <rPr>
        <sz val="10"/>
        <rFont val="Arial Cyr"/>
        <family val="2"/>
        <charset val="204"/>
      </rPr>
      <t xml:space="preserve">
рабочий по комплексному 
обслуживанию и ремонту зданий</t>
    </r>
  </si>
  <si>
    <t xml:space="preserve"> В.Д.</t>
  </si>
  <si>
    <t xml:space="preserve"> М.А.</t>
  </si>
  <si>
    <t xml:space="preserve"> Г.М.</t>
  </si>
  <si>
    <t>ОАО "Т"</t>
  </si>
  <si>
    <t>ОАО ""</t>
  </si>
  <si>
    <t>Сторож №1</t>
  </si>
  <si>
    <t>Сторож №2</t>
  </si>
  <si>
    <t>Сторож №3</t>
  </si>
  <si>
    <t>Сторож №4</t>
  </si>
  <si>
    <t>М.А.</t>
  </si>
  <si>
    <t>Г.М.</t>
  </si>
  <si>
    <r>
      <t xml:space="preserve"> Т.И.</t>
    </r>
    <r>
      <rPr>
        <sz val="11"/>
        <rFont val="Arial Cyr"/>
        <family val="2"/>
        <charset val="204"/>
      </rPr>
      <t xml:space="preserve">
</t>
    </r>
    <r>
      <rPr>
        <sz val="10"/>
        <rFont val="Arial Cyr"/>
        <charset val="204"/>
      </rPr>
      <t>сторож-дворник</t>
    </r>
  </si>
  <si>
    <r>
      <t xml:space="preserve"> Ю.М.</t>
    </r>
    <r>
      <rPr>
        <sz val="11"/>
        <rFont val="Arial Cyr"/>
        <family val="2"/>
        <charset val="204"/>
      </rPr>
      <t xml:space="preserve">
</t>
    </r>
    <r>
      <rPr>
        <sz val="10"/>
        <rFont val="Arial Cyr"/>
        <charset val="204"/>
      </rPr>
      <t>сторож-дворник</t>
    </r>
  </si>
  <si>
    <r>
      <t xml:space="preserve"> А.С.
</t>
    </r>
    <r>
      <rPr>
        <sz val="10"/>
        <rFont val="Arial Cyr"/>
        <charset val="204"/>
      </rPr>
      <t>сторож-дворник</t>
    </r>
  </si>
  <si>
    <r>
      <t xml:space="preserve"> В.Ф.
</t>
    </r>
    <r>
      <rPr>
        <sz val="10"/>
        <rFont val="Arial Cyr"/>
        <charset val="204"/>
      </rPr>
      <t>дежурный слесарь</t>
    </r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</si>
  <si>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 сторожей</t>
    </r>
  </si>
  <si>
    <t>В ячейке U30 соответственно сумма числителей и знаменателе из ячеек T29 и Т31. (общее число дневных и ночных часов)</t>
  </si>
  <si>
    <t>в ячейке U28 в числителе сумма ячеек Т28 и Т30, а в знаменателе сумма числителя и знаменателя из ячейки U30. (общее количество дней и часов)</t>
  </si>
  <si>
    <t>в ячейке V30 дублировался знаменатель из ячейки U30. (кол-во ночных 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</si>
</sst>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0"/>
      <color indexed="12"/>
      <name val="Arial Cyr"/>
      <charset val="204"/>
    </font>
    <font>
      <sz val="8"/>
      <color indexed="9"/>
      <name val="Arial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4"/>
      <color indexed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45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23" fillId="0" borderId="0" xfId="0" applyFont="1" applyProtection="1"/>
    <xf numFmtId="0" fontId="23" fillId="0" borderId="0" xfId="0" applyFont="1" applyBorder="1" applyProtection="1"/>
    <xf numFmtId="0" fontId="25" fillId="0" borderId="0" xfId="0" applyFont="1" applyProtection="1"/>
    <xf numFmtId="0" fontId="25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7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27" fillId="0" borderId="0" xfId="0" applyFont="1" applyBorder="1" applyProtection="1"/>
    <xf numFmtId="49" fontId="27" fillId="0" borderId="0" xfId="0" applyNumberFormat="1" applyFont="1" applyBorder="1" applyAlignment="1" applyProtection="1">
      <alignment horizontal="center" vertical="top"/>
    </xf>
    <xf numFmtId="49" fontId="27" fillId="0" borderId="0" xfId="0" applyNumberFormat="1" applyFont="1" applyBorder="1" applyAlignment="1" applyProtection="1"/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right"/>
      <protection locked="0"/>
    </xf>
    <xf numFmtId="0" fontId="2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right" vertical="center"/>
    </xf>
    <xf numFmtId="0" fontId="39" fillId="0" borderId="16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34" fillId="0" borderId="27" xfId="0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4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49" fontId="44" fillId="0" borderId="26" xfId="37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16" xfId="37" applyNumberFormat="1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27" xfId="0" applyNumberFormat="1" applyFont="1" applyFill="1" applyBorder="1" applyAlignment="1" applyProtection="1">
      <alignment horizontal="center" vertical="center"/>
      <protection locked="0"/>
    </xf>
    <xf numFmtId="49" fontId="44" fillId="0" borderId="25" xfId="37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12" xfId="37" applyNumberFormat="1" applyFont="1" applyFill="1" applyBorder="1" applyAlignment="1">
      <alignment horizontal="center" vertical="center" wrapText="1"/>
    </xf>
    <xf numFmtId="49" fontId="0" fillId="0" borderId="29" xfId="0" applyNumberFormat="1" applyFill="1" applyBorder="1" applyAlignment="1" applyProtection="1">
      <alignment horizontal="center" vertical="center"/>
      <protection locked="0"/>
    </xf>
    <xf numFmtId="49" fontId="39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4" fillId="0" borderId="20" xfId="37" applyNumberFormat="1" applyFont="1" applyFill="1" applyBorder="1" applyAlignment="1">
      <alignment horizontal="center" vertical="center" wrapText="1"/>
    </xf>
    <xf numFmtId="49" fontId="44" fillId="0" borderId="14" xfId="37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 shrinkToFit="1"/>
    </xf>
    <xf numFmtId="0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20" xfId="0" applyNumberFormat="1" applyFont="1" applyFill="1" applyBorder="1" applyAlignment="1" applyProtection="1">
      <alignment horizontal="center" vertical="center" shrinkToFit="1"/>
    </xf>
    <xf numFmtId="0" fontId="1" fillId="0" borderId="14" xfId="0" applyNumberFormat="1" applyFont="1" applyFill="1" applyBorder="1" applyAlignment="1" applyProtection="1">
      <alignment horizontal="center" vertical="center" shrinkToFit="1"/>
    </xf>
    <xf numFmtId="0" fontId="34" fillId="0" borderId="29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39" fillId="0" borderId="12" xfId="0" applyFont="1" applyFill="1" applyBorder="1" applyAlignment="1" applyProtection="1">
      <alignment horizontal="center" vertical="center" shrinkToFit="1"/>
    </xf>
    <xf numFmtId="0" fontId="46" fillId="0" borderId="16" xfId="0" applyFont="1" applyBorder="1" applyAlignment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3" fillId="0" borderId="22" xfId="0" applyFont="1" applyFill="1" applyBorder="1" applyAlignment="1" applyProtection="1">
      <alignment vertical="top"/>
      <protection locked="0"/>
    </xf>
    <xf numFmtId="0" fontId="23" fillId="0" borderId="22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Protection="1"/>
    <xf numFmtId="0" fontId="23" fillId="0" borderId="0" xfId="0" applyFont="1" applyFill="1" applyBorder="1" applyProtection="1"/>
    <xf numFmtId="0" fontId="23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5" fillId="0" borderId="0" xfId="0" applyFont="1" applyFill="1" applyProtection="1"/>
    <xf numFmtId="0" fontId="1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Protection="1"/>
    <xf numFmtId="0" fontId="27" fillId="0" borderId="0" xfId="0" applyFont="1" applyFill="1" applyBorder="1" applyAlignment="1" applyProtection="1"/>
    <xf numFmtId="0" fontId="27" fillId="0" borderId="0" xfId="0" applyFont="1" applyFill="1" applyBorder="1" applyProtection="1"/>
    <xf numFmtId="49" fontId="27" fillId="0" borderId="0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NumberFormat="1" applyFont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0" fillId="0" borderId="12" xfId="0" applyFont="1" applyFill="1" applyBorder="1" applyAlignment="1" applyProtection="1">
      <alignment horizontal="center" vertical="center" shrinkToFit="1"/>
    </xf>
    <xf numFmtId="0" fontId="51" fillId="0" borderId="12" xfId="0" applyFont="1" applyFill="1" applyBorder="1" applyAlignment="1" applyProtection="1">
      <alignment horizontal="center" vertical="center" shrinkToFit="1"/>
    </xf>
    <xf numFmtId="0" fontId="54" fillId="0" borderId="16" xfId="0" applyFont="1" applyBorder="1" applyAlignment="1">
      <alignment horizontal="center" vertical="center"/>
    </xf>
    <xf numFmtId="0" fontId="48" fillId="0" borderId="12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5" fillId="0" borderId="16" xfId="0" applyFont="1" applyBorder="1" applyAlignment="1">
      <alignment horizontal="center" vertical="center"/>
    </xf>
    <xf numFmtId="0" fontId="49" fillId="0" borderId="12" xfId="0" applyFont="1" applyFill="1" applyBorder="1" applyAlignment="1" applyProtection="1">
      <alignment horizontal="center" vertical="center" shrinkToFit="1"/>
    </xf>
    <xf numFmtId="0" fontId="56" fillId="0" borderId="0" xfId="0" applyFont="1" applyAlignment="1" applyProtection="1">
      <alignment vertical="center"/>
      <protection locked="0"/>
    </xf>
    <xf numFmtId="0" fontId="44" fillId="0" borderId="25" xfId="37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/>
      <protection locked="0"/>
    </xf>
    <xf numFmtId="14" fontId="43" fillId="0" borderId="12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4" xfId="36" applyNumberFormat="1" applyFont="1" applyBorder="1" applyAlignment="1" applyProtection="1">
      <alignment horizontal="center" vertical="center"/>
      <protection locked="0"/>
    </xf>
    <xf numFmtId="0" fontId="22" fillId="0" borderId="55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41" fillId="0" borderId="10" xfId="0" applyFont="1" applyFill="1" applyBorder="1" applyAlignment="1" applyProtection="1">
      <alignment horizontal="left"/>
    </xf>
    <xf numFmtId="0" fontId="42" fillId="0" borderId="56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47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27" fillId="0" borderId="42" xfId="0" applyFont="1" applyFill="1" applyBorder="1" applyAlignment="1" applyProtection="1">
      <alignment horizontal="center" vertical="center"/>
      <protection locked="0"/>
    </xf>
    <xf numFmtId="0" fontId="27" fillId="0" borderId="48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4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14" fontId="27" fillId="0" borderId="12" xfId="0" applyNumberFormat="1" applyFont="1" applyFill="1" applyBorder="1" applyAlignment="1" applyProtection="1">
      <alignment horizontal="center"/>
      <protection locked="0"/>
    </xf>
    <xf numFmtId="14" fontId="43" fillId="0" borderId="12" xfId="0" applyNumberFormat="1" applyFont="1" applyFill="1" applyBorder="1" applyAlignment="1" applyProtection="1">
      <alignment horizont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NumberFormat="1" applyBorder="1" applyAlignment="1" applyProtection="1">
      <alignment horizontal="center" vertical="center"/>
      <protection locked="0"/>
    </xf>
    <xf numFmtId="0" fontId="0" fillId="0" borderId="51" xfId="0" applyNumberFormat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0" borderId="39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7" xfId="0" applyBorder="1" applyAlignment="1" applyProtection="1">
      <alignment horizontal="center" vertical="center" textRotation="90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49" fontId="0" fillId="0" borderId="36" xfId="0" applyNumberForma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ill="1" applyBorder="1" applyAlignment="1" applyProtection="1">
      <alignment horizontal="center" vertical="center" wrapText="1"/>
      <protection locked="0"/>
    </xf>
    <xf numFmtId="49" fontId="0" fillId="0" borderId="38" xfId="0" applyNumberFormat="1" applyFill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Ноябрь 2011г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0"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theme="2" tint="-0.749961851863155"/>
      </font>
    </dxf>
    <dxf>
      <font>
        <color rgb="FF9C0006"/>
      </font>
    </dxf>
    <dxf>
      <font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G75"/>
  <sheetViews>
    <sheetView topLeftCell="A25" zoomScaleNormal="100" zoomScaleSheetLayoutView="85" workbookViewId="0">
      <selection activeCell="C60" sqref="C60:AF61"/>
    </sheetView>
  </sheetViews>
  <sheetFormatPr defaultRowHeight="12.75" x14ac:dyDescent="0.2"/>
  <cols>
    <col min="1" max="1" width="5" style="34" customWidth="1"/>
    <col min="2" max="2" width="26.28515625" style="34" customWidth="1"/>
    <col min="3" max="3" width="6" style="34" customWidth="1"/>
    <col min="4" max="19" width="5.85546875" style="34" customWidth="1"/>
    <col min="20" max="20" width="8.42578125" style="34" customWidth="1"/>
    <col min="21" max="21" width="7" style="34" customWidth="1"/>
    <col min="22" max="22" width="6.7109375" style="49" customWidth="1"/>
    <col min="23" max="23" width="5.5703125" style="34" customWidth="1"/>
    <col min="24" max="24" width="7.140625" style="49" customWidth="1"/>
    <col min="25" max="25" width="6.7109375" style="34" customWidth="1"/>
    <col min="26" max="26" width="5.5703125" style="34" customWidth="1"/>
    <col min="27" max="27" width="7.140625" style="34" customWidth="1"/>
    <col min="28" max="28" width="8.28515625" style="34" customWidth="1"/>
    <col min="29" max="31" width="4.28515625" style="34" customWidth="1"/>
    <col min="32" max="32" width="4.28515625" style="50" customWidth="1"/>
    <col min="33" max="16384" width="9.140625" style="26"/>
  </cols>
  <sheetData>
    <row r="1" spans="1:33" s="54" customFormat="1" ht="11.2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2"/>
      <c r="X1" s="52"/>
      <c r="Y1" s="52"/>
      <c r="Z1" s="53"/>
      <c r="AA1" s="53"/>
      <c r="AD1" s="53"/>
      <c r="AE1" s="40"/>
      <c r="AF1" s="55" t="s">
        <v>0</v>
      </c>
    </row>
    <row r="2" spans="1:33" s="54" customFormat="1" ht="11.25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2"/>
      <c r="X2" s="52"/>
      <c r="Y2" s="52"/>
      <c r="Z2" s="53"/>
      <c r="AA2" s="53"/>
      <c r="AD2" s="53"/>
      <c r="AE2" s="40"/>
      <c r="AF2" s="55" t="s">
        <v>1</v>
      </c>
    </row>
    <row r="3" spans="1:33" s="54" customFormat="1" ht="11.25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2"/>
      <c r="X3" s="52"/>
      <c r="Y3" s="52"/>
      <c r="Z3" s="53"/>
      <c r="AA3" s="53"/>
      <c r="AD3" s="53"/>
      <c r="AE3" s="40"/>
      <c r="AF3" s="55" t="s">
        <v>2</v>
      </c>
    </row>
    <row r="4" spans="1:33" ht="6.75" customHeight="1" thickBot="1" x14ac:dyDescent="0.25">
      <c r="A4" s="51"/>
      <c r="B4" s="51"/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2"/>
      <c r="X4" s="52"/>
      <c r="Y4" s="52"/>
      <c r="Z4" s="52"/>
      <c r="AA4" s="52"/>
      <c r="AB4" s="57"/>
      <c r="AC4" s="57"/>
      <c r="AD4" s="58"/>
      <c r="AE4" s="59"/>
      <c r="AF4" s="60"/>
    </row>
    <row r="5" spans="1:33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52"/>
      <c r="X5" s="52"/>
      <c r="Y5" s="52"/>
      <c r="Z5" s="52"/>
      <c r="AA5" s="52"/>
      <c r="AB5" s="57"/>
      <c r="AC5" s="58" t="s">
        <v>3</v>
      </c>
      <c r="AD5" s="203">
        <v>301008</v>
      </c>
      <c r="AE5" s="204"/>
      <c r="AF5" s="205"/>
    </row>
    <row r="6" spans="1:33" ht="13.5" thickBot="1" x14ac:dyDescent="0.25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52"/>
      <c r="Z6" s="52"/>
      <c r="AA6" s="52"/>
      <c r="AB6" s="57"/>
      <c r="AC6" s="58" t="s">
        <v>4</v>
      </c>
      <c r="AD6" s="206"/>
      <c r="AE6" s="207"/>
      <c r="AF6" s="208"/>
    </row>
    <row r="7" spans="1:33" ht="10.5" customHeight="1" x14ac:dyDescent="0.2">
      <c r="A7" s="4"/>
      <c r="B7" s="4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3"/>
      <c r="X7" s="143"/>
      <c r="Y7" s="144"/>
      <c r="Z7" s="144"/>
      <c r="AA7" s="144"/>
      <c r="AB7" s="145"/>
      <c r="AC7" s="145"/>
      <c r="AD7" s="145"/>
      <c r="AE7" s="145"/>
      <c r="AF7" s="145"/>
      <c r="AG7" s="146"/>
    </row>
    <row r="8" spans="1:33" s="66" customFormat="1" x14ac:dyDescent="0.2">
      <c r="A8" s="6"/>
      <c r="B8" s="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2"/>
      <c r="W8" s="12"/>
      <c r="X8" s="12"/>
      <c r="Y8" s="148"/>
      <c r="Z8" s="77"/>
      <c r="AA8" s="77"/>
      <c r="AB8" s="149"/>
      <c r="AC8" s="149"/>
      <c r="AD8" s="149"/>
      <c r="AE8" s="149"/>
      <c r="AF8" s="77"/>
      <c r="AG8" s="150"/>
    </row>
    <row r="9" spans="1:33" s="66" customFormat="1" x14ac:dyDescent="0.2">
      <c r="A9" s="6"/>
      <c r="B9" s="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2"/>
      <c r="W9" s="12"/>
      <c r="X9" s="12"/>
      <c r="Y9" s="76"/>
      <c r="Z9" s="76"/>
      <c r="AA9" s="76"/>
      <c r="AB9" s="76"/>
      <c r="AC9" s="76"/>
      <c r="AD9" s="76"/>
      <c r="AE9" s="76"/>
      <c r="AF9" s="77"/>
      <c r="AG9" s="150"/>
    </row>
    <row r="10" spans="1:33" s="66" customFormat="1" x14ac:dyDescent="0.2">
      <c r="A10" s="6"/>
      <c r="B10" s="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2"/>
      <c r="W10" s="12"/>
      <c r="X10" s="12"/>
      <c r="Y10" s="77"/>
      <c r="Z10" s="77"/>
      <c r="AA10" s="77"/>
      <c r="AB10" s="77"/>
      <c r="AC10" s="77"/>
      <c r="AD10" s="77"/>
      <c r="AE10" s="77"/>
      <c r="AF10" s="77"/>
      <c r="AG10" s="150"/>
    </row>
    <row r="11" spans="1:33" s="9" customFormat="1" ht="19.5" customHeight="1" x14ac:dyDescent="0.2">
      <c r="A11" s="6"/>
      <c r="B11" s="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2"/>
      <c r="W11" s="12"/>
      <c r="X11" s="12"/>
      <c r="Y11" s="78"/>
      <c r="Z11" s="78"/>
      <c r="AA11" s="78"/>
      <c r="AB11" s="78"/>
      <c r="AC11" s="78"/>
      <c r="AD11" s="78"/>
      <c r="AE11" s="78"/>
      <c r="AF11" s="78"/>
      <c r="AG11" s="151"/>
    </row>
    <row r="12" spans="1:33" s="9" customFormat="1" ht="15.75" x14ac:dyDescent="0.25">
      <c r="A12" s="10"/>
      <c r="B12" s="11" t="s">
        <v>5</v>
      </c>
      <c r="C12" s="209" t="s">
        <v>84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12"/>
      <c r="W12" s="12"/>
      <c r="X12" s="12"/>
      <c r="Y12" s="12"/>
      <c r="Z12" s="12"/>
      <c r="AA12" s="12"/>
      <c r="AB12" s="152"/>
      <c r="AC12" s="152"/>
      <c r="AD12" s="152"/>
      <c r="AE12" s="153"/>
      <c r="AF12" s="154"/>
      <c r="AG12" s="151"/>
    </row>
    <row r="13" spans="1:33" s="9" customFormat="1" ht="15.75" x14ac:dyDescent="0.2">
      <c r="A13" s="10"/>
      <c r="B13" s="8" t="s">
        <v>6</v>
      </c>
      <c r="C13" s="210" t="s">
        <v>41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12"/>
      <c r="W13" s="12"/>
      <c r="X13" s="12"/>
      <c r="Y13" s="12"/>
      <c r="Z13" s="12"/>
      <c r="AA13" s="12"/>
      <c r="AB13" s="152"/>
      <c r="AC13" s="152"/>
      <c r="AD13" s="152"/>
      <c r="AE13" s="152"/>
      <c r="AF13" s="155"/>
      <c r="AG13" s="151"/>
    </row>
    <row r="14" spans="1:33" ht="3" customHeight="1" x14ac:dyDescent="0.2">
      <c r="A14" s="29"/>
      <c r="B14" s="67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Q14" s="138"/>
      <c r="R14" s="138"/>
      <c r="S14" s="138"/>
      <c r="T14" s="138"/>
      <c r="U14" s="139"/>
      <c r="V14" s="38"/>
      <c r="W14" s="38"/>
      <c r="X14" s="38"/>
      <c r="Y14" s="38"/>
      <c r="Z14" s="156"/>
      <c r="AA14" s="156"/>
      <c r="AB14" s="144"/>
      <c r="AC14" s="144"/>
      <c r="AD14" s="144"/>
      <c r="AE14" s="144"/>
      <c r="AF14" s="144"/>
      <c r="AG14" s="146"/>
    </row>
    <row r="15" spans="1:33" ht="15" x14ac:dyDescent="0.2">
      <c r="A15" s="29"/>
      <c r="B15" s="30"/>
      <c r="C15" s="31"/>
      <c r="D15" s="31"/>
      <c r="E15" s="31"/>
      <c r="F15" s="68"/>
      <c r="G15" s="68"/>
      <c r="H15" s="68"/>
      <c r="I15" s="68"/>
      <c r="J15" s="68"/>
      <c r="K15" s="213" t="s">
        <v>7</v>
      </c>
      <c r="L15" s="214"/>
      <c r="M15" s="215"/>
      <c r="N15" s="212" t="s">
        <v>8</v>
      </c>
      <c r="O15" s="212"/>
      <c r="P15" s="212"/>
      <c r="Q15" s="212"/>
      <c r="R15" s="212"/>
      <c r="S15" s="212"/>
      <c r="T15" s="140"/>
      <c r="U15" s="186" t="s">
        <v>9</v>
      </c>
      <c r="V15" s="186"/>
      <c r="W15" s="186"/>
      <c r="X15" s="186"/>
      <c r="Y15" s="157"/>
      <c r="Z15" s="157"/>
      <c r="AA15" s="157"/>
      <c r="AB15" s="157"/>
      <c r="AC15" s="157"/>
      <c r="AD15" s="144"/>
      <c r="AE15" s="144"/>
      <c r="AF15" s="144"/>
      <c r="AG15" s="146"/>
    </row>
    <row r="16" spans="1:33" ht="15" x14ac:dyDescent="0.2">
      <c r="A16" s="29"/>
      <c r="B16" s="30"/>
      <c r="C16" s="31"/>
      <c r="D16" s="31"/>
      <c r="E16" s="31"/>
      <c r="F16" s="74"/>
      <c r="G16" s="68"/>
      <c r="H16" s="68"/>
      <c r="I16" s="68"/>
      <c r="J16" s="68"/>
      <c r="K16" s="216"/>
      <c r="L16" s="217"/>
      <c r="M16" s="218"/>
      <c r="N16" s="212"/>
      <c r="O16" s="212"/>
      <c r="P16" s="212"/>
      <c r="Q16" s="212"/>
      <c r="R16" s="212"/>
      <c r="S16" s="212"/>
      <c r="T16" s="140"/>
      <c r="U16" s="186" t="s">
        <v>10</v>
      </c>
      <c r="V16" s="186"/>
      <c r="W16" s="186" t="s">
        <v>11</v>
      </c>
      <c r="X16" s="186"/>
      <c r="Y16" s="146"/>
      <c r="Z16" s="157"/>
      <c r="AA16" s="157"/>
      <c r="AB16" s="157"/>
      <c r="AC16" s="157"/>
      <c r="AD16" s="144"/>
      <c r="AE16" s="144"/>
      <c r="AF16" s="144"/>
      <c r="AG16" s="146"/>
    </row>
    <row r="17" spans="1:33" ht="15" x14ac:dyDescent="0.25">
      <c r="A17" s="29"/>
      <c r="B17" s="30"/>
      <c r="C17" s="141"/>
      <c r="D17" s="141"/>
      <c r="E17" s="31"/>
      <c r="F17" s="32"/>
      <c r="G17" s="32"/>
      <c r="H17" s="32"/>
      <c r="I17" s="32"/>
      <c r="J17" s="32"/>
      <c r="K17" s="223"/>
      <c r="L17" s="224"/>
      <c r="M17" s="220"/>
      <c r="N17" s="225">
        <v>41241</v>
      </c>
      <c r="O17" s="225"/>
      <c r="P17" s="225"/>
      <c r="Q17" s="225"/>
      <c r="R17" s="225"/>
      <c r="S17" s="225"/>
      <c r="T17" s="140"/>
      <c r="U17" s="226">
        <f>DATE(YEAR($N$17),MONTH($N$17),1)</f>
        <v>41214</v>
      </c>
      <c r="V17" s="226"/>
      <c r="W17" s="187" t="e">
        <f ca="1">КОНМЕСЯЦА(N17,0)</f>
        <v>#NAME?</v>
      </c>
      <c r="X17" s="187"/>
      <c r="Y17" s="146"/>
      <c r="Z17" s="157"/>
      <c r="AA17" s="157"/>
      <c r="AB17" s="157"/>
      <c r="AC17" s="157"/>
      <c r="AD17" s="144"/>
      <c r="AE17" s="144"/>
      <c r="AF17" s="144"/>
      <c r="AG17" s="146"/>
    </row>
    <row r="18" spans="1:33" ht="3" customHeight="1" x14ac:dyDescent="0.2">
      <c r="A18" s="29"/>
      <c r="B18" s="3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37"/>
      <c r="Q18" s="140"/>
      <c r="R18" s="140"/>
      <c r="S18" s="140"/>
      <c r="T18" s="140"/>
      <c r="U18" s="38"/>
      <c r="V18" s="38"/>
      <c r="W18" s="38"/>
      <c r="X18" s="38"/>
      <c r="Y18" s="38"/>
      <c r="Z18" s="31"/>
      <c r="AA18" s="31"/>
      <c r="AB18" s="31"/>
      <c r="AC18" s="31"/>
      <c r="AD18" s="31"/>
      <c r="AE18" s="31"/>
      <c r="AF18" s="31"/>
      <c r="AG18" s="146"/>
    </row>
    <row r="19" spans="1:33" ht="15" x14ac:dyDescent="0.2">
      <c r="A19" s="70"/>
      <c r="B19" s="40"/>
      <c r="C19" s="158"/>
      <c r="D19" s="158"/>
      <c r="E19" s="158"/>
      <c r="F19" s="31"/>
      <c r="G19" s="31"/>
      <c r="H19" s="31"/>
      <c r="I19" s="31"/>
      <c r="J19" s="188" t="s">
        <v>29</v>
      </c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46"/>
    </row>
    <row r="20" spans="1:33" ht="15" x14ac:dyDescent="0.2">
      <c r="A20" s="69"/>
      <c r="B20" s="40"/>
      <c r="C20" s="158"/>
      <c r="D20" s="158"/>
      <c r="E20" s="158"/>
      <c r="F20" s="31"/>
      <c r="G20" s="31"/>
      <c r="H20" s="31"/>
      <c r="I20" s="31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31" t="s">
        <v>44</v>
      </c>
      <c r="V20" s="211" t="s">
        <v>45</v>
      </c>
      <c r="W20" s="211"/>
      <c r="X20" s="31"/>
      <c r="Y20" s="31"/>
      <c r="Z20" s="31"/>
      <c r="AA20" s="31"/>
      <c r="AB20" s="31"/>
      <c r="AC20" s="31"/>
      <c r="AD20" s="31"/>
      <c r="AE20" s="31"/>
      <c r="AF20" s="31"/>
      <c r="AG20" s="146"/>
    </row>
    <row r="21" spans="1:33" ht="15.75" thickBot="1" x14ac:dyDescent="0.25">
      <c r="A21" s="40"/>
      <c r="B21" s="40"/>
      <c r="C21" s="158"/>
      <c r="D21" s="158"/>
      <c r="E21" s="158"/>
      <c r="F21" s="31"/>
      <c r="G21" s="31"/>
      <c r="H21" s="31"/>
      <c r="I21" s="31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146"/>
    </row>
    <row r="22" spans="1:33" ht="27.75" customHeight="1" x14ac:dyDescent="0.2">
      <c r="A22" s="269" t="s">
        <v>12</v>
      </c>
      <c r="B22" s="272" t="s">
        <v>30</v>
      </c>
      <c r="C22" s="275" t="s">
        <v>13</v>
      </c>
      <c r="D22" s="190" t="s">
        <v>14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2"/>
      <c r="T22" s="190" t="s">
        <v>15</v>
      </c>
      <c r="U22" s="191"/>
      <c r="V22" s="221" t="s">
        <v>16</v>
      </c>
      <c r="W22" s="191"/>
      <c r="X22" s="191"/>
      <c r="Y22" s="191"/>
      <c r="Z22" s="191"/>
      <c r="AA22" s="222"/>
      <c r="AB22" s="183" t="s">
        <v>17</v>
      </c>
      <c r="AC22" s="184"/>
      <c r="AD22" s="184"/>
      <c r="AE22" s="184"/>
      <c r="AF22" s="185"/>
    </row>
    <row r="23" spans="1:33" ht="18" customHeight="1" x14ac:dyDescent="0.2">
      <c r="A23" s="270"/>
      <c r="B23" s="273"/>
      <c r="C23" s="276"/>
      <c r="D23" s="278">
        <v>1</v>
      </c>
      <c r="E23" s="219">
        <v>2</v>
      </c>
      <c r="F23" s="236">
        <v>3</v>
      </c>
      <c r="G23" s="236">
        <v>4</v>
      </c>
      <c r="H23" s="236">
        <v>5</v>
      </c>
      <c r="I23" s="219">
        <v>6</v>
      </c>
      <c r="J23" s="219">
        <v>7</v>
      </c>
      <c r="K23" s="219">
        <v>8</v>
      </c>
      <c r="L23" s="219">
        <v>9</v>
      </c>
      <c r="M23" s="236">
        <v>10</v>
      </c>
      <c r="N23" s="236">
        <v>11</v>
      </c>
      <c r="O23" s="219">
        <v>12</v>
      </c>
      <c r="P23" s="219">
        <v>13</v>
      </c>
      <c r="Q23" s="219">
        <v>14</v>
      </c>
      <c r="R23" s="219">
        <v>15</v>
      </c>
      <c r="S23" s="279" t="s">
        <v>40</v>
      </c>
      <c r="T23" s="246" t="s">
        <v>18</v>
      </c>
      <c r="U23" s="238" t="s">
        <v>19</v>
      </c>
      <c r="V23" s="237" t="s">
        <v>20</v>
      </c>
      <c r="W23" s="238"/>
      <c r="X23" s="238"/>
      <c r="Y23" s="238"/>
      <c r="Z23" s="238"/>
      <c r="AA23" s="239"/>
      <c r="AB23" s="266" t="s">
        <v>21</v>
      </c>
      <c r="AC23" s="263" t="s">
        <v>22</v>
      </c>
      <c r="AD23" s="227" t="s">
        <v>21</v>
      </c>
      <c r="AE23" s="228"/>
      <c r="AF23" s="233" t="s">
        <v>22</v>
      </c>
    </row>
    <row r="24" spans="1:33" ht="17.25" customHeight="1" x14ac:dyDescent="0.2">
      <c r="A24" s="270"/>
      <c r="B24" s="273"/>
      <c r="C24" s="276"/>
      <c r="D24" s="278"/>
      <c r="E24" s="219"/>
      <c r="F24" s="236"/>
      <c r="G24" s="236"/>
      <c r="H24" s="236"/>
      <c r="I24" s="219"/>
      <c r="J24" s="219"/>
      <c r="K24" s="219"/>
      <c r="L24" s="219"/>
      <c r="M24" s="236"/>
      <c r="N24" s="236"/>
      <c r="O24" s="219"/>
      <c r="P24" s="219"/>
      <c r="Q24" s="219"/>
      <c r="R24" s="219"/>
      <c r="S24" s="279"/>
      <c r="T24" s="247"/>
      <c r="U24" s="238"/>
      <c r="V24" s="237" t="s">
        <v>23</v>
      </c>
      <c r="W24" s="238"/>
      <c r="X24" s="238"/>
      <c r="Y24" s="238"/>
      <c r="Z24" s="238"/>
      <c r="AA24" s="239"/>
      <c r="AB24" s="267"/>
      <c r="AC24" s="264"/>
      <c r="AD24" s="229"/>
      <c r="AE24" s="230"/>
      <c r="AF24" s="234"/>
    </row>
    <row r="25" spans="1:33" ht="19.5" customHeight="1" x14ac:dyDescent="0.2">
      <c r="A25" s="270"/>
      <c r="B25" s="273"/>
      <c r="C25" s="276"/>
      <c r="D25" s="278">
        <v>16</v>
      </c>
      <c r="E25" s="236">
        <v>17</v>
      </c>
      <c r="F25" s="236">
        <v>18</v>
      </c>
      <c r="G25" s="219">
        <v>19</v>
      </c>
      <c r="H25" s="219">
        <v>20</v>
      </c>
      <c r="I25" s="219">
        <v>21</v>
      </c>
      <c r="J25" s="219">
        <v>22</v>
      </c>
      <c r="K25" s="219">
        <v>23</v>
      </c>
      <c r="L25" s="236">
        <v>24</v>
      </c>
      <c r="M25" s="236">
        <v>25</v>
      </c>
      <c r="N25" s="219">
        <v>26</v>
      </c>
      <c r="O25" s="219">
        <v>27</v>
      </c>
      <c r="P25" s="219">
        <v>28</v>
      </c>
      <c r="Q25" s="219">
        <v>29</v>
      </c>
      <c r="R25" s="220">
        <v>30</v>
      </c>
      <c r="S25" s="220" t="s">
        <v>40</v>
      </c>
      <c r="T25" s="261" t="s">
        <v>22</v>
      </c>
      <c r="U25" s="262"/>
      <c r="V25" s="240" t="s">
        <v>24</v>
      </c>
      <c r="W25" s="242" t="s">
        <v>25</v>
      </c>
      <c r="X25" s="244" t="s">
        <v>26</v>
      </c>
      <c r="Y25" s="240" t="s">
        <v>24</v>
      </c>
      <c r="Z25" s="242" t="s">
        <v>25</v>
      </c>
      <c r="AA25" s="244" t="s">
        <v>26</v>
      </c>
      <c r="AB25" s="267"/>
      <c r="AC25" s="264"/>
      <c r="AD25" s="229"/>
      <c r="AE25" s="230"/>
      <c r="AF25" s="234"/>
    </row>
    <row r="26" spans="1:33" ht="19.5" customHeight="1" x14ac:dyDescent="0.2">
      <c r="A26" s="271"/>
      <c r="B26" s="274"/>
      <c r="C26" s="277"/>
      <c r="D26" s="278"/>
      <c r="E26" s="236"/>
      <c r="F26" s="236"/>
      <c r="G26" s="219"/>
      <c r="H26" s="219"/>
      <c r="I26" s="219"/>
      <c r="J26" s="219"/>
      <c r="K26" s="219"/>
      <c r="L26" s="236"/>
      <c r="M26" s="236"/>
      <c r="N26" s="219"/>
      <c r="O26" s="219"/>
      <c r="P26" s="219"/>
      <c r="Q26" s="219"/>
      <c r="R26" s="220"/>
      <c r="S26" s="220"/>
      <c r="T26" s="261" t="s">
        <v>27</v>
      </c>
      <c r="U26" s="262"/>
      <c r="V26" s="241"/>
      <c r="W26" s="243"/>
      <c r="X26" s="245"/>
      <c r="Y26" s="241"/>
      <c r="Z26" s="243"/>
      <c r="AA26" s="245"/>
      <c r="AB26" s="268"/>
      <c r="AC26" s="265"/>
      <c r="AD26" s="231"/>
      <c r="AE26" s="232"/>
      <c r="AF26" s="235"/>
    </row>
    <row r="27" spans="1:33" s="48" customFormat="1" ht="12.75" customHeight="1" thickBot="1" x14ac:dyDescent="0.25">
      <c r="A27" s="41">
        <v>1</v>
      </c>
      <c r="B27" s="42">
        <f>A27+1</f>
        <v>2</v>
      </c>
      <c r="C27" s="43">
        <v>3</v>
      </c>
      <c r="D27" s="248">
        <v>4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44">
        <v>5</v>
      </c>
      <c r="U27" s="45">
        <v>6</v>
      </c>
      <c r="V27" s="46">
        <v>7</v>
      </c>
      <c r="W27" s="45">
        <v>8</v>
      </c>
      <c r="X27" s="42">
        <v>9</v>
      </c>
      <c r="Y27" s="45">
        <v>7</v>
      </c>
      <c r="Z27" s="45">
        <v>8</v>
      </c>
      <c r="AA27" s="43">
        <v>9</v>
      </c>
      <c r="AB27" s="75">
        <v>10</v>
      </c>
      <c r="AC27" s="45">
        <v>11</v>
      </c>
      <c r="AD27" s="197">
        <v>12</v>
      </c>
      <c r="AE27" s="198"/>
      <c r="AF27" s="47">
        <v>13</v>
      </c>
    </row>
    <row r="28" spans="1:33" ht="12.75" customHeight="1" x14ac:dyDescent="0.2">
      <c r="A28" s="190">
        <v>1</v>
      </c>
      <c r="B28" s="280" t="s">
        <v>75</v>
      </c>
      <c r="C28" s="285"/>
      <c r="D28" s="117" t="str">
        <f>IF(OR(WEEKDAY(DATE(YEAR($N$17),MONTH($N$17),D$23),2)=6,WEEKDAY(DATE(YEAR($N$17),MONTH($N$17),D$23),2)=7),"В","Я")</f>
        <v>Я</v>
      </c>
      <c r="E28" s="118" t="str">
        <f>IF(OR(WEEKDAY(DATE(YEAR($N$17),MONTH($N$17),E$23),2)=6,WEEKDAY(DATE(YEAR($N$17),MONTH($N$17),E$23),2)=7),"В","Я")</f>
        <v>Я</v>
      </c>
      <c r="F28" s="131" t="str">
        <f>IF(OR(WEEKDAY(DATE(YEAR($N$17),MONTH($N$17),F$23),2)=6,WEEKDAY(DATE(YEAR($N$17),MONTH($N$17),F$23),2)=7),"В","Я")</f>
        <v>В</v>
      </c>
      <c r="G28" s="131" t="str">
        <f>IF(OR(WEEKDAY(DATE(YEAR($N$17),MONTH($N$17),G$23),2)=6,WEEKDAY(DATE(YEAR($N$17),MONTH($N$17),G$23),2)=7),"В","Я")</f>
        <v>В</v>
      </c>
      <c r="H28" s="131" t="s">
        <v>39</v>
      </c>
      <c r="I28" s="172" t="s">
        <v>58</v>
      </c>
      <c r="J28" s="175" t="s">
        <v>50</v>
      </c>
      <c r="K28" s="118" t="str">
        <f t="shared" ref="K28:R28" si="0">IF(OR(WEEKDAY(DATE(YEAR($N$17),MONTH($N$17),K$23),2)=6,WEEKDAY(DATE(YEAR($N$17),MONTH($N$17),K$23),2)=7),"В","Я")</f>
        <v>Я</v>
      </c>
      <c r="L28" s="118" t="str">
        <f t="shared" si="0"/>
        <v>Я</v>
      </c>
      <c r="M28" s="131" t="str">
        <f t="shared" si="0"/>
        <v>В</v>
      </c>
      <c r="N28" s="131" t="str">
        <f t="shared" si="0"/>
        <v>В</v>
      </c>
      <c r="O28" s="118" t="str">
        <f t="shared" si="0"/>
        <v>Я</v>
      </c>
      <c r="P28" s="118" t="str">
        <f t="shared" si="0"/>
        <v>Я</v>
      </c>
      <c r="Q28" s="118" t="str">
        <f t="shared" si="0"/>
        <v>Я</v>
      </c>
      <c r="R28" s="118" t="str">
        <f t="shared" si="0"/>
        <v>Я</v>
      </c>
      <c r="S28" s="90" t="s">
        <v>28</v>
      </c>
      <c r="T28" s="91">
        <f>COUNTIF(D28:S28,"Я")*1+COUNTIF(D28:S28,"РВ")*1</f>
        <v>8</v>
      </c>
      <c r="U28" s="259">
        <f>SUM(T30,T28)</f>
        <v>14</v>
      </c>
      <c r="V28" s="22"/>
      <c r="W28" s="23"/>
      <c r="X28" s="24"/>
      <c r="Y28" s="24"/>
      <c r="Z28" s="23"/>
      <c r="AA28" s="25"/>
      <c r="AB28" s="92" t="str">
        <f>IF(SUMPRODUCT(--ISNUMBER(SEARCH("В",D28:S31)))&gt;0,"В","")</f>
        <v>В</v>
      </c>
      <c r="AC28" s="93">
        <f>IF(AB28="","",COUNTIF(D28:S31,AB28))</f>
        <v>8</v>
      </c>
      <c r="AD28" s="199" t="str">
        <f>IF(SUMPRODUCT(--ISNUMBER(SEARCH("К",D28:S31)))&gt;0,"К","")</f>
        <v>К</v>
      </c>
      <c r="AE28" s="200"/>
      <c r="AF28" s="127">
        <f>IF(AD28="","",COUNTIF(D28:S31,AD28))</f>
        <v>2</v>
      </c>
    </row>
    <row r="29" spans="1:33" ht="12.75" customHeight="1" x14ac:dyDescent="0.2">
      <c r="A29" s="251"/>
      <c r="B29" s="281"/>
      <c r="C29" s="286"/>
      <c r="D29" s="119">
        <f t="shared" ref="D29:R29" si="1">IF(D28="Я",8,"")</f>
        <v>8</v>
      </c>
      <c r="E29" s="120">
        <f t="shared" si="1"/>
        <v>8</v>
      </c>
      <c r="F29" s="120" t="str">
        <f t="shared" si="1"/>
        <v/>
      </c>
      <c r="G29" s="120" t="str">
        <f t="shared" si="1"/>
        <v/>
      </c>
      <c r="H29" s="120" t="str">
        <f t="shared" si="1"/>
        <v/>
      </c>
      <c r="I29" s="120" t="str">
        <f t="shared" si="1"/>
        <v/>
      </c>
      <c r="J29" s="120" t="str">
        <f t="shared" si="1"/>
        <v/>
      </c>
      <c r="K29" s="120">
        <f t="shared" si="1"/>
        <v>8</v>
      </c>
      <c r="L29" s="120">
        <f t="shared" si="1"/>
        <v>8</v>
      </c>
      <c r="M29" s="120" t="str">
        <f t="shared" si="1"/>
        <v/>
      </c>
      <c r="N29" s="120" t="str">
        <f t="shared" si="1"/>
        <v/>
      </c>
      <c r="O29" s="120">
        <f t="shared" si="1"/>
        <v>8</v>
      </c>
      <c r="P29" s="120">
        <f t="shared" si="1"/>
        <v>8</v>
      </c>
      <c r="Q29" s="120">
        <f t="shared" si="1"/>
        <v>8</v>
      </c>
      <c r="R29" s="120">
        <f t="shared" si="1"/>
        <v>8</v>
      </c>
      <c r="S29" s="94" t="s">
        <v>28</v>
      </c>
      <c r="T29" s="95">
        <f>SUM(D29:S29)</f>
        <v>64</v>
      </c>
      <c r="U29" s="260"/>
      <c r="V29" s="16"/>
      <c r="W29" s="17"/>
      <c r="X29" s="18"/>
      <c r="Y29" s="17"/>
      <c r="Z29" s="17"/>
      <c r="AA29" s="27"/>
      <c r="AB29" s="96" t="str">
        <f>IF(SUMPRODUCT(--ISNUMBER(SEARCH("ОТ",D28:S31)))&gt;0,"ОТ","")</f>
        <v>ОТ</v>
      </c>
      <c r="AC29" s="97">
        <f>IF(AB29="","",COUNTIF(D28:S31,AB29))</f>
        <v>2</v>
      </c>
      <c r="AD29" s="201" t="str">
        <f>IF(SUMPRODUCT(--ISNUMBER(SEARCH("ДО",D28:S31)))&gt;0,"ДО","")</f>
        <v>ДО</v>
      </c>
      <c r="AE29" s="202"/>
      <c r="AF29" s="116">
        <f>IF(AD29="","",COUNTIF(D28:S31,AD29))</f>
        <v>2</v>
      </c>
    </row>
    <row r="30" spans="1:33" ht="12.75" customHeight="1" x14ac:dyDescent="0.2">
      <c r="A30" s="251"/>
      <c r="B30" s="281"/>
      <c r="C30" s="286"/>
      <c r="D30" s="121" t="str">
        <f>IF(OR(WEEKDAY(DATE(YEAR($N$17),MONTH($N$17),D$25),2)=6,WEEKDAY(DATE(YEAR($N$17),MONTH($N$17),D$25),2)=7),"В","Я")</f>
        <v>Я</v>
      </c>
      <c r="E30" s="130" t="str">
        <f t="shared" ref="E30:S30" si="2">IF(OR(WEEKDAY(DATE(YEAR($N$17),MONTH($N$17),E$25),2)=6,WEEKDAY(DATE(YEAR($N$17),MONTH($N$17),E$25),2)=7),"В","Я")</f>
        <v>В</v>
      </c>
      <c r="F30" s="130" t="str">
        <f t="shared" si="2"/>
        <v>В</v>
      </c>
      <c r="G30" s="176" t="s">
        <v>71</v>
      </c>
      <c r="H30" s="176" t="s">
        <v>71</v>
      </c>
      <c r="I30" s="170" t="s">
        <v>72</v>
      </c>
      <c r="J30" s="174" t="s">
        <v>50</v>
      </c>
      <c r="K30" s="171" t="s">
        <v>58</v>
      </c>
      <c r="L30" s="173" t="s">
        <v>59</v>
      </c>
      <c r="M30" s="130" t="str">
        <f t="shared" si="2"/>
        <v>В</v>
      </c>
      <c r="N30" s="122" t="str">
        <f t="shared" si="2"/>
        <v>Я</v>
      </c>
      <c r="O30" s="122" t="str">
        <f t="shared" si="2"/>
        <v>Я</v>
      </c>
      <c r="P30" s="122" t="str">
        <f t="shared" si="2"/>
        <v>Я</v>
      </c>
      <c r="Q30" s="122" t="str">
        <f t="shared" si="2"/>
        <v>Я</v>
      </c>
      <c r="R30" s="122" t="str">
        <f t="shared" si="2"/>
        <v>Я</v>
      </c>
      <c r="S30" s="122" t="e">
        <f t="shared" si="2"/>
        <v>#VALUE!</v>
      </c>
      <c r="T30" s="99">
        <f>COUNTIF(D30:S30,"Я")*1+COUNTIF(D30:S30,"РВ")*1</f>
        <v>6</v>
      </c>
      <c r="U30" s="283" t="e">
        <f>SUM(T31,T29)</f>
        <v>#VALUE!</v>
      </c>
      <c r="V30" s="16"/>
      <c r="W30" s="17"/>
      <c r="X30" s="18"/>
      <c r="Y30" s="17"/>
      <c r="Z30" s="17"/>
      <c r="AA30" s="27"/>
      <c r="AB30" s="96" t="str">
        <f>IF(SUMPRODUCT(--ISNUMBER(SEARCH("б",D28:S31)))&gt;0,"Б","")</f>
        <v>Б</v>
      </c>
      <c r="AC30" s="97">
        <f>IF(AB30="","",COUNTIF(D28:S31,AB30))</f>
        <v>1</v>
      </c>
      <c r="AD30" s="193"/>
      <c r="AE30" s="194"/>
      <c r="AF30" s="18"/>
    </row>
    <row r="31" spans="1:33" ht="13.5" customHeight="1" thickBot="1" x14ac:dyDescent="0.25">
      <c r="A31" s="252"/>
      <c r="B31" s="282"/>
      <c r="C31" s="287"/>
      <c r="D31" s="123">
        <f>IF(D30="Я",8,"")</f>
        <v>8</v>
      </c>
      <c r="E31" s="124" t="str">
        <f>IF(E30="Я",8,"")</f>
        <v/>
      </c>
      <c r="F31" s="124" t="str">
        <f t="shared" ref="F31:S31" si="3">IF(F30="Я",8,"")</f>
        <v/>
      </c>
      <c r="G31" s="124" t="str">
        <f t="shared" si="3"/>
        <v/>
      </c>
      <c r="H31" s="124" t="str">
        <f t="shared" si="3"/>
        <v/>
      </c>
      <c r="I31" s="124" t="str">
        <f t="shared" si="3"/>
        <v/>
      </c>
      <c r="J31" s="124" t="str">
        <f t="shared" si="3"/>
        <v/>
      </c>
      <c r="K31" s="124" t="str">
        <f t="shared" si="3"/>
        <v/>
      </c>
      <c r="L31" s="124" t="str">
        <f t="shared" si="3"/>
        <v/>
      </c>
      <c r="M31" s="124" t="str">
        <f t="shared" si="3"/>
        <v/>
      </c>
      <c r="N31" s="124">
        <f t="shared" si="3"/>
        <v>8</v>
      </c>
      <c r="O31" s="124">
        <f t="shared" si="3"/>
        <v>8</v>
      </c>
      <c r="P31" s="124">
        <f t="shared" si="3"/>
        <v>8</v>
      </c>
      <c r="Q31" s="124">
        <f t="shared" si="3"/>
        <v>8</v>
      </c>
      <c r="R31" s="124">
        <f t="shared" si="3"/>
        <v>8</v>
      </c>
      <c r="S31" s="124" t="e">
        <f t="shared" si="3"/>
        <v>#VALUE!</v>
      </c>
      <c r="T31" s="100" t="e">
        <f>SUM(D31:S31)</f>
        <v>#VALUE!</v>
      </c>
      <c r="U31" s="284"/>
      <c r="V31" s="19"/>
      <c r="W31" s="20"/>
      <c r="X31" s="21"/>
      <c r="Y31" s="20"/>
      <c r="Z31" s="20"/>
      <c r="AA31" s="28"/>
      <c r="AB31" s="101" t="str">
        <f>IF(SUMPRODUCT(--ISNUMBER(SEARCH("ОД",D28:S31)))&gt;0,"ОД","")</f>
        <v>ОД</v>
      </c>
      <c r="AC31" s="102">
        <f>IF(AB31="","",COUNTIF(D28:S31,AB31))</f>
        <v>1</v>
      </c>
      <c r="AD31" s="195"/>
      <c r="AE31" s="196"/>
      <c r="AF31" s="21"/>
    </row>
    <row r="32" spans="1:33" ht="12.75" customHeight="1" x14ac:dyDescent="0.2">
      <c r="A32" s="190">
        <v>2</v>
      </c>
      <c r="B32" s="280" t="s">
        <v>76</v>
      </c>
      <c r="C32" s="256"/>
      <c r="D32" s="117" t="str">
        <f>IF(OR(WEEKDAY(DATE(YEAR($N$17),MONTH($N$17),D$23),2)=6,WEEKDAY(DATE(YEAR($N$17),MONTH($N$17),D$23),2)=7),"В","Я")</f>
        <v>Я</v>
      </c>
      <c r="E32" s="118" t="str">
        <f>IF(OR(WEEKDAY(DATE(YEAR($N$17),MONTH($N$17),E$23),2)=6,WEEKDAY(DATE(YEAR($N$17),MONTH($N$17),E$23),2)=7),"В","Я")</f>
        <v>Я</v>
      </c>
      <c r="F32" s="131" t="str">
        <f>IF(OR(WEEKDAY(DATE(YEAR($N$17),MONTH($N$17),F$23),2)=6,WEEKDAY(DATE(YEAR($N$17),MONTH($N$17),F$23),2)=7),"В","Я")</f>
        <v>В</v>
      </c>
      <c r="G32" s="131" t="str">
        <f>IF(OR(WEEKDAY(DATE(YEAR($N$17),MONTH($N$17),G$23),2)=6,WEEKDAY(DATE(YEAR($N$17),MONTH($N$17),G$23),2)=7),"В","Я")</f>
        <v>В</v>
      </c>
      <c r="H32" s="131" t="s">
        <v>39</v>
      </c>
      <c r="I32" s="118" t="str">
        <f t="shared" ref="I32:R32" si="4">IF(OR(WEEKDAY(DATE(YEAR($N$17),MONTH($N$17),I$23),2)=6,WEEKDAY(DATE(YEAR($N$17),MONTH($N$17),I$23),2)=7),"В","Я")</f>
        <v>Я</v>
      </c>
      <c r="J32" s="118" t="str">
        <f t="shared" si="4"/>
        <v>Я</v>
      </c>
      <c r="K32" s="118" t="str">
        <f t="shared" si="4"/>
        <v>Я</v>
      </c>
      <c r="L32" s="118" t="str">
        <f t="shared" si="4"/>
        <v>Я</v>
      </c>
      <c r="M32" s="131" t="str">
        <f t="shared" si="4"/>
        <v>В</v>
      </c>
      <c r="N32" s="131" t="str">
        <f t="shared" si="4"/>
        <v>В</v>
      </c>
      <c r="O32" s="118" t="str">
        <f t="shared" si="4"/>
        <v>Я</v>
      </c>
      <c r="P32" s="118" t="str">
        <f t="shared" si="4"/>
        <v>Я</v>
      </c>
      <c r="Q32" s="118" t="str">
        <f t="shared" si="4"/>
        <v>Я</v>
      </c>
      <c r="R32" s="118" t="str">
        <f t="shared" si="4"/>
        <v>Я</v>
      </c>
      <c r="S32" s="90" t="s">
        <v>28</v>
      </c>
      <c r="T32" s="91">
        <f>COUNTIF(D32:S32,"Я")*1+COUNTIF(D32:S32,"РВ")*1</f>
        <v>10</v>
      </c>
      <c r="U32" s="259">
        <f>SUM(T34,T32)</f>
        <v>21</v>
      </c>
      <c r="V32" s="22"/>
      <c r="W32" s="23"/>
      <c r="X32" s="24"/>
      <c r="Y32" s="24"/>
      <c r="Z32" s="23"/>
      <c r="AA32" s="25"/>
      <c r="AB32" s="92" t="str">
        <f>IF(SUMPRODUCT(--ISNUMBER(SEARCH("В",D32:S35)))&gt;0,"В","")</f>
        <v>В</v>
      </c>
      <c r="AC32" s="93">
        <f>IF(AB32="","",COUNTIF(D32:S35,AB32))</f>
        <v>9</v>
      </c>
      <c r="AD32" s="199" t="str">
        <f>IF(SUMPRODUCT(--ISNUMBER(SEARCH("К",D32:S35)))&gt;0,"К","")</f>
        <v/>
      </c>
      <c r="AE32" s="200"/>
      <c r="AF32" s="127" t="str">
        <f>IF(AD32="","",COUNTIF(D32:S35,AD32))</f>
        <v/>
      </c>
    </row>
    <row r="33" spans="1:32" ht="12.75" customHeight="1" x14ac:dyDescent="0.2">
      <c r="A33" s="251"/>
      <c r="B33" s="281"/>
      <c r="C33" s="257"/>
      <c r="D33" s="119">
        <f t="shared" ref="D33:R33" si="5">IF(D32="Я",8,"")</f>
        <v>8</v>
      </c>
      <c r="E33" s="120">
        <f t="shared" si="5"/>
        <v>8</v>
      </c>
      <c r="F33" s="120" t="str">
        <f t="shared" si="5"/>
        <v/>
      </c>
      <c r="G33" s="120" t="str">
        <f t="shared" si="5"/>
        <v/>
      </c>
      <c r="H33" s="120" t="str">
        <f t="shared" si="5"/>
        <v/>
      </c>
      <c r="I33" s="120">
        <f t="shared" si="5"/>
        <v>8</v>
      </c>
      <c r="J33" s="120">
        <f t="shared" si="5"/>
        <v>8</v>
      </c>
      <c r="K33" s="120">
        <f t="shared" si="5"/>
        <v>8</v>
      </c>
      <c r="L33" s="120">
        <f t="shared" si="5"/>
        <v>8</v>
      </c>
      <c r="M33" s="120" t="str">
        <f t="shared" si="5"/>
        <v/>
      </c>
      <c r="N33" s="120" t="str">
        <f t="shared" si="5"/>
        <v/>
      </c>
      <c r="O33" s="120">
        <f t="shared" si="5"/>
        <v>8</v>
      </c>
      <c r="P33" s="120">
        <f t="shared" si="5"/>
        <v>8</v>
      </c>
      <c r="Q33" s="120">
        <f t="shared" si="5"/>
        <v>8</v>
      </c>
      <c r="R33" s="120">
        <f t="shared" si="5"/>
        <v>8</v>
      </c>
      <c r="S33" s="94" t="s">
        <v>28</v>
      </c>
      <c r="T33" s="95">
        <f>SUM(D33:S33)</f>
        <v>80</v>
      </c>
      <c r="U33" s="260"/>
      <c r="V33" s="16"/>
      <c r="W33" s="17"/>
      <c r="X33" s="18"/>
      <c r="Y33" s="17"/>
      <c r="Z33" s="17"/>
      <c r="AA33" s="27"/>
      <c r="AB33" s="96" t="str">
        <f>IF(SUMPRODUCT(--ISNUMBER(SEARCH("ОТ",D32:S35)))&gt;0,"ОТ","")</f>
        <v/>
      </c>
      <c r="AC33" s="97" t="str">
        <f>IF(AB33="","",COUNTIF(D32:S35,AB33))</f>
        <v/>
      </c>
      <c r="AD33" s="201" t="str">
        <f>IF(SUMPRODUCT(--ISNUMBER(SEARCH("ДО",D32:S35)))&gt;0,"ДО","")</f>
        <v/>
      </c>
      <c r="AE33" s="202"/>
      <c r="AF33" s="116" t="str">
        <f>IF(AD33="","",COUNTIF(D33:S36,AD33))</f>
        <v/>
      </c>
    </row>
    <row r="34" spans="1:32" ht="12.75" customHeight="1" x14ac:dyDescent="0.2">
      <c r="A34" s="251"/>
      <c r="B34" s="281"/>
      <c r="C34" s="257"/>
      <c r="D34" s="121" t="str">
        <f>IF(OR(WEEKDAY(DATE(YEAR($N$17),MONTH($N$17),D$25),2)=6,WEEKDAY(DATE(YEAR($N$17),MONTH($N$17),D$25),2)=7),"В","Я")</f>
        <v>Я</v>
      </c>
      <c r="E34" s="130" t="str">
        <f t="shared" ref="E34:R34" si="6">IF(OR(WEEKDAY(DATE(YEAR($N$17),MONTH($N$17),E$25),2)=6,WEEKDAY(DATE(YEAR($N$17),MONTH($N$17),E$25),2)=7),"В","Я")</f>
        <v>В</v>
      </c>
      <c r="F34" s="130" t="str">
        <f t="shared" si="6"/>
        <v>В</v>
      </c>
      <c r="G34" s="122" t="str">
        <f t="shared" si="6"/>
        <v>Я</v>
      </c>
      <c r="H34" s="122" t="str">
        <f t="shared" si="6"/>
        <v>Я</v>
      </c>
      <c r="I34" s="122" t="str">
        <f t="shared" si="6"/>
        <v>Я</v>
      </c>
      <c r="J34" s="122" t="str">
        <f t="shared" si="6"/>
        <v>Я</v>
      </c>
      <c r="K34" s="122" t="str">
        <f t="shared" si="6"/>
        <v>Я</v>
      </c>
      <c r="L34" s="130" t="str">
        <f t="shared" si="6"/>
        <v>В</v>
      </c>
      <c r="M34" s="130" t="str">
        <f t="shared" si="6"/>
        <v>В</v>
      </c>
      <c r="N34" s="122" t="str">
        <f t="shared" si="6"/>
        <v>Я</v>
      </c>
      <c r="O34" s="122" t="str">
        <f t="shared" si="6"/>
        <v>Я</v>
      </c>
      <c r="P34" s="122" t="str">
        <f t="shared" si="6"/>
        <v>Я</v>
      </c>
      <c r="Q34" s="122" t="str">
        <f t="shared" si="6"/>
        <v>Я</v>
      </c>
      <c r="R34" s="122" t="str">
        <f t="shared" si="6"/>
        <v>Я</v>
      </c>
      <c r="S34" s="125" t="s">
        <v>28</v>
      </c>
      <c r="T34" s="99">
        <f>COUNTIF(D34:S34,"Я")*1+COUNTIF(D34:S34,"РВ")*1</f>
        <v>11</v>
      </c>
      <c r="U34" s="283">
        <f>SUM(T35,T33)</f>
        <v>168</v>
      </c>
      <c r="V34" s="16"/>
      <c r="W34" s="17"/>
      <c r="X34" s="18"/>
      <c r="Y34" s="17"/>
      <c r="Z34" s="17"/>
      <c r="AA34" s="27"/>
      <c r="AB34" s="96" t="str">
        <f>IF(SUMPRODUCT(--ISNUMBER(SEARCH("б",D32:S35)))&gt;0,"Б","")</f>
        <v/>
      </c>
      <c r="AC34" s="97" t="str">
        <f>IF(AB34="","",COUNTIF(D32:S35,AB34))</f>
        <v/>
      </c>
      <c r="AD34" s="193"/>
      <c r="AE34" s="194"/>
      <c r="AF34" s="18"/>
    </row>
    <row r="35" spans="1:32" ht="13.5" customHeight="1" thickBot="1" x14ac:dyDescent="0.25">
      <c r="A35" s="252"/>
      <c r="B35" s="282"/>
      <c r="C35" s="258"/>
      <c r="D35" s="123">
        <f t="shared" ref="D35:R35" si="7">IF(D34="Я",8,"")</f>
        <v>8</v>
      </c>
      <c r="E35" s="124" t="str">
        <f t="shared" si="7"/>
        <v/>
      </c>
      <c r="F35" s="124" t="str">
        <f t="shared" si="7"/>
        <v/>
      </c>
      <c r="G35" s="124">
        <f t="shared" si="7"/>
        <v>8</v>
      </c>
      <c r="H35" s="124">
        <f t="shared" si="7"/>
        <v>8</v>
      </c>
      <c r="I35" s="124">
        <f t="shared" si="7"/>
        <v>8</v>
      </c>
      <c r="J35" s="124">
        <f t="shared" si="7"/>
        <v>8</v>
      </c>
      <c r="K35" s="124">
        <f t="shared" si="7"/>
        <v>8</v>
      </c>
      <c r="L35" s="124" t="str">
        <f t="shared" si="7"/>
        <v/>
      </c>
      <c r="M35" s="124" t="str">
        <f t="shared" si="7"/>
        <v/>
      </c>
      <c r="N35" s="124">
        <f t="shared" si="7"/>
        <v>8</v>
      </c>
      <c r="O35" s="124">
        <f t="shared" si="7"/>
        <v>8</v>
      </c>
      <c r="P35" s="124">
        <f t="shared" si="7"/>
        <v>8</v>
      </c>
      <c r="Q35" s="124">
        <f t="shared" si="7"/>
        <v>8</v>
      </c>
      <c r="R35" s="124">
        <f t="shared" si="7"/>
        <v>8</v>
      </c>
      <c r="S35" s="126" t="s">
        <v>28</v>
      </c>
      <c r="T35" s="100">
        <f>SUM(D35:S35)</f>
        <v>88</v>
      </c>
      <c r="U35" s="284"/>
      <c r="V35" s="19"/>
      <c r="W35" s="20"/>
      <c r="X35" s="21"/>
      <c r="Y35" s="20"/>
      <c r="Z35" s="20"/>
      <c r="AA35" s="28"/>
      <c r="AB35" s="101" t="str">
        <f>IF(SUMPRODUCT(--ISNUMBER(SEARCH("ОД",D32:S35)))&gt;0,"ОД","")</f>
        <v/>
      </c>
      <c r="AC35" s="102" t="str">
        <f>IF(AB35="","",COUNTIF(D32:S35,AB35))</f>
        <v/>
      </c>
      <c r="AD35" s="195"/>
      <c r="AE35" s="196"/>
      <c r="AF35" s="21"/>
    </row>
    <row r="36" spans="1:32" ht="12.75" customHeight="1" x14ac:dyDescent="0.2">
      <c r="A36" s="190">
        <v>3</v>
      </c>
      <c r="B36" s="253" t="s">
        <v>77</v>
      </c>
      <c r="C36" s="256"/>
      <c r="D36" s="117" t="str">
        <f>IF(OR(WEEKDAY(DATE(YEAR($N$17),MONTH($N$17),D$23),2)=6,WEEKDAY(DATE(YEAR($N$17),MONTH($N$17),D$23),2)=7),"В","Я")</f>
        <v>Я</v>
      </c>
      <c r="E36" s="118" t="str">
        <f>IF(OR(WEEKDAY(DATE(YEAR($N$17),MONTH($N$17),E$23),2)=6,WEEKDAY(DATE(YEAR($N$17),MONTH($N$17),E$23),2)=7),"В","Я")</f>
        <v>Я</v>
      </c>
      <c r="F36" s="131" t="str">
        <f>IF(OR(WEEKDAY(DATE(YEAR($N$17),MONTH($N$17),F$23),2)=6,WEEKDAY(DATE(YEAR($N$17),MONTH($N$17),F$23),2)=7),"В","Я")</f>
        <v>В</v>
      </c>
      <c r="G36" s="131" t="str">
        <f>IF(OR(WEEKDAY(DATE(YEAR($N$17),MONTH($N$17),G$23),2)=6,WEEKDAY(DATE(YEAR($N$17),MONTH($N$17),G$23),2)=7),"В","Я")</f>
        <v>В</v>
      </c>
      <c r="H36" s="131" t="s">
        <v>39</v>
      </c>
      <c r="I36" s="118" t="str">
        <f t="shared" ref="I36:R36" si="8">IF(OR(WEEKDAY(DATE(YEAR($N$17),MONTH($N$17),I$23),2)=6,WEEKDAY(DATE(YEAR($N$17),MONTH($N$17),I$23),2)=7),"В","Я")</f>
        <v>Я</v>
      </c>
      <c r="J36" s="118" t="str">
        <f t="shared" si="8"/>
        <v>Я</v>
      </c>
      <c r="K36" s="118" t="str">
        <f t="shared" si="8"/>
        <v>Я</v>
      </c>
      <c r="L36" s="118" t="str">
        <f t="shared" si="8"/>
        <v>Я</v>
      </c>
      <c r="M36" s="131" t="str">
        <f t="shared" si="8"/>
        <v>В</v>
      </c>
      <c r="N36" s="131" t="str">
        <f t="shared" si="8"/>
        <v>В</v>
      </c>
      <c r="O36" s="118" t="str">
        <f t="shared" si="8"/>
        <v>Я</v>
      </c>
      <c r="P36" s="118" t="str">
        <f t="shared" si="8"/>
        <v>Я</v>
      </c>
      <c r="Q36" s="118" t="str">
        <f t="shared" si="8"/>
        <v>Я</v>
      </c>
      <c r="R36" s="118" t="str">
        <f t="shared" si="8"/>
        <v>Я</v>
      </c>
      <c r="S36" s="90" t="s">
        <v>28</v>
      </c>
      <c r="T36" s="91">
        <f>COUNTIF(D36:S36,"Я")*1+COUNTIF(D36:S36,"РВ")*1</f>
        <v>10</v>
      </c>
      <c r="U36" s="259">
        <f>SUM(T38,T36)</f>
        <v>21</v>
      </c>
      <c r="V36" s="22"/>
      <c r="W36" s="23"/>
      <c r="X36" s="24"/>
      <c r="Y36" s="24"/>
      <c r="Z36" s="23"/>
      <c r="AA36" s="25"/>
      <c r="AB36" s="92" t="str">
        <f>IF(SUMPRODUCT(--ISNUMBER(SEARCH("В",D36:S39)))&gt;0,"В","")</f>
        <v>В</v>
      </c>
      <c r="AC36" s="93">
        <f>IF(AB36="","",COUNTIF(D36:S39,AB36))</f>
        <v>9</v>
      </c>
      <c r="AD36" s="199" t="str">
        <f>IF(SUMPRODUCT(--ISNUMBER(SEARCH("К",D36:S39)))&gt;0,"К","")</f>
        <v/>
      </c>
      <c r="AE36" s="200"/>
      <c r="AF36" s="127" t="str">
        <f>IF(AD36="","",COUNTIF(D36:S39,AD36))</f>
        <v/>
      </c>
    </row>
    <row r="37" spans="1:32" ht="12.75" customHeight="1" x14ac:dyDescent="0.2">
      <c r="A37" s="251"/>
      <c r="B37" s="254"/>
      <c r="C37" s="257"/>
      <c r="D37" s="119">
        <f>IF(D36="Я",6,"")</f>
        <v>6</v>
      </c>
      <c r="E37" s="120">
        <f t="shared" ref="E37:R37" si="9">IF(E36="Я",6,"")</f>
        <v>6</v>
      </c>
      <c r="F37" s="120" t="str">
        <f t="shared" si="9"/>
        <v/>
      </c>
      <c r="G37" s="120" t="str">
        <f t="shared" si="9"/>
        <v/>
      </c>
      <c r="H37" s="120" t="str">
        <f t="shared" si="9"/>
        <v/>
      </c>
      <c r="I37" s="120">
        <f t="shared" si="9"/>
        <v>6</v>
      </c>
      <c r="J37" s="120">
        <f t="shared" si="9"/>
        <v>6</v>
      </c>
      <c r="K37" s="120">
        <f t="shared" si="9"/>
        <v>6</v>
      </c>
      <c r="L37" s="120">
        <f t="shared" si="9"/>
        <v>6</v>
      </c>
      <c r="M37" s="120" t="str">
        <f t="shared" si="9"/>
        <v/>
      </c>
      <c r="N37" s="120" t="str">
        <f t="shared" si="9"/>
        <v/>
      </c>
      <c r="O37" s="120">
        <f t="shared" si="9"/>
        <v>6</v>
      </c>
      <c r="P37" s="120">
        <f t="shared" si="9"/>
        <v>6</v>
      </c>
      <c r="Q37" s="120">
        <f t="shared" si="9"/>
        <v>6</v>
      </c>
      <c r="R37" s="120">
        <f t="shared" si="9"/>
        <v>6</v>
      </c>
      <c r="S37" s="94" t="s">
        <v>28</v>
      </c>
      <c r="T37" s="95">
        <f>SUM(D37:S37)</f>
        <v>60</v>
      </c>
      <c r="U37" s="260"/>
      <c r="V37" s="16"/>
      <c r="W37" s="17"/>
      <c r="X37" s="18"/>
      <c r="Y37" s="17"/>
      <c r="Z37" s="17"/>
      <c r="AA37" s="27"/>
      <c r="AB37" s="96" t="str">
        <f>IF(SUMPRODUCT(--ISNUMBER(SEARCH("ОТ",D36:S39)))&gt;0,"ОТ","")</f>
        <v/>
      </c>
      <c r="AC37" s="97" t="str">
        <f>IF(AB37="","",COUNTIF(D36:S39,AB37))</f>
        <v/>
      </c>
      <c r="AD37" s="201" t="str">
        <f>IF(SUMPRODUCT(--ISNUMBER(SEARCH("ДО",D36:S39)))&gt;0,"ДО","")</f>
        <v/>
      </c>
      <c r="AE37" s="202"/>
      <c r="AF37" s="116" t="str">
        <f>IF(AD37="","",COUNTIF(D37:S40,AD37))</f>
        <v/>
      </c>
    </row>
    <row r="38" spans="1:32" ht="12.75" customHeight="1" x14ac:dyDescent="0.2">
      <c r="A38" s="251"/>
      <c r="B38" s="254"/>
      <c r="C38" s="257"/>
      <c r="D38" s="121" t="str">
        <f>IF(OR(WEEKDAY(DATE(YEAR($N$17),MONTH($N$17),D$25),2)=6,WEEKDAY(DATE(YEAR($N$17),MONTH($N$17),D$25),2)=7),"В","Я")</f>
        <v>Я</v>
      </c>
      <c r="E38" s="130" t="str">
        <f t="shared" ref="E38:R38" si="10">IF(OR(WEEKDAY(DATE(YEAR($N$17),MONTH($N$17),E$25),2)=6,WEEKDAY(DATE(YEAR($N$17),MONTH($N$17),E$25),2)=7),"В","Я")</f>
        <v>В</v>
      </c>
      <c r="F38" s="130" t="str">
        <f t="shared" si="10"/>
        <v>В</v>
      </c>
      <c r="G38" s="122" t="str">
        <f t="shared" si="10"/>
        <v>Я</v>
      </c>
      <c r="H38" s="122" t="str">
        <f t="shared" si="10"/>
        <v>Я</v>
      </c>
      <c r="I38" s="122" t="str">
        <f t="shared" si="10"/>
        <v>Я</v>
      </c>
      <c r="J38" s="122" t="str">
        <f t="shared" si="10"/>
        <v>Я</v>
      </c>
      <c r="K38" s="122" t="str">
        <f t="shared" si="10"/>
        <v>Я</v>
      </c>
      <c r="L38" s="130" t="str">
        <f t="shared" si="10"/>
        <v>В</v>
      </c>
      <c r="M38" s="130" t="str">
        <f t="shared" si="10"/>
        <v>В</v>
      </c>
      <c r="N38" s="122" t="str">
        <f t="shared" si="10"/>
        <v>Я</v>
      </c>
      <c r="O38" s="122" t="str">
        <f t="shared" si="10"/>
        <v>Я</v>
      </c>
      <c r="P38" s="122" t="str">
        <f t="shared" si="10"/>
        <v>Я</v>
      </c>
      <c r="Q38" s="122" t="str">
        <f t="shared" si="10"/>
        <v>Я</v>
      </c>
      <c r="R38" s="122" t="str">
        <f t="shared" si="10"/>
        <v>Я</v>
      </c>
      <c r="S38" s="125" t="s">
        <v>28</v>
      </c>
      <c r="T38" s="99">
        <f>COUNTIF(D38:S38,"Я")*1+COUNTIF(D38:S38,"РВ")*1</f>
        <v>11</v>
      </c>
      <c r="U38" s="283">
        <f>SUM(T39,T37)</f>
        <v>126</v>
      </c>
      <c r="V38" s="16"/>
      <c r="W38" s="17"/>
      <c r="X38" s="18"/>
      <c r="Y38" s="17"/>
      <c r="Z38" s="17"/>
      <c r="AA38" s="27"/>
      <c r="AB38" s="96" t="str">
        <f>IF(SUMPRODUCT(--ISNUMBER(SEARCH("б",D36:S39)))&gt;0,"Б","")</f>
        <v/>
      </c>
      <c r="AC38" s="97" t="str">
        <f>IF(AB38="","",COUNTIF(D36:S39,AB38))</f>
        <v/>
      </c>
      <c r="AD38" s="193"/>
      <c r="AE38" s="194"/>
      <c r="AF38" s="18"/>
    </row>
    <row r="39" spans="1:32" ht="13.5" customHeight="1" thickBot="1" x14ac:dyDescent="0.25">
      <c r="A39" s="252"/>
      <c r="B39" s="255"/>
      <c r="C39" s="258"/>
      <c r="D39" s="123">
        <f>IF(D38="Я",6,"")</f>
        <v>6</v>
      </c>
      <c r="E39" s="124" t="str">
        <f t="shared" ref="E39:R39" si="11">IF(E38="Я",6,"")</f>
        <v/>
      </c>
      <c r="F39" s="124" t="str">
        <f t="shared" si="11"/>
        <v/>
      </c>
      <c r="G39" s="124">
        <f t="shared" si="11"/>
        <v>6</v>
      </c>
      <c r="H39" s="124">
        <f t="shared" si="11"/>
        <v>6</v>
      </c>
      <c r="I39" s="124">
        <f t="shared" si="11"/>
        <v>6</v>
      </c>
      <c r="J39" s="124">
        <f t="shared" si="11"/>
        <v>6</v>
      </c>
      <c r="K39" s="124">
        <f t="shared" si="11"/>
        <v>6</v>
      </c>
      <c r="L39" s="124" t="str">
        <f t="shared" si="11"/>
        <v/>
      </c>
      <c r="M39" s="124" t="str">
        <f t="shared" si="11"/>
        <v/>
      </c>
      <c r="N39" s="124">
        <f t="shared" si="11"/>
        <v>6</v>
      </c>
      <c r="O39" s="124">
        <f t="shared" si="11"/>
        <v>6</v>
      </c>
      <c r="P39" s="124">
        <f t="shared" si="11"/>
        <v>6</v>
      </c>
      <c r="Q39" s="124">
        <f t="shared" si="11"/>
        <v>6</v>
      </c>
      <c r="R39" s="124">
        <f t="shared" si="11"/>
        <v>6</v>
      </c>
      <c r="S39" s="126" t="s">
        <v>28</v>
      </c>
      <c r="T39" s="100">
        <f>SUM(D39:S39)</f>
        <v>66</v>
      </c>
      <c r="U39" s="284"/>
      <c r="V39" s="19"/>
      <c r="W39" s="20"/>
      <c r="X39" s="21"/>
      <c r="Y39" s="20"/>
      <c r="Z39" s="20"/>
      <c r="AA39" s="28"/>
      <c r="AB39" s="101" t="str">
        <f>IF(SUMPRODUCT(--ISNUMBER(SEARCH("ОД",D36:S39)))&gt;0,"ОД","")</f>
        <v/>
      </c>
      <c r="AC39" s="102" t="str">
        <f>IF(AB39="","",COUNTIF(D36:S39,AB39))</f>
        <v/>
      </c>
      <c r="AD39" s="195"/>
      <c r="AE39" s="196"/>
      <c r="AF39" s="21"/>
    </row>
    <row r="40" spans="1:32" ht="12.75" customHeight="1" x14ac:dyDescent="0.2">
      <c r="A40" s="190">
        <v>4</v>
      </c>
      <c r="B40" s="280" t="s">
        <v>78</v>
      </c>
      <c r="C40" s="256"/>
      <c r="D40" s="117" t="str">
        <f>IF(OR(WEEKDAY(DATE(YEAR($N$17),MONTH($N$17),D$23),2)=6,WEEKDAY(DATE(YEAR($N$17),MONTH($N$17),D$23),2)=7),"В","Я")</f>
        <v>Я</v>
      </c>
      <c r="E40" s="118" t="str">
        <f>IF(OR(WEEKDAY(DATE(YEAR($N$17),MONTH($N$17),E$23),2)=6,WEEKDAY(DATE(YEAR($N$17),MONTH($N$17),E$23),2)=7),"В","Я")</f>
        <v>Я</v>
      </c>
      <c r="F40" s="131" t="str">
        <f>IF(OR(WEEKDAY(DATE(YEAR($N$17),MONTH($N$17),F$23),2)=6,WEEKDAY(DATE(YEAR($N$17),MONTH($N$17),F$23),2)=7),"В","Я")</f>
        <v>В</v>
      </c>
      <c r="G40" s="131" t="str">
        <f>IF(OR(WEEKDAY(DATE(YEAR($N$17),MONTH($N$17),G$23),2)=6,WEEKDAY(DATE(YEAR($N$17),MONTH($N$17),G$23),2)=7),"В","Я")</f>
        <v>В</v>
      </c>
      <c r="H40" s="131" t="s">
        <v>39</v>
      </c>
      <c r="I40" s="118" t="str">
        <f t="shared" ref="I40:R40" si="12">IF(OR(WEEKDAY(DATE(YEAR($N$17),MONTH($N$17),I$23),2)=6,WEEKDAY(DATE(YEAR($N$17),MONTH($N$17),I$23),2)=7),"В","Я")</f>
        <v>Я</v>
      </c>
      <c r="J40" s="118" t="str">
        <f t="shared" si="12"/>
        <v>Я</v>
      </c>
      <c r="K40" s="118" t="str">
        <f t="shared" si="12"/>
        <v>Я</v>
      </c>
      <c r="L40" s="118" t="str">
        <f t="shared" si="12"/>
        <v>Я</v>
      </c>
      <c r="M40" s="131" t="str">
        <f t="shared" si="12"/>
        <v>В</v>
      </c>
      <c r="N40" s="131" t="str">
        <f t="shared" si="12"/>
        <v>В</v>
      </c>
      <c r="O40" s="118" t="str">
        <f t="shared" si="12"/>
        <v>Я</v>
      </c>
      <c r="P40" s="118" t="str">
        <f t="shared" si="12"/>
        <v>Я</v>
      </c>
      <c r="Q40" s="118" t="str">
        <f t="shared" si="12"/>
        <v>Я</v>
      </c>
      <c r="R40" s="118" t="str">
        <f t="shared" si="12"/>
        <v>Я</v>
      </c>
      <c r="S40" s="90" t="s">
        <v>28</v>
      </c>
      <c r="T40" s="91">
        <f>COUNTIF(D40:S40,"Я")*1+COUNTIF(D40:S40,"РВ")*1</f>
        <v>10</v>
      </c>
      <c r="U40" s="259">
        <f>SUM(T42,T40)</f>
        <v>21</v>
      </c>
      <c r="V40" s="22"/>
      <c r="W40" s="23"/>
      <c r="X40" s="24"/>
      <c r="Y40" s="24"/>
      <c r="Z40" s="23"/>
      <c r="AA40" s="25"/>
      <c r="AB40" s="92" t="str">
        <f>IF(SUMPRODUCT(--ISNUMBER(SEARCH("В",D40:S43)))&gt;0,"В","")</f>
        <v>В</v>
      </c>
      <c r="AC40" s="93">
        <f>IF(AB40="","",COUNTIF(D40:S43,AB40))</f>
        <v>9</v>
      </c>
      <c r="AD40" s="199" t="str">
        <f>IF(SUMPRODUCT(--ISNUMBER(SEARCH("К",D40:S43)))&gt;0,"К","")</f>
        <v/>
      </c>
      <c r="AE40" s="200"/>
      <c r="AF40" s="127" t="str">
        <f>IF(AD40="","",COUNTIF(D40:S43,AD40))</f>
        <v/>
      </c>
    </row>
    <row r="41" spans="1:32" ht="12.75" customHeight="1" x14ac:dyDescent="0.2">
      <c r="A41" s="251"/>
      <c r="B41" s="281"/>
      <c r="C41" s="257"/>
      <c r="D41" s="119">
        <f t="shared" ref="D41:R41" si="13">IF(D40="Я",8,"")</f>
        <v>8</v>
      </c>
      <c r="E41" s="120">
        <f t="shared" si="13"/>
        <v>8</v>
      </c>
      <c r="F41" s="120" t="str">
        <f t="shared" si="13"/>
        <v/>
      </c>
      <c r="G41" s="120" t="str">
        <f t="shared" si="13"/>
        <v/>
      </c>
      <c r="H41" s="120" t="str">
        <f t="shared" si="13"/>
        <v/>
      </c>
      <c r="I41" s="120">
        <f t="shared" si="13"/>
        <v>8</v>
      </c>
      <c r="J41" s="120">
        <f t="shared" si="13"/>
        <v>8</v>
      </c>
      <c r="K41" s="120">
        <f t="shared" si="13"/>
        <v>8</v>
      </c>
      <c r="L41" s="120">
        <f t="shared" si="13"/>
        <v>8</v>
      </c>
      <c r="M41" s="120" t="str">
        <f t="shared" si="13"/>
        <v/>
      </c>
      <c r="N41" s="120" t="str">
        <f t="shared" si="13"/>
        <v/>
      </c>
      <c r="O41" s="120">
        <f t="shared" si="13"/>
        <v>8</v>
      </c>
      <c r="P41" s="120">
        <f t="shared" si="13"/>
        <v>8</v>
      </c>
      <c r="Q41" s="120">
        <f t="shared" si="13"/>
        <v>8</v>
      </c>
      <c r="R41" s="120">
        <f t="shared" si="13"/>
        <v>8</v>
      </c>
      <c r="S41" s="94" t="s">
        <v>28</v>
      </c>
      <c r="T41" s="95">
        <f>SUM(D41:S41)</f>
        <v>80</v>
      </c>
      <c r="U41" s="260"/>
      <c r="V41" s="16"/>
      <c r="W41" s="17"/>
      <c r="X41" s="18"/>
      <c r="Y41" s="17"/>
      <c r="Z41" s="17"/>
      <c r="AA41" s="27"/>
      <c r="AB41" s="96" t="str">
        <f>IF(SUMPRODUCT(--ISNUMBER(SEARCH("ОТ",D40:S43)))&gt;0,"ОТ","")</f>
        <v/>
      </c>
      <c r="AC41" s="97" t="str">
        <f>IF(AB41="","",COUNTIF(D40:S43,AB41))</f>
        <v/>
      </c>
      <c r="AD41" s="201" t="str">
        <f>IF(SUMPRODUCT(--ISNUMBER(SEARCH("ДО",D40:S43)))&gt;0,"ДО","")</f>
        <v/>
      </c>
      <c r="AE41" s="202"/>
      <c r="AF41" s="116" t="str">
        <f>IF(AD41="","",COUNTIF(D41:S44,AD41))</f>
        <v/>
      </c>
    </row>
    <row r="42" spans="1:32" ht="12.75" customHeight="1" x14ac:dyDescent="0.2">
      <c r="A42" s="251"/>
      <c r="B42" s="281"/>
      <c r="C42" s="257"/>
      <c r="D42" s="121" t="str">
        <f>IF(OR(WEEKDAY(DATE(YEAR($N$17),MONTH($N$17),D$25),2)=6,WEEKDAY(DATE(YEAR($N$17),MONTH($N$17),D$25),2)=7),"В","Я")</f>
        <v>Я</v>
      </c>
      <c r="E42" s="130" t="str">
        <f t="shared" ref="E42:R42" si="14">IF(OR(WEEKDAY(DATE(YEAR($N$17),MONTH($N$17),E$25),2)=6,WEEKDAY(DATE(YEAR($N$17),MONTH($N$17),E$25),2)=7),"В","Я")</f>
        <v>В</v>
      </c>
      <c r="F42" s="130" t="str">
        <f t="shared" si="14"/>
        <v>В</v>
      </c>
      <c r="G42" s="122" t="str">
        <f t="shared" si="14"/>
        <v>Я</v>
      </c>
      <c r="H42" s="122" t="str">
        <f t="shared" si="14"/>
        <v>Я</v>
      </c>
      <c r="I42" s="122" t="str">
        <f t="shared" si="14"/>
        <v>Я</v>
      </c>
      <c r="J42" s="122" t="str">
        <f t="shared" si="14"/>
        <v>Я</v>
      </c>
      <c r="K42" s="122" t="str">
        <f t="shared" si="14"/>
        <v>Я</v>
      </c>
      <c r="L42" s="130" t="str">
        <f t="shared" si="14"/>
        <v>В</v>
      </c>
      <c r="M42" s="130" t="str">
        <f t="shared" si="14"/>
        <v>В</v>
      </c>
      <c r="N42" s="122" t="str">
        <f t="shared" si="14"/>
        <v>Я</v>
      </c>
      <c r="O42" s="122" t="str">
        <f t="shared" si="14"/>
        <v>Я</v>
      </c>
      <c r="P42" s="122" t="str">
        <f t="shared" si="14"/>
        <v>Я</v>
      </c>
      <c r="Q42" s="122" t="str">
        <f t="shared" si="14"/>
        <v>Я</v>
      </c>
      <c r="R42" s="122" t="str">
        <f t="shared" si="14"/>
        <v>Я</v>
      </c>
      <c r="S42" s="125" t="s">
        <v>28</v>
      </c>
      <c r="T42" s="99">
        <f>COUNTIF(D42:S42,"Я")*1+COUNTIF(D42:S42,"РВ")*1</f>
        <v>11</v>
      </c>
      <c r="U42" s="283">
        <f>SUM(T43,T41)</f>
        <v>168</v>
      </c>
      <c r="V42" s="16"/>
      <c r="W42" s="17"/>
      <c r="X42" s="18"/>
      <c r="Y42" s="17"/>
      <c r="Z42" s="17"/>
      <c r="AA42" s="27"/>
      <c r="AB42" s="96" t="str">
        <f>IF(SUMPRODUCT(--ISNUMBER(SEARCH("б",D40:S43)))&gt;0,"Б","")</f>
        <v/>
      </c>
      <c r="AC42" s="97" t="str">
        <f>IF(AB42="","",COUNTIF(D40:S43,AB42))</f>
        <v/>
      </c>
      <c r="AD42" s="193"/>
      <c r="AE42" s="194"/>
      <c r="AF42" s="18"/>
    </row>
    <row r="43" spans="1:32" ht="13.5" customHeight="1" thickBot="1" x14ac:dyDescent="0.25">
      <c r="A43" s="252"/>
      <c r="B43" s="282"/>
      <c r="C43" s="258"/>
      <c r="D43" s="123">
        <f t="shared" ref="D43:R43" si="15">IF(D42="Я",8,"")</f>
        <v>8</v>
      </c>
      <c r="E43" s="124" t="str">
        <f t="shared" si="15"/>
        <v/>
      </c>
      <c r="F43" s="124" t="str">
        <f t="shared" si="15"/>
        <v/>
      </c>
      <c r="G43" s="124">
        <f t="shared" si="15"/>
        <v>8</v>
      </c>
      <c r="H43" s="124">
        <f t="shared" si="15"/>
        <v>8</v>
      </c>
      <c r="I43" s="124">
        <f t="shared" si="15"/>
        <v>8</v>
      </c>
      <c r="J43" s="124">
        <f t="shared" si="15"/>
        <v>8</v>
      </c>
      <c r="K43" s="124">
        <f t="shared" si="15"/>
        <v>8</v>
      </c>
      <c r="L43" s="124" t="str">
        <f t="shared" si="15"/>
        <v/>
      </c>
      <c r="M43" s="124" t="str">
        <f t="shared" si="15"/>
        <v/>
      </c>
      <c r="N43" s="124">
        <f t="shared" si="15"/>
        <v>8</v>
      </c>
      <c r="O43" s="124">
        <f t="shared" si="15"/>
        <v>8</v>
      </c>
      <c r="P43" s="124">
        <f t="shared" si="15"/>
        <v>8</v>
      </c>
      <c r="Q43" s="124">
        <f t="shared" si="15"/>
        <v>8</v>
      </c>
      <c r="R43" s="124">
        <f t="shared" si="15"/>
        <v>8</v>
      </c>
      <c r="S43" s="126" t="s">
        <v>28</v>
      </c>
      <c r="T43" s="100">
        <f>SUM(D43:S43)</f>
        <v>88</v>
      </c>
      <c r="U43" s="284"/>
      <c r="V43" s="19"/>
      <c r="W43" s="20"/>
      <c r="X43" s="21"/>
      <c r="Y43" s="20"/>
      <c r="Z43" s="20"/>
      <c r="AA43" s="28"/>
      <c r="AB43" s="101" t="str">
        <f>IF(SUMPRODUCT(--ISNUMBER(SEARCH("ОД",D40:S43)))&gt;0,"ОД","")</f>
        <v/>
      </c>
      <c r="AC43" s="102" t="str">
        <f>IF(AB43="","",COUNTIF(D40:S43,AB43))</f>
        <v/>
      </c>
      <c r="AD43" s="195"/>
      <c r="AE43" s="196"/>
      <c r="AF43" s="21"/>
    </row>
    <row r="44" spans="1:32" ht="12.75" customHeight="1" x14ac:dyDescent="0.2">
      <c r="A44" s="190">
        <v>5</v>
      </c>
      <c r="B44" s="280" t="s">
        <v>79</v>
      </c>
      <c r="C44" s="256"/>
      <c r="D44" s="117" t="str">
        <f>IF(OR(WEEKDAY(DATE(YEAR($N$17),MONTH($N$17),D$23),2)=6,WEEKDAY(DATE(YEAR($N$17),MONTH($N$17),D$23),2)=7),"В","Я")</f>
        <v>Я</v>
      </c>
      <c r="E44" s="118" t="str">
        <f>IF(OR(WEEKDAY(DATE(YEAR($N$17),MONTH($N$17),E$23),2)=6,WEEKDAY(DATE(YEAR($N$17),MONTH($N$17),E$23),2)=7),"В","Я")</f>
        <v>Я</v>
      </c>
      <c r="F44" s="131" t="str">
        <f>IF(OR(WEEKDAY(DATE(YEAR($N$17),MONTH($N$17),F$23),2)=6,WEEKDAY(DATE(YEAR($N$17),MONTH($N$17),F$23),2)=7),"В","Я")</f>
        <v>В</v>
      </c>
      <c r="G44" s="131" t="str">
        <f>IF(OR(WEEKDAY(DATE(YEAR($N$17),MONTH($N$17),G$23),2)=6,WEEKDAY(DATE(YEAR($N$17),MONTH($N$17),G$23),2)=7),"В","Я")</f>
        <v>В</v>
      </c>
      <c r="H44" s="131" t="s">
        <v>39</v>
      </c>
      <c r="I44" s="118" t="str">
        <f t="shared" ref="I44:R44" si="16">IF(OR(WEEKDAY(DATE(YEAR($N$17),MONTH($N$17),I$23),2)=6,WEEKDAY(DATE(YEAR($N$17),MONTH($N$17),I$23),2)=7),"В","Я")</f>
        <v>Я</v>
      </c>
      <c r="J44" s="118" t="str">
        <f t="shared" si="16"/>
        <v>Я</v>
      </c>
      <c r="K44" s="118" t="str">
        <f t="shared" si="16"/>
        <v>Я</v>
      </c>
      <c r="L44" s="118" t="str">
        <f t="shared" si="16"/>
        <v>Я</v>
      </c>
      <c r="M44" s="131" t="str">
        <f t="shared" si="16"/>
        <v>В</v>
      </c>
      <c r="N44" s="131" t="str">
        <f t="shared" si="16"/>
        <v>В</v>
      </c>
      <c r="O44" s="118" t="str">
        <f t="shared" si="16"/>
        <v>Я</v>
      </c>
      <c r="P44" s="118" t="str">
        <f t="shared" si="16"/>
        <v>Я</v>
      </c>
      <c r="Q44" s="118" t="str">
        <f t="shared" si="16"/>
        <v>Я</v>
      </c>
      <c r="R44" s="118" t="str">
        <f t="shared" si="16"/>
        <v>Я</v>
      </c>
      <c r="S44" s="90" t="s">
        <v>28</v>
      </c>
      <c r="T44" s="91">
        <f>COUNTIF(D44:S44,"Я")*1+COUNTIF(D44:S44,"РВ")*1</f>
        <v>10</v>
      </c>
      <c r="U44" s="259">
        <f>SUM(T46,T44)</f>
        <v>21</v>
      </c>
      <c r="V44" s="22"/>
      <c r="W44" s="23"/>
      <c r="X44" s="24"/>
      <c r="Y44" s="24"/>
      <c r="Z44" s="23"/>
      <c r="AA44" s="25"/>
      <c r="AB44" s="92" t="str">
        <f>IF(SUMPRODUCT(--ISNUMBER(SEARCH("В",D44:S47)))&gt;0,"В","")</f>
        <v>В</v>
      </c>
      <c r="AC44" s="93">
        <f>IF(AB44="","",COUNTIF(D44:S47,AB44))</f>
        <v>9</v>
      </c>
      <c r="AD44" s="199" t="str">
        <f>IF(SUMPRODUCT(--ISNUMBER(SEARCH("К",D44:S47)))&gt;0,"К","")</f>
        <v/>
      </c>
      <c r="AE44" s="200"/>
      <c r="AF44" s="127" t="str">
        <f>IF(AD44="","",COUNTIF(D44:S47,AD44))</f>
        <v/>
      </c>
    </row>
    <row r="45" spans="1:32" ht="12.75" customHeight="1" x14ac:dyDescent="0.2">
      <c r="A45" s="251"/>
      <c r="B45" s="281"/>
      <c r="C45" s="257"/>
      <c r="D45" s="119">
        <f t="shared" ref="D45:R45" si="17">IF(D44="Я",8,"")</f>
        <v>8</v>
      </c>
      <c r="E45" s="120">
        <f t="shared" si="17"/>
        <v>8</v>
      </c>
      <c r="F45" s="120" t="str">
        <f t="shared" si="17"/>
        <v/>
      </c>
      <c r="G45" s="120" t="str">
        <f t="shared" si="17"/>
        <v/>
      </c>
      <c r="H45" s="120" t="str">
        <f t="shared" si="17"/>
        <v/>
      </c>
      <c r="I45" s="120">
        <f t="shared" si="17"/>
        <v>8</v>
      </c>
      <c r="J45" s="120">
        <f t="shared" si="17"/>
        <v>8</v>
      </c>
      <c r="K45" s="120">
        <f t="shared" si="17"/>
        <v>8</v>
      </c>
      <c r="L45" s="120">
        <f t="shared" si="17"/>
        <v>8</v>
      </c>
      <c r="M45" s="120" t="str">
        <f t="shared" si="17"/>
        <v/>
      </c>
      <c r="N45" s="120" t="str">
        <f t="shared" si="17"/>
        <v/>
      </c>
      <c r="O45" s="120">
        <f t="shared" si="17"/>
        <v>8</v>
      </c>
      <c r="P45" s="120">
        <f t="shared" si="17"/>
        <v>8</v>
      </c>
      <c r="Q45" s="120">
        <f t="shared" si="17"/>
        <v>8</v>
      </c>
      <c r="R45" s="120">
        <f t="shared" si="17"/>
        <v>8</v>
      </c>
      <c r="S45" s="94" t="s">
        <v>28</v>
      </c>
      <c r="T45" s="95">
        <f>SUM(D45:S45)</f>
        <v>80</v>
      </c>
      <c r="U45" s="260"/>
      <c r="V45" s="16"/>
      <c r="W45" s="17"/>
      <c r="X45" s="18"/>
      <c r="Y45" s="17"/>
      <c r="Z45" s="17"/>
      <c r="AA45" s="27"/>
      <c r="AB45" s="96" t="str">
        <f>IF(SUMPRODUCT(--ISNUMBER(SEARCH("ОТ",D44:S47)))&gt;0,"ОТ","")</f>
        <v/>
      </c>
      <c r="AC45" s="97" t="str">
        <f>IF(AB45="","",COUNTIF(D44:S47,AB45))</f>
        <v/>
      </c>
      <c r="AD45" s="201" t="str">
        <f>IF(SUMPRODUCT(--ISNUMBER(SEARCH("ДО",D44:S47)))&gt;0,"ДО","")</f>
        <v/>
      </c>
      <c r="AE45" s="202"/>
      <c r="AF45" s="116" t="str">
        <f>IF(AD45="","",COUNTIF(D45:S48,AD45))</f>
        <v/>
      </c>
    </row>
    <row r="46" spans="1:32" ht="12.75" customHeight="1" x14ac:dyDescent="0.2">
      <c r="A46" s="251"/>
      <c r="B46" s="281"/>
      <c r="C46" s="257"/>
      <c r="D46" s="121" t="str">
        <f>IF(OR(WEEKDAY(DATE(YEAR($N$17),MONTH($N$17),D$25),2)=6,WEEKDAY(DATE(YEAR($N$17),MONTH($N$17),D$25),2)=7),"В","Я")</f>
        <v>Я</v>
      </c>
      <c r="E46" s="130" t="str">
        <f t="shared" ref="E46:R46" si="18">IF(OR(WEEKDAY(DATE(YEAR($N$17),MONTH($N$17),E$25),2)=6,WEEKDAY(DATE(YEAR($N$17),MONTH($N$17),E$25),2)=7),"В","Я")</f>
        <v>В</v>
      </c>
      <c r="F46" s="130" t="str">
        <f t="shared" si="18"/>
        <v>В</v>
      </c>
      <c r="G46" s="122" t="str">
        <f t="shared" si="18"/>
        <v>Я</v>
      </c>
      <c r="H46" s="122" t="str">
        <f t="shared" si="18"/>
        <v>Я</v>
      </c>
      <c r="I46" s="122" t="str">
        <f t="shared" si="18"/>
        <v>Я</v>
      </c>
      <c r="J46" s="122" t="str">
        <f t="shared" si="18"/>
        <v>Я</v>
      </c>
      <c r="K46" s="122" t="str">
        <f t="shared" si="18"/>
        <v>Я</v>
      </c>
      <c r="L46" s="130" t="str">
        <f t="shared" si="18"/>
        <v>В</v>
      </c>
      <c r="M46" s="130" t="str">
        <f t="shared" si="18"/>
        <v>В</v>
      </c>
      <c r="N46" s="122" t="str">
        <f t="shared" si="18"/>
        <v>Я</v>
      </c>
      <c r="O46" s="122" t="str">
        <f t="shared" si="18"/>
        <v>Я</v>
      </c>
      <c r="P46" s="122" t="str">
        <f t="shared" si="18"/>
        <v>Я</v>
      </c>
      <c r="Q46" s="122" t="str">
        <f t="shared" si="18"/>
        <v>Я</v>
      </c>
      <c r="R46" s="122" t="str">
        <f t="shared" si="18"/>
        <v>Я</v>
      </c>
      <c r="S46" s="125" t="s">
        <v>28</v>
      </c>
      <c r="T46" s="99">
        <f>COUNTIF(D46:S46,"Я")*1+COUNTIF(D46:S46,"РВ")*1</f>
        <v>11</v>
      </c>
      <c r="U46" s="283">
        <f>SUM(T47,T45)</f>
        <v>168</v>
      </c>
      <c r="V46" s="16"/>
      <c r="W46" s="17"/>
      <c r="X46" s="18"/>
      <c r="Y46" s="17"/>
      <c r="Z46" s="17"/>
      <c r="AA46" s="27"/>
      <c r="AB46" s="96" t="str">
        <f>IF(SUMPRODUCT(--ISNUMBER(SEARCH("б",D44:S47)))&gt;0,"Б","")</f>
        <v/>
      </c>
      <c r="AC46" s="97" t="str">
        <f>IF(AB46="","",COUNTIF(D44:S47,AB46))</f>
        <v/>
      </c>
      <c r="AD46" s="193"/>
      <c r="AE46" s="194"/>
      <c r="AF46" s="18"/>
    </row>
    <row r="47" spans="1:32" ht="13.5" customHeight="1" thickBot="1" x14ac:dyDescent="0.25">
      <c r="A47" s="252"/>
      <c r="B47" s="282"/>
      <c r="C47" s="258"/>
      <c r="D47" s="123">
        <f t="shared" ref="D47:R47" si="19">IF(D46="Я",8,"")</f>
        <v>8</v>
      </c>
      <c r="E47" s="124" t="str">
        <f t="shared" si="19"/>
        <v/>
      </c>
      <c r="F47" s="124" t="str">
        <f t="shared" si="19"/>
        <v/>
      </c>
      <c r="G47" s="124">
        <f t="shared" si="19"/>
        <v>8</v>
      </c>
      <c r="H47" s="124">
        <f t="shared" si="19"/>
        <v>8</v>
      </c>
      <c r="I47" s="124">
        <f t="shared" si="19"/>
        <v>8</v>
      </c>
      <c r="J47" s="124">
        <f t="shared" si="19"/>
        <v>8</v>
      </c>
      <c r="K47" s="124">
        <f t="shared" si="19"/>
        <v>8</v>
      </c>
      <c r="L47" s="124" t="str">
        <f t="shared" si="19"/>
        <v/>
      </c>
      <c r="M47" s="124" t="str">
        <f t="shared" si="19"/>
        <v/>
      </c>
      <c r="N47" s="124">
        <f t="shared" si="19"/>
        <v>8</v>
      </c>
      <c r="O47" s="124">
        <f t="shared" si="19"/>
        <v>8</v>
      </c>
      <c r="P47" s="124">
        <f t="shared" si="19"/>
        <v>8</v>
      </c>
      <c r="Q47" s="124">
        <f t="shared" si="19"/>
        <v>8</v>
      </c>
      <c r="R47" s="124">
        <f t="shared" si="19"/>
        <v>8</v>
      </c>
      <c r="S47" s="126" t="s">
        <v>28</v>
      </c>
      <c r="T47" s="100">
        <f>SUM(D47:S47)</f>
        <v>88</v>
      </c>
      <c r="U47" s="284"/>
      <c r="V47" s="19"/>
      <c r="W47" s="20"/>
      <c r="X47" s="21"/>
      <c r="Y47" s="20"/>
      <c r="Z47" s="20"/>
      <c r="AA47" s="28"/>
      <c r="AB47" s="101" t="str">
        <f>IF(SUMPRODUCT(--ISNUMBER(SEARCH("ОД",D44:S47)))&gt;0,"ОД","")</f>
        <v/>
      </c>
      <c r="AC47" s="102" t="str">
        <f>IF(AB47="","",COUNTIF(D44:S47,AB47))</f>
        <v/>
      </c>
      <c r="AD47" s="195"/>
      <c r="AE47" s="196"/>
      <c r="AF47" s="21"/>
    </row>
    <row r="48" spans="1:32" ht="12.75" customHeight="1" x14ac:dyDescent="0.2">
      <c r="A48" s="190">
        <v>6</v>
      </c>
      <c r="B48" s="253" t="s">
        <v>80</v>
      </c>
      <c r="C48" s="256"/>
      <c r="D48" s="117" t="str">
        <f>IF(OR(WEEKDAY(DATE(YEAR($N$17),MONTH($N$17),D$23),2)=6,WEEKDAY(DATE(YEAR($N$17),MONTH($N$17),D$23),2)=7),"В","Я")</f>
        <v>Я</v>
      </c>
      <c r="E48" s="118" t="str">
        <f>IF(OR(WEEKDAY(DATE(YEAR($N$17),MONTH($N$17),E$23),2)=6,WEEKDAY(DATE(YEAR($N$17),MONTH($N$17),E$23),2)=7),"В","Я")</f>
        <v>Я</v>
      </c>
      <c r="F48" s="131" t="str">
        <f>IF(OR(WEEKDAY(DATE(YEAR($N$17),MONTH($N$17),F$23),2)=6,WEEKDAY(DATE(YEAR($N$17),MONTH($N$17),F$23),2)=7),"В","Я")</f>
        <v>В</v>
      </c>
      <c r="G48" s="131" t="str">
        <f>IF(OR(WEEKDAY(DATE(YEAR($N$17),MONTH($N$17),G$23),2)=6,WEEKDAY(DATE(YEAR($N$17),MONTH($N$17),G$23),2)=7),"В","Я")</f>
        <v>В</v>
      </c>
      <c r="H48" s="131" t="s">
        <v>39</v>
      </c>
      <c r="I48" s="118" t="str">
        <f t="shared" ref="I48:R48" si="20">IF(OR(WEEKDAY(DATE(YEAR($N$17),MONTH($N$17),I$23),2)=6,WEEKDAY(DATE(YEAR($N$17),MONTH($N$17),I$23),2)=7),"В","Я")</f>
        <v>Я</v>
      </c>
      <c r="J48" s="118" t="str">
        <f t="shared" si="20"/>
        <v>Я</v>
      </c>
      <c r="K48" s="118" t="str">
        <f t="shared" si="20"/>
        <v>Я</v>
      </c>
      <c r="L48" s="118" t="str">
        <f t="shared" si="20"/>
        <v>Я</v>
      </c>
      <c r="M48" s="131" t="str">
        <f t="shared" si="20"/>
        <v>В</v>
      </c>
      <c r="N48" s="131" t="str">
        <f t="shared" si="20"/>
        <v>В</v>
      </c>
      <c r="O48" s="118" t="str">
        <f t="shared" si="20"/>
        <v>Я</v>
      </c>
      <c r="P48" s="118" t="str">
        <f t="shared" si="20"/>
        <v>Я</v>
      </c>
      <c r="Q48" s="118" t="str">
        <f t="shared" si="20"/>
        <v>Я</v>
      </c>
      <c r="R48" s="118" t="str">
        <f t="shared" si="20"/>
        <v>Я</v>
      </c>
      <c r="S48" s="90" t="s">
        <v>28</v>
      </c>
      <c r="T48" s="91">
        <f>COUNTIF(D48:S48,"Я")*1+COUNTIF(D48:S48,"РВ")*1</f>
        <v>10</v>
      </c>
      <c r="U48" s="259">
        <f>SUM(T50,T48)</f>
        <v>21</v>
      </c>
      <c r="V48" s="22"/>
      <c r="W48" s="23"/>
      <c r="X48" s="24"/>
      <c r="Y48" s="24"/>
      <c r="Z48" s="23"/>
      <c r="AA48" s="25"/>
      <c r="AB48" s="92" t="str">
        <f>IF(SUMPRODUCT(--ISNUMBER(SEARCH("В",D48:S51)))&gt;0,"В","")</f>
        <v>В</v>
      </c>
      <c r="AC48" s="93">
        <f>IF(AB48="","",COUNTIF(D48:S51,AB48))</f>
        <v>9</v>
      </c>
      <c r="AD48" s="199" t="str">
        <f>IF(SUMPRODUCT(--ISNUMBER(SEARCH("К",D48:S51)))&gt;0,"К","")</f>
        <v/>
      </c>
      <c r="AE48" s="200"/>
      <c r="AF48" s="127" t="str">
        <f>IF(AD48="","",COUNTIF(D48:S51,AD48))</f>
        <v/>
      </c>
    </row>
    <row r="49" spans="1:32" ht="12.75" customHeight="1" x14ac:dyDescent="0.2">
      <c r="A49" s="251"/>
      <c r="B49" s="254"/>
      <c r="C49" s="257"/>
      <c r="D49" s="119">
        <f>IF(D48="Я",4,"")</f>
        <v>4</v>
      </c>
      <c r="E49" s="120">
        <f t="shared" ref="E49:R49" si="21">IF(E48="Я",4,"")</f>
        <v>4</v>
      </c>
      <c r="F49" s="120" t="str">
        <f t="shared" si="21"/>
        <v/>
      </c>
      <c r="G49" s="120" t="str">
        <f t="shared" si="21"/>
        <v/>
      </c>
      <c r="H49" s="120" t="str">
        <f t="shared" si="21"/>
        <v/>
      </c>
      <c r="I49" s="120">
        <f t="shared" si="21"/>
        <v>4</v>
      </c>
      <c r="J49" s="120">
        <f t="shared" si="21"/>
        <v>4</v>
      </c>
      <c r="K49" s="120">
        <f t="shared" si="21"/>
        <v>4</v>
      </c>
      <c r="L49" s="120">
        <f t="shared" si="21"/>
        <v>4</v>
      </c>
      <c r="M49" s="120" t="str">
        <f t="shared" si="21"/>
        <v/>
      </c>
      <c r="N49" s="120" t="str">
        <f t="shared" si="21"/>
        <v/>
      </c>
      <c r="O49" s="120">
        <f t="shared" si="21"/>
        <v>4</v>
      </c>
      <c r="P49" s="120">
        <f t="shared" si="21"/>
        <v>4</v>
      </c>
      <c r="Q49" s="120">
        <f t="shared" si="21"/>
        <v>4</v>
      </c>
      <c r="R49" s="120">
        <f t="shared" si="21"/>
        <v>4</v>
      </c>
      <c r="S49" s="94" t="s">
        <v>28</v>
      </c>
      <c r="T49" s="95">
        <f>SUM(D49:S49)</f>
        <v>40</v>
      </c>
      <c r="U49" s="260"/>
      <c r="V49" s="16"/>
      <c r="W49" s="17"/>
      <c r="X49" s="18"/>
      <c r="Y49" s="17"/>
      <c r="Z49" s="17"/>
      <c r="AA49" s="27"/>
      <c r="AB49" s="96" t="str">
        <f>IF(SUMPRODUCT(--ISNUMBER(SEARCH("ОТ",D48:S51)))&gt;0,"ОТ","")</f>
        <v/>
      </c>
      <c r="AC49" s="97" t="str">
        <f>IF(AB49="","",COUNTIF(D48:S51,AB49))</f>
        <v/>
      </c>
      <c r="AD49" s="201" t="str">
        <f>IF(SUMPRODUCT(--ISNUMBER(SEARCH("ДО",D48:S51)))&gt;0,"ДО","")</f>
        <v/>
      </c>
      <c r="AE49" s="202"/>
      <c r="AF49" s="116" t="str">
        <f>IF(AD49="","",COUNTIF(D49:S52,AD49))</f>
        <v/>
      </c>
    </row>
    <row r="50" spans="1:32" ht="12.75" customHeight="1" x14ac:dyDescent="0.2">
      <c r="A50" s="251"/>
      <c r="B50" s="254"/>
      <c r="C50" s="257"/>
      <c r="D50" s="121" t="str">
        <f>IF(OR(WEEKDAY(DATE(YEAR($N$17),MONTH($N$17),D$25),2)=6,WEEKDAY(DATE(YEAR($N$17),MONTH($N$17),D$25),2)=7),"В","Я")</f>
        <v>Я</v>
      </c>
      <c r="E50" s="130" t="str">
        <f t="shared" ref="E50:R50" si="22">IF(OR(WEEKDAY(DATE(YEAR($N$17),MONTH($N$17),E$25),2)=6,WEEKDAY(DATE(YEAR($N$17),MONTH($N$17),E$25),2)=7),"В","Я")</f>
        <v>В</v>
      </c>
      <c r="F50" s="130" t="str">
        <f t="shared" si="22"/>
        <v>В</v>
      </c>
      <c r="G50" s="122" t="str">
        <f t="shared" si="22"/>
        <v>Я</v>
      </c>
      <c r="H50" s="122" t="str">
        <f t="shared" si="22"/>
        <v>Я</v>
      </c>
      <c r="I50" s="122" t="str">
        <f t="shared" si="22"/>
        <v>Я</v>
      </c>
      <c r="J50" s="122" t="str">
        <f t="shared" si="22"/>
        <v>Я</v>
      </c>
      <c r="K50" s="122" t="str">
        <f t="shared" si="22"/>
        <v>Я</v>
      </c>
      <c r="L50" s="130" t="str">
        <f t="shared" si="22"/>
        <v>В</v>
      </c>
      <c r="M50" s="130" t="str">
        <f t="shared" si="22"/>
        <v>В</v>
      </c>
      <c r="N50" s="122" t="str">
        <f t="shared" si="22"/>
        <v>Я</v>
      </c>
      <c r="O50" s="122" t="str">
        <f t="shared" si="22"/>
        <v>Я</v>
      </c>
      <c r="P50" s="122" t="str">
        <f t="shared" si="22"/>
        <v>Я</v>
      </c>
      <c r="Q50" s="122" t="str">
        <f t="shared" si="22"/>
        <v>Я</v>
      </c>
      <c r="R50" s="122" t="str">
        <f t="shared" si="22"/>
        <v>Я</v>
      </c>
      <c r="S50" s="125" t="s">
        <v>28</v>
      </c>
      <c r="T50" s="99">
        <f>COUNTIF(D50:S50,"Я")*1+COUNTIF(D50:S50,"РВ")*1</f>
        <v>11</v>
      </c>
      <c r="U50" s="283">
        <f>SUM(T51,T49)</f>
        <v>84</v>
      </c>
      <c r="V50" s="16"/>
      <c r="W50" s="17"/>
      <c r="X50" s="18"/>
      <c r="Y50" s="17"/>
      <c r="Z50" s="17"/>
      <c r="AA50" s="27"/>
      <c r="AB50" s="96" t="str">
        <f>IF(SUMPRODUCT(--ISNUMBER(SEARCH("б",D48:S51)))&gt;0,"Б","")</f>
        <v/>
      </c>
      <c r="AC50" s="97" t="str">
        <f>IF(AB50="","",COUNTIF(D48:S51,AB50))</f>
        <v/>
      </c>
      <c r="AD50" s="193"/>
      <c r="AE50" s="194"/>
      <c r="AF50" s="18"/>
    </row>
    <row r="51" spans="1:32" ht="13.5" customHeight="1" thickBot="1" x14ac:dyDescent="0.25">
      <c r="A51" s="252"/>
      <c r="B51" s="255"/>
      <c r="C51" s="258"/>
      <c r="D51" s="123">
        <f>IF(D50="Я",4,"")</f>
        <v>4</v>
      </c>
      <c r="E51" s="124" t="str">
        <f t="shared" ref="E51:R51" si="23">IF(E50="Я",4,"")</f>
        <v/>
      </c>
      <c r="F51" s="124" t="str">
        <f t="shared" si="23"/>
        <v/>
      </c>
      <c r="G51" s="124">
        <f t="shared" si="23"/>
        <v>4</v>
      </c>
      <c r="H51" s="124">
        <f t="shared" si="23"/>
        <v>4</v>
      </c>
      <c r="I51" s="124">
        <f t="shared" si="23"/>
        <v>4</v>
      </c>
      <c r="J51" s="124">
        <f t="shared" si="23"/>
        <v>4</v>
      </c>
      <c r="K51" s="124">
        <f t="shared" si="23"/>
        <v>4</v>
      </c>
      <c r="L51" s="124" t="str">
        <f t="shared" si="23"/>
        <v/>
      </c>
      <c r="M51" s="124" t="str">
        <f t="shared" si="23"/>
        <v/>
      </c>
      <c r="N51" s="124">
        <f t="shared" si="23"/>
        <v>4</v>
      </c>
      <c r="O51" s="124">
        <f t="shared" si="23"/>
        <v>4</v>
      </c>
      <c r="P51" s="124">
        <f t="shared" si="23"/>
        <v>4</v>
      </c>
      <c r="Q51" s="124">
        <f t="shared" si="23"/>
        <v>4</v>
      </c>
      <c r="R51" s="124">
        <f t="shared" si="23"/>
        <v>4</v>
      </c>
      <c r="S51" s="126" t="s">
        <v>28</v>
      </c>
      <c r="T51" s="100">
        <f>SUM(D51:S51)</f>
        <v>44</v>
      </c>
      <c r="U51" s="284"/>
      <c r="V51" s="19"/>
      <c r="W51" s="20"/>
      <c r="X51" s="21"/>
      <c r="Y51" s="20"/>
      <c r="Z51" s="20"/>
      <c r="AA51" s="28"/>
      <c r="AB51" s="101" t="str">
        <f>IF(SUMPRODUCT(--ISNUMBER(SEARCH("ОД",D48:S51)))&gt;0,"ОД","")</f>
        <v/>
      </c>
      <c r="AC51" s="102" t="str">
        <f>IF(AB51="","",COUNTIF(D48:S51,AB51))</f>
        <v/>
      </c>
      <c r="AD51" s="195"/>
      <c r="AE51" s="196"/>
      <c r="AF51" s="21"/>
    </row>
    <row r="53" spans="1:32" x14ac:dyDescent="0.2">
      <c r="B53" s="71" t="s">
        <v>31</v>
      </c>
      <c r="C53" s="288" t="s">
        <v>42</v>
      </c>
      <c r="D53" s="288"/>
      <c r="E53" s="288"/>
      <c r="F53" s="288"/>
      <c r="G53" s="72"/>
      <c r="H53" s="288"/>
      <c r="I53" s="288"/>
      <c r="J53" s="72"/>
      <c r="K53" s="288" t="s">
        <v>81</v>
      </c>
      <c r="L53" s="288"/>
      <c r="M53" s="288"/>
      <c r="O53" s="72" t="s">
        <v>36</v>
      </c>
    </row>
    <row r="54" spans="1:32" ht="14.25" x14ac:dyDescent="0.2">
      <c r="C54" s="290" t="s">
        <v>32</v>
      </c>
      <c r="D54" s="291"/>
      <c r="E54" s="291"/>
      <c r="F54" s="291"/>
      <c r="H54" s="290" t="s">
        <v>33</v>
      </c>
      <c r="I54" s="291"/>
      <c r="K54" s="290" t="s">
        <v>34</v>
      </c>
      <c r="L54" s="291"/>
      <c r="M54" s="291"/>
      <c r="O54" s="72" t="s">
        <v>37</v>
      </c>
      <c r="P54" s="72"/>
      <c r="Q54" s="72"/>
      <c r="R54" s="72"/>
      <c r="S54" s="72"/>
      <c r="T54" s="288" t="s">
        <v>43</v>
      </c>
      <c r="U54" s="288"/>
      <c r="V54" s="288"/>
      <c r="W54" s="288"/>
      <c r="X54" s="73"/>
      <c r="Y54" s="288"/>
      <c r="Z54" s="288"/>
      <c r="AA54" s="72"/>
      <c r="AB54" s="288" t="s">
        <v>82</v>
      </c>
      <c r="AC54" s="288"/>
      <c r="AD54" s="289" t="str">
        <f>K55</f>
        <v>03.12.2012г.</v>
      </c>
      <c r="AE54" s="289"/>
      <c r="AF54" s="289"/>
    </row>
    <row r="55" spans="1:32" ht="14.25" x14ac:dyDescent="0.2">
      <c r="K55" s="289" t="s">
        <v>74</v>
      </c>
      <c r="L55" s="289"/>
      <c r="M55" s="289"/>
      <c r="T55" s="290" t="s">
        <v>32</v>
      </c>
      <c r="U55" s="291"/>
      <c r="V55" s="291"/>
      <c r="W55" s="291"/>
      <c r="Y55" s="290" t="s">
        <v>33</v>
      </c>
      <c r="Z55" s="291"/>
      <c r="AB55" s="290" t="s">
        <v>34</v>
      </c>
      <c r="AC55" s="291"/>
    </row>
    <row r="56" spans="1:32" x14ac:dyDescent="0.2">
      <c r="O56" s="72" t="s">
        <v>35</v>
      </c>
      <c r="P56" s="72"/>
      <c r="Q56" s="72"/>
      <c r="R56" s="72"/>
      <c r="S56" s="72"/>
      <c r="T56" s="288"/>
      <c r="U56" s="288"/>
      <c r="V56" s="288"/>
      <c r="W56" s="288"/>
      <c r="X56" s="73"/>
      <c r="Y56" s="288"/>
      <c r="Z56" s="288"/>
      <c r="AA56" s="72"/>
      <c r="AB56" s="288" t="s">
        <v>83</v>
      </c>
      <c r="AC56" s="288"/>
      <c r="AD56" s="289" t="str">
        <f>K55</f>
        <v>03.12.2012г.</v>
      </c>
      <c r="AE56" s="289"/>
      <c r="AF56" s="289"/>
    </row>
    <row r="57" spans="1:32" ht="14.25" x14ac:dyDescent="0.2">
      <c r="T57" s="290" t="s">
        <v>32</v>
      </c>
      <c r="U57" s="291"/>
      <c r="V57" s="291"/>
      <c r="W57" s="291"/>
      <c r="Y57" s="290" t="s">
        <v>33</v>
      </c>
      <c r="Z57" s="291"/>
      <c r="AB57" s="290" t="s">
        <v>34</v>
      </c>
      <c r="AC57" s="291"/>
    </row>
    <row r="58" spans="1:32" x14ac:dyDescent="0.2">
      <c r="B58" s="166" t="s">
        <v>70</v>
      </c>
    </row>
    <row r="60" spans="1:32" x14ac:dyDescent="0.2">
      <c r="C60" s="159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</row>
    <row r="61" spans="1:32" x14ac:dyDescent="0.2">
      <c r="C61" s="159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</row>
    <row r="62" spans="1:32" x14ac:dyDescent="0.2">
      <c r="C62" s="159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7"/>
      <c r="W62" s="166"/>
      <c r="X62" s="167"/>
      <c r="Y62" s="166"/>
      <c r="Z62" s="166"/>
      <c r="AA62" s="166"/>
      <c r="AB62" s="166"/>
      <c r="AC62" s="166"/>
      <c r="AD62" s="166"/>
      <c r="AE62" s="166"/>
      <c r="AF62" s="168"/>
    </row>
    <row r="63" spans="1:32" x14ac:dyDescent="0.2">
      <c r="C63" s="159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7"/>
      <c r="W63" s="166"/>
      <c r="X63" s="167"/>
      <c r="Y63" s="166"/>
      <c r="Z63" s="166"/>
      <c r="AA63" s="166"/>
      <c r="AB63" s="166"/>
      <c r="AC63" s="166"/>
      <c r="AD63" s="166"/>
      <c r="AE63" s="166"/>
      <c r="AF63" s="168"/>
    </row>
    <row r="64" spans="1:32" x14ac:dyDescent="0.2">
      <c r="C64" s="159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7"/>
      <c r="W64" s="166"/>
      <c r="X64" s="167"/>
      <c r="Y64" s="166"/>
      <c r="Z64" s="166"/>
      <c r="AA64" s="166"/>
      <c r="AB64" s="166"/>
      <c r="AC64" s="166"/>
      <c r="AD64" s="166"/>
      <c r="AE64" s="166"/>
      <c r="AF64" s="168"/>
    </row>
    <row r="65" spans="3:32" x14ac:dyDescent="0.2">
      <c r="C65" s="159">
        <v>3</v>
      </c>
      <c r="D65" s="166" t="s">
        <v>73</v>
      </c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7"/>
      <c r="W65" s="166"/>
      <c r="X65" s="167"/>
      <c r="Y65" s="166"/>
      <c r="Z65" s="166"/>
      <c r="AA65" s="166"/>
      <c r="AB65" s="166"/>
      <c r="AC65" s="166"/>
      <c r="AD65" s="166"/>
      <c r="AE65" s="166"/>
      <c r="AF65" s="168"/>
    </row>
    <row r="66" spans="3:32" x14ac:dyDescent="0.2">
      <c r="C66" s="169"/>
    </row>
    <row r="67" spans="3:32" x14ac:dyDescent="0.2">
      <c r="C67" s="159"/>
      <c r="D67" s="166"/>
      <c r="N67" s="159"/>
    </row>
    <row r="68" spans="3:32" x14ac:dyDescent="0.2">
      <c r="C68" s="159"/>
      <c r="D68" s="166"/>
      <c r="N68" s="160"/>
    </row>
    <row r="69" spans="3:32" x14ac:dyDescent="0.2">
      <c r="C69" s="159"/>
      <c r="D69" s="166"/>
      <c r="N69" s="161"/>
    </row>
    <row r="70" spans="3:32" x14ac:dyDescent="0.2">
      <c r="N70" s="162"/>
    </row>
    <row r="71" spans="3:32" x14ac:dyDescent="0.2">
      <c r="N71" s="163"/>
    </row>
    <row r="72" spans="3:32" x14ac:dyDescent="0.2">
      <c r="N72" s="164"/>
      <c r="O72" s="165"/>
    </row>
    <row r="74" spans="3:32" ht="16.5" customHeight="1" x14ac:dyDescent="0.2">
      <c r="C74" s="166"/>
      <c r="D74" s="166"/>
      <c r="E74" s="166"/>
      <c r="F74" s="166"/>
      <c r="G74" s="166"/>
    </row>
    <row r="75" spans="3:32" ht="18" customHeight="1" x14ac:dyDescent="0.2">
      <c r="C75" s="166"/>
      <c r="D75" s="166"/>
    </row>
  </sheetData>
  <mergeCells count="149">
    <mergeCell ref="D60:AF60"/>
    <mergeCell ref="D61:AF61"/>
    <mergeCell ref="AD56:AF56"/>
    <mergeCell ref="K55:M55"/>
    <mergeCell ref="T55:W55"/>
    <mergeCell ref="Y55:Z55"/>
    <mergeCell ref="AB55:AC55"/>
    <mergeCell ref="T57:W57"/>
    <mergeCell ref="Y57:Z57"/>
    <mergeCell ref="AB57:AC57"/>
    <mergeCell ref="AB56:AC56"/>
    <mergeCell ref="T56:W56"/>
    <mergeCell ref="Y56:Z56"/>
    <mergeCell ref="AD44:AE44"/>
    <mergeCell ref="C53:F53"/>
    <mergeCell ref="K53:M53"/>
    <mergeCell ref="H53:I53"/>
    <mergeCell ref="AD54:AF54"/>
    <mergeCell ref="AB54:AC54"/>
    <mergeCell ref="T54:W54"/>
    <mergeCell ref="Y54:Z54"/>
    <mergeCell ref="C54:F54"/>
    <mergeCell ref="H54:I54"/>
    <mergeCell ref="K54:M54"/>
    <mergeCell ref="AD45:AE45"/>
    <mergeCell ref="AD38:AE38"/>
    <mergeCell ref="AD39:AE39"/>
    <mergeCell ref="AD36:AE36"/>
    <mergeCell ref="AD37:AE37"/>
    <mergeCell ref="AD43:AE43"/>
    <mergeCell ref="A36:A39"/>
    <mergeCell ref="B36:B39"/>
    <mergeCell ref="C36:C39"/>
    <mergeCell ref="U36:U37"/>
    <mergeCell ref="U38:U39"/>
    <mergeCell ref="AD28:AE28"/>
    <mergeCell ref="AD29:AE29"/>
    <mergeCell ref="A32:A35"/>
    <mergeCell ref="B32:B35"/>
    <mergeCell ref="C32:C35"/>
    <mergeCell ref="U32:U33"/>
    <mergeCell ref="U34:U35"/>
    <mergeCell ref="AD34:AE34"/>
    <mergeCell ref="AD35:AE35"/>
    <mergeCell ref="AD32:AE32"/>
    <mergeCell ref="A28:A31"/>
    <mergeCell ref="B28:B31"/>
    <mergeCell ref="C28:C31"/>
    <mergeCell ref="U28:U29"/>
    <mergeCell ref="U30:U31"/>
    <mergeCell ref="AD30:AE30"/>
    <mergeCell ref="AD31:AE31"/>
    <mergeCell ref="AD33:AE33"/>
    <mergeCell ref="B44:B47"/>
    <mergeCell ref="V25:V26"/>
    <mergeCell ref="U50:U51"/>
    <mergeCell ref="C44:C47"/>
    <mergeCell ref="U44:U45"/>
    <mergeCell ref="U46:U47"/>
    <mergeCell ref="A40:A43"/>
    <mergeCell ref="B40:B43"/>
    <mergeCell ref="C40:C43"/>
    <mergeCell ref="U40:U41"/>
    <mergeCell ref="U42:U43"/>
    <mergeCell ref="J25:J26"/>
    <mergeCell ref="K25:K26"/>
    <mergeCell ref="D27:S27"/>
    <mergeCell ref="A48:A51"/>
    <mergeCell ref="B48:B51"/>
    <mergeCell ref="C48:C51"/>
    <mergeCell ref="U48:U49"/>
    <mergeCell ref="T26:U26"/>
    <mergeCell ref="T25:U25"/>
    <mergeCell ref="AC23:AC26"/>
    <mergeCell ref="AB23:AB26"/>
    <mergeCell ref="A22:A26"/>
    <mergeCell ref="B22:B26"/>
    <mergeCell ref="C22:C26"/>
    <mergeCell ref="D25:D26"/>
    <mergeCell ref="E25:E26"/>
    <mergeCell ref="F25:F26"/>
    <mergeCell ref="G25:G26"/>
    <mergeCell ref="D23:D24"/>
    <mergeCell ref="E23:E24"/>
    <mergeCell ref="F23:F24"/>
    <mergeCell ref="G23:G24"/>
    <mergeCell ref="N25:N26"/>
    <mergeCell ref="O25:O26"/>
    <mergeCell ref="S23:S24"/>
    <mergeCell ref="A44:A47"/>
    <mergeCell ref="H23:H24"/>
    <mergeCell ref="V23:AA23"/>
    <mergeCell ref="V24:AA24"/>
    <mergeCell ref="Y25:Y26"/>
    <mergeCell ref="Z25:Z26"/>
    <mergeCell ref="AA25:AA26"/>
    <mergeCell ref="K23:K24"/>
    <mergeCell ref="H25:H26"/>
    <mergeCell ref="I25:I26"/>
    <mergeCell ref="I23:I24"/>
    <mergeCell ref="J23:J24"/>
    <mergeCell ref="W25:W26"/>
    <mergeCell ref="P25:P26"/>
    <mergeCell ref="Q25:Q26"/>
    <mergeCell ref="L23:L24"/>
    <mergeCell ref="M23:M24"/>
    <mergeCell ref="N23:N24"/>
    <mergeCell ref="O23:O24"/>
    <mergeCell ref="L25:L26"/>
    <mergeCell ref="T23:T24"/>
    <mergeCell ref="U23:U24"/>
    <mergeCell ref="M25:M26"/>
    <mergeCell ref="X25:X26"/>
    <mergeCell ref="AD5:AF5"/>
    <mergeCell ref="AD6:AF6"/>
    <mergeCell ref="C12:U12"/>
    <mergeCell ref="C13:U13"/>
    <mergeCell ref="V20:W20"/>
    <mergeCell ref="N15:S16"/>
    <mergeCell ref="U16:V16"/>
    <mergeCell ref="K15:M16"/>
    <mergeCell ref="U15:X15"/>
    <mergeCell ref="K17:M17"/>
    <mergeCell ref="N17:S17"/>
    <mergeCell ref="U17:V17"/>
    <mergeCell ref="AB22:AF22"/>
    <mergeCell ref="W16:X16"/>
    <mergeCell ref="W17:X17"/>
    <mergeCell ref="J19:T21"/>
    <mergeCell ref="D22:S22"/>
    <mergeCell ref="T22:U22"/>
    <mergeCell ref="AD50:AE50"/>
    <mergeCell ref="AD51:AE51"/>
    <mergeCell ref="AD27:AE27"/>
    <mergeCell ref="AD48:AE48"/>
    <mergeCell ref="AD49:AE49"/>
    <mergeCell ref="AD40:AE40"/>
    <mergeCell ref="AD41:AE41"/>
    <mergeCell ref="AD42:AE42"/>
    <mergeCell ref="AD46:AE46"/>
    <mergeCell ref="AD47:AE47"/>
    <mergeCell ref="Q23:Q24"/>
    <mergeCell ref="R23:R24"/>
    <mergeCell ref="P23:P24"/>
    <mergeCell ref="R25:R26"/>
    <mergeCell ref="S25:S26"/>
    <mergeCell ref="V22:AA22"/>
    <mergeCell ref="AD23:AE26"/>
    <mergeCell ref="AF23:AF26"/>
  </mergeCells>
  <phoneticPr fontId="21" type="noConversion"/>
  <pageMargins left="0.27559055118110237" right="0.27559055118110237" top="0.27559055118110237" bottom="0.27559055118110237" header="0" footer="0"/>
  <pageSetup paperSize="9" scale="68" fitToHeight="10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G60"/>
  <sheetViews>
    <sheetView topLeftCell="A31" zoomScaleNormal="100" zoomScaleSheetLayoutView="85" workbookViewId="0">
      <selection activeCell="B68" sqref="B68"/>
    </sheetView>
  </sheetViews>
  <sheetFormatPr defaultRowHeight="12.75" x14ac:dyDescent="0.2"/>
  <cols>
    <col min="1" max="1" width="5" style="34" customWidth="1"/>
    <col min="2" max="2" width="26.28515625" style="34" customWidth="1"/>
    <col min="3" max="3" width="6" style="34" customWidth="1"/>
    <col min="4" max="19" width="5.85546875" style="34" customWidth="1"/>
    <col min="20" max="20" width="8.42578125" style="34" customWidth="1"/>
    <col min="21" max="21" width="7" style="34" customWidth="1"/>
    <col min="22" max="22" width="6.7109375" style="49" customWidth="1"/>
    <col min="23" max="23" width="5.5703125" style="34" customWidth="1"/>
    <col min="24" max="24" width="7.140625" style="49" customWidth="1"/>
    <col min="25" max="25" width="6.7109375" style="34" customWidth="1"/>
    <col min="26" max="26" width="5.5703125" style="34" customWidth="1"/>
    <col min="27" max="27" width="7.140625" style="34" customWidth="1"/>
    <col min="28" max="28" width="8.28515625" style="34" customWidth="1"/>
    <col min="29" max="31" width="4.28515625" style="34" customWidth="1"/>
    <col min="32" max="32" width="4.28515625" style="50" customWidth="1"/>
    <col min="33" max="16384" width="9.140625" style="26"/>
  </cols>
  <sheetData>
    <row r="1" spans="1:33" s="54" customFormat="1" ht="11.2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2"/>
      <c r="X1" s="52"/>
      <c r="Y1" s="52"/>
      <c r="Z1" s="53"/>
      <c r="AA1" s="53"/>
      <c r="AD1" s="53"/>
      <c r="AE1" s="40"/>
      <c r="AF1" s="55" t="s">
        <v>0</v>
      </c>
    </row>
    <row r="2" spans="1:33" s="54" customFormat="1" ht="11.25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2"/>
      <c r="X2" s="52"/>
      <c r="Y2" s="52"/>
      <c r="Z2" s="53"/>
      <c r="AA2" s="53"/>
      <c r="AD2" s="53"/>
      <c r="AE2" s="40"/>
      <c r="AF2" s="55" t="s">
        <v>1</v>
      </c>
    </row>
    <row r="3" spans="1:33" s="54" customFormat="1" ht="11.25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2"/>
      <c r="X3" s="52"/>
      <c r="Y3" s="52"/>
      <c r="Z3" s="53"/>
      <c r="AA3" s="53"/>
      <c r="AD3" s="53"/>
      <c r="AE3" s="40"/>
      <c r="AF3" s="55" t="s">
        <v>2</v>
      </c>
    </row>
    <row r="4" spans="1:33" ht="6.75" customHeight="1" thickBot="1" x14ac:dyDescent="0.25">
      <c r="A4" s="51"/>
      <c r="B4" s="51"/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2"/>
      <c r="X4" s="52"/>
      <c r="Y4" s="52"/>
      <c r="Z4" s="52"/>
      <c r="AA4" s="52"/>
      <c r="AB4" s="57"/>
      <c r="AC4" s="57"/>
      <c r="AD4" s="58"/>
      <c r="AE4" s="59"/>
      <c r="AF4" s="60"/>
    </row>
    <row r="5" spans="1:33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52"/>
      <c r="X5" s="52"/>
      <c r="Y5" s="52"/>
      <c r="Z5" s="52"/>
      <c r="AA5" s="52"/>
      <c r="AB5" s="57"/>
      <c r="AC5" s="58" t="s">
        <v>3</v>
      </c>
      <c r="AD5" s="203">
        <v>301008</v>
      </c>
      <c r="AE5" s="204"/>
      <c r="AF5" s="205"/>
    </row>
    <row r="6" spans="1:33" ht="13.5" thickBot="1" x14ac:dyDescent="0.25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52"/>
      <c r="Z6" s="52"/>
      <c r="AA6" s="52"/>
      <c r="AB6" s="57"/>
      <c r="AC6" s="58" t="s">
        <v>4</v>
      </c>
      <c r="AD6" s="206"/>
      <c r="AE6" s="207"/>
      <c r="AF6" s="208"/>
    </row>
    <row r="7" spans="1:33" ht="10.5" customHeight="1" x14ac:dyDescent="0.2">
      <c r="A7" s="4"/>
      <c r="B7" s="4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143"/>
      <c r="X7" s="143"/>
      <c r="Y7" s="144"/>
      <c r="Z7" s="144"/>
      <c r="AA7" s="144"/>
      <c r="AB7" s="145"/>
      <c r="AC7" s="145"/>
      <c r="AD7" s="145"/>
      <c r="AE7" s="145"/>
      <c r="AF7" s="145"/>
      <c r="AG7" s="146"/>
    </row>
    <row r="8" spans="1:33" s="66" customFormat="1" x14ac:dyDescent="0.2">
      <c r="A8" s="6"/>
      <c r="B8" s="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2"/>
      <c r="W8" s="12"/>
      <c r="X8" s="12"/>
      <c r="Y8" s="148"/>
      <c r="Z8" s="77"/>
      <c r="AA8" s="77"/>
      <c r="AB8" s="149"/>
      <c r="AC8" s="149"/>
      <c r="AD8" s="149"/>
      <c r="AE8" s="149"/>
      <c r="AF8" s="77"/>
      <c r="AG8" s="150"/>
    </row>
    <row r="9" spans="1:33" s="66" customFormat="1" x14ac:dyDescent="0.2">
      <c r="A9" s="6"/>
      <c r="B9" s="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2"/>
      <c r="W9" s="12"/>
      <c r="X9" s="12"/>
      <c r="Y9" s="76"/>
      <c r="Z9" s="76"/>
      <c r="AA9" s="76"/>
      <c r="AB9" s="76"/>
      <c r="AC9" s="76"/>
      <c r="AD9" s="76"/>
      <c r="AE9" s="76"/>
      <c r="AF9" s="77"/>
      <c r="AG9" s="150"/>
    </row>
    <row r="10" spans="1:33" s="66" customFormat="1" x14ac:dyDescent="0.2">
      <c r="A10" s="6"/>
      <c r="B10" s="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2"/>
      <c r="W10" s="12"/>
      <c r="X10" s="12"/>
      <c r="Y10" s="77"/>
      <c r="Z10" s="77"/>
      <c r="AA10" s="77"/>
      <c r="AB10" s="77"/>
      <c r="AC10" s="77"/>
      <c r="AD10" s="77"/>
      <c r="AE10" s="77"/>
      <c r="AF10" s="77"/>
      <c r="AG10" s="150"/>
    </row>
    <row r="11" spans="1:33" s="9" customFormat="1" ht="19.5" customHeight="1" x14ac:dyDescent="0.2">
      <c r="A11" s="6"/>
      <c r="B11" s="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2"/>
      <c r="W11" s="12"/>
      <c r="X11" s="12"/>
      <c r="Y11" s="78"/>
      <c r="Z11" s="78"/>
      <c r="AA11" s="78"/>
      <c r="AB11" s="78"/>
      <c r="AC11" s="78"/>
      <c r="AD11" s="78"/>
      <c r="AE11" s="78"/>
      <c r="AF11" s="78"/>
      <c r="AG11" s="151"/>
    </row>
    <row r="12" spans="1:33" s="9" customFormat="1" ht="15.75" x14ac:dyDescent="0.25">
      <c r="A12" s="10"/>
      <c r="B12" s="11" t="s">
        <v>5</v>
      </c>
      <c r="C12" s="209" t="s">
        <v>85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12"/>
      <c r="W12" s="12"/>
      <c r="X12" s="12"/>
      <c r="Y12" s="12"/>
      <c r="Z12" s="12"/>
      <c r="AA12" s="12"/>
      <c r="AB12" s="152"/>
      <c r="AC12" s="152"/>
      <c r="AD12" s="152"/>
      <c r="AE12" s="153"/>
      <c r="AF12" s="154"/>
      <c r="AG12" s="151"/>
    </row>
    <row r="13" spans="1:33" s="9" customFormat="1" ht="15.75" x14ac:dyDescent="0.2">
      <c r="A13" s="10"/>
      <c r="B13" s="8" t="s">
        <v>6</v>
      </c>
      <c r="C13" s="210" t="s">
        <v>41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12"/>
      <c r="W13" s="12"/>
      <c r="X13" s="12"/>
      <c r="Y13" s="12"/>
      <c r="Z13" s="12"/>
      <c r="AA13" s="12"/>
      <c r="AB13" s="152"/>
      <c r="AC13" s="152"/>
      <c r="AD13" s="152"/>
      <c r="AE13" s="152"/>
      <c r="AF13" s="155"/>
      <c r="AG13" s="151"/>
    </row>
    <row r="14" spans="1:33" ht="3" customHeight="1" x14ac:dyDescent="0.2">
      <c r="A14" s="29"/>
      <c r="B14" s="67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Q14" s="138"/>
      <c r="R14" s="138"/>
      <c r="S14" s="138"/>
      <c r="T14" s="138"/>
      <c r="U14" s="139"/>
      <c r="V14" s="38"/>
      <c r="W14" s="38"/>
      <c r="X14" s="38"/>
      <c r="Y14" s="38"/>
      <c r="Z14" s="156"/>
      <c r="AA14" s="156"/>
      <c r="AB14" s="144"/>
      <c r="AC14" s="144"/>
      <c r="AD14" s="144"/>
      <c r="AE14" s="144"/>
      <c r="AF14" s="144"/>
      <c r="AG14" s="146"/>
    </row>
    <row r="15" spans="1:33" ht="15" x14ac:dyDescent="0.2">
      <c r="A15" s="29"/>
      <c r="B15" s="30"/>
      <c r="C15" s="31"/>
      <c r="D15" s="31"/>
      <c r="E15" s="31"/>
      <c r="F15" s="68"/>
      <c r="G15" s="68"/>
      <c r="H15" s="68"/>
      <c r="I15" s="68"/>
      <c r="J15" s="68"/>
      <c r="K15" s="213" t="s">
        <v>7</v>
      </c>
      <c r="L15" s="214"/>
      <c r="M15" s="215"/>
      <c r="N15" s="212" t="s">
        <v>8</v>
      </c>
      <c r="O15" s="212"/>
      <c r="P15" s="212"/>
      <c r="Q15" s="212"/>
      <c r="R15" s="212"/>
      <c r="S15" s="212"/>
      <c r="T15" s="140"/>
      <c r="U15" s="186" t="s">
        <v>9</v>
      </c>
      <c r="V15" s="186"/>
      <c r="W15" s="186"/>
      <c r="X15" s="186"/>
      <c r="Y15" s="157"/>
      <c r="Z15" s="157"/>
      <c r="AA15" s="157"/>
      <c r="AB15" s="157"/>
      <c r="AC15" s="157"/>
      <c r="AD15" s="144"/>
      <c r="AE15" s="144"/>
      <c r="AF15" s="144"/>
      <c r="AG15" s="146"/>
    </row>
    <row r="16" spans="1:33" ht="15" x14ac:dyDescent="0.2">
      <c r="A16" s="29"/>
      <c r="B16" s="30"/>
      <c r="C16" s="31"/>
      <c r="D16" s="31"/>
      <c r="E16" s="31"/>
      <c r="F16" s="74"/>
      <c r="G16" s="68"/>
      <c r="H16" s="68"/>
      <c r="I16" s="68"/>
      <c r="J16" s="68"/>
      <c r="K16" s="216"/>
      <c r="L16" s="217"/>
      <c r="M16" s="218"/>
      <c r="N16" s="212"/>
      <c r="O16" s="212"/>
      <c r="P16" s="212"/>
      <c r="Q16" s="212"/>
      <c r="R16" s="212"/>
      <c r="S16" s="212"/>
      <c r="T16" s="140"/>
      <c r="U16" s="186" t="s">
        <v>10</v>
      </c>
      <c r="V16" s="186"/>
      <c r="W16" s="186" t="s">
        <v>11</v>
      </c>
      <c r="X16" s="186"/>
      <c r="Y16" s="146"/>
      <c r="Z16" s="157"/>
      <c r="AA16" s="157"/>
      <c r="AB16" s="157"/>
      <c r="AC16" s="157"/>
      <c r="AD16" s="144"/>
      <c r="AE16" s="144"/>
      <c r="AF16" s="144"/>
      <c r="AG16" s="146"/>
    </row>
    <row r="17" spans="1:33" ht="15" x14ac:dyDescent="0.25">
      <c r="A17" s="29"/>
      <c r="B17" s="30"/>
      <c r="C17" s="141"/>
      <c r="D17" s="141"/>
      <c r="E17" s="31"/>
      <c r="F17" s="32"/>
      <c r="G17" s="32"/>
      <c r="H17" s="32"/>
      <c r="I17" s="32"/>
      <c r="J17" s="32"/>
      <c r="K17" s="223"/>
      <c r="L17" s="224"/>
      <c r="M17" s="220"/>
      <c r="N17" s="225">
        <v>41241</v>
      </c>
      <c r="O17" s="225"/>
      <c r="P17" s="225"/>
      <c r="Q17" s="225"/>
      <c r="R17" s="225"/>
      <c r="S17" s="225"/>
      <c r="T17" s="140"/>
      <c r="U17" s="226">
        <f>DATE(YEAR($N$17),MONTH($N$17),1)</f>
        <v>41214</v>
      </c>
      <c r="V17" s="226"/>
      <c r="W17" s="187" t="e">
        <f ca="1">КОНМЕСЯЦА(N17,0)</f>
        <v>#NAME?</v>
      </c>
      <c r="X17" s="187"/>
      <c r="Y17" s="146"/>
      <c r="Z17" s="157"/>
      <c r="AA17" s="157"/>
      <c r="AB17" s="157"/>
      <c r="AC17" s="157"/>
      <c r="AD17" s="144"/>
      <c r="AE17" s="144"/>
      <c r="AF17" s="144"/>
      <c r="AG17" s="146"/>
    </row>
    <row r="18" spans="1:33" ht="3" customHeigh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6"/>
      <c r="Q18" s="33"/>
      <c r="R18" s="33"/>
      <c r="S18" s="33"/>
      <c r="T18" s="33"/>
      <c r="U18" s="37"/>
      <c r="V18" s="37"/>
      <c r="W18" s="38"/>
      <c r="X18" s="38"/>
      <c r="Y18" s="37"/>
      <c r="Z18" s="39"/>
      <c r="AA18" s="39"/>
      <c r="AB18" s="39"/>
      <c r="AC18" s="39"/>
      <c r="AD18" s="39"/>
      <c r="AE18" s="39"/>
      <c r="AF18" s="39"/>
    </row>
    <row r="19" spans="1:33" ht="15" x14ac:dyDescent="0.2">
      <c r="A19" s="70"/>
      <c r="B19" s="40"/>
      <c r="C19" s="40"/>
      <c r="D19" s="40"/>
      <c r="E19" s="40"/>
      <c r="F19" s="39"/>
      <c r="G19" s="39"/>
      <c r="H19" s="39"/>
      <c r="I19" s="39"/>
      <c r="J19" s="294" t="s">
        <v>96</v>
      </c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39"/>
      <c r="V19" s="39"/>
      <c r="W19" s="31"/>
      <c r="X19" s="31"/>
      <c r="Y19" s="39"/>
      <c r="Z19" s="39"/>
      <c r="AA19" s="39"/>
      <c r="AB19" s="39"/>
      <c r="AC19" s="39"/>
      <c r="AD19" s="39"/>
      <c r="AE19" s="39"/>
      <c r="AF19" s="39"/>
    </row>
    <row r="20" spans="1:33" ht="15" x14ac:dyDescent="0.2">
      <c r="A20" s="69"/>
      <c r="B20" s="40"/>
      <c r="C20" s="40"/>
      <c r="D20" s="40"/>
      <c r="E20" s="40"/>
      <c r="F20" s="39"/>
      <c r="G20" s="39"/>
      <c r="H20" s="39"/>
      <c r="I20" s="39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39" t="s">
        <v>44</v>
      </c>
      <c r="V20" s="293" t="s">
        <v>45</v>
      </c>
      <c r="W20" s="293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33" ht="15.75" thickBot="1" x14ac:dyDescent="0.25">
      <c r="A21" s="40"/>
      <c r="B21" s="40"/>
      <c r="C21" s="40"/>
      <c r="D21" s="40"/>
      <c r="E21" s="40"/>
      <c r="F21" s="39"/>
      <c r="G21" s="39"/>
      <c r="H21" s="39"/>
      <c r="I21" s="39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39"/>
      <c r="V21" s="39" t="s">
        <v>46</v>
      </c>
      <c r="W21" s="39" t="s">
        <v>47</v>
      </c>
      <c r="X21" s="39"/>
      <c r="Y21" s="39"/>
      <c r="Z21" s="39"/>
      <c r="AA21" s="39"/>
      <c r="AB21" s="39"/>
      <c r="AC21" s="39"/>
      <c r="AD21" s="39"/>
      <c r="AE21" s="39"/>
      <c r="AF21" s="39"/>
    </row>
    <row r="22" spans="1:33" ht="27.75" customHeight="1" x14ac:dyDescent="0.2">
      <c r="A22" s="269" t="s">
        <v>12</v>
      </c>
      <c r="B22" s="272" t="s">
        <v>30</v>
      </c>
      <c r="C22" s="275" t="s">
        <v>13</v>
      </c>
      <c r="D22" s="190" t="s">
        <v>14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2"/>
      <c r="T22" s="190" t="s">
        <v>15</v>
      </c>
      <c r="U22" s="191"/>
      <c r="V22" s="221" t="s">
        <v>16</v>
      </c>
      <c r="W22" s="191"/>
      <c r="X22" s="191"/>
      <c r="Y22" s="191"/>
      <c r="Z22" s="191"/>
      <c r="AA22" s="222"/>
      <c r="AB22" s="183" t="s">
        <v>17</v>
      </c>
      <c r="AC22" s="184"/>
      <c r="AD22" s="184"/>
      <c r="AE22" s="184"/>
      <c r="AF22" s="185"/>
    </row>
    <row r="23" spans="1:33" ht="18" customHeight="1" x14ac:dyDescent="0.2">
      <c r="A23" s="270"/>
      <c r="B23" s="273"/>
      <c r="C23" s="276"/>
      <c r="D23" s="278">
        <v>1</v>
      </c>
      <c r="E23" s="219">
        <v>2</v>
      </c>
      <c r="F23" s="236">
        <v>3</v>
      </c>
      <c r="G23" s="236">
        <v>4</v>
      </c>
      <c r="H23" s="236">
        <v>5</v>
      </c>
      <c r="I23" s="219">
        <v>6</v>
      </c>
      <c r="J23" s="219">
        <v>7</v>
      </c>
      <c r="K23" s="219">
        <v>8</v>
      </c>
      <c r="L23" s="219">
        <v>9</v>
      </c>
      <c r="M23" s="236">
        <v>10</v>
      </c>
      <c r="N23" s="236">
        <v>11</v>
      </c>
      <c r="O23" s="219">
        <v>12</v>
      </c>
      <c r="P23" s="219">
        <v>13</v>
      </c>
      <c r="Q23" s="219">
        <v>14</v>
      </c>
      <c r="R23" s="219">
        <v>15</v>
      </c>
      <c r="S23" s="279" t="s">
        <v>40</v>
      </c>
      <c r="T23" s="246" t="s">
        <v>18</v>
      </c>
      <c r="U23" s="238" t="s">
        <v>19</v>
      </c>
      <c r="V23" s="237" t="s">
        <v>20</v>
      </c>
      <c r="W23" s="238"/>
      <c r="X23" s="238"/>
      <c r="Y23" s="238"/>
      <c r="Z23" s="238"/>
      <c r="AA23" s="239"/>
      <c r="AB23" s="266" t="s">
        <v>21</v>
      </c>
      <c r="AC23" s="263" t="s">
        <v>22</v>
      </c>
      <c r="AD23" s="227" t="s">
        <v>21</v>
      </c>
      <c r="AE23" s="228"/>
      <c r="AF23" s="233" t="s">
        <v>22</v>
      </c>
    </row>
    <row r="24" spans="1:33" ht="17.25" customHeight="1" x14ac:dyDescent="0.2">
      <c r="A24" s="270"/>
      <c r="B24" s="273"/>
      <c r="C24" s="276"/>
      <c r="D24" s="278"/>
      <c r="E24" s="219"/>
      <c r="F24" s="236"/>
      <c r="G24" s="236"/>
      <c r="H24" s="236"/>
      <c r="I24" s="219"/>
      <c r="J24" s="219"/>
      <c r="K24" s="219"/>
      <c r="L24" s="219"/>
      <c r="M24" s="236"/>
      <c r="N24" s="236"/>
      <c r="O24" s="219"/>
      <c r="P24" s="219"/>
      <c r="Q24" s="219"/>
      <c r="R24" s="219"/>
      <c r="S24" s="279"/>
      <c r="T24" s="247"/>
      <c r="U24" s="238"/>
      <c r="V24" s="237" t="s">
        <v>23</v>
      </c>
      <c r="W24" s="238"/>
      <c r="X24" s="238"/>
      <c r="Y24" s="238"/>
      <c r="Z24" s="238"/>
      <c r="AA24" s="239"/>
      <c r="AB24" s="267"/>
      <c r="AC24" s="264"/>
      <c r="AD24" s="229"/>
      <c r="AE24" s="230"/>
      <c r="AF24" s="234"/>
    </row>
    <row r="25" spans="1:33" ht="19.5" customHeight="1" x14ac:dyDescent="0.2">
      <c r="A25" s="270"/>
      <c r="B25" s="273"/>
      <c r="C25" s="276"/>
      <c r="D25" s="278">
        <v>16</v>
      </c>
      <c r="E25" s="236">
        <v>17</v>
      </c>
      <c r="F25" s="236">
        <v>18</v>
      </c>
      <c r="G25" s="219">
        <v>19</v>
      </c>
      <c r="H25" s="219">
        <v>20</v>
      </c>
      <c r="I25" s="219">
        <v>21</v>
      </c>
      <c r="J25" s="219">
        <v>22</v>
      </c>
      <c r="K25" s="219">
        <v>23</v>
      </c>
      <c r="L25" s="236">
        <v>24</v>
      </c>
      <c r="M25" s="236">
        <v>25</v>
      </c>
      <c r="N25" s="219">
        <v>26</v>
      </c>
      <c r="O25" s="219">
        <v>27</v>
      </c>
      <c r="P25" s="219">
        <v>28</v>
      </c>
      <c r="Q25" s="219">
        <v>29</v>
      </c>
      <c r="R25" s="220">
        <v>30</v>
      </c>
      <c r="S25" s="220" t="s">
        <v>40</v>
      </c>
      <c r="T25" s="261" t="s">
        <v>22</v>
      </c>
      <c r="U25" s="262"/>
      <c r="V25" s="240" t="s">
        <v>24</v>
      </c>
      <c r="W25" s="242" t="s">
        <v>25</v>
      </c>
      <c r="X25" s="244" t="s">
        <v>26</v>
      </c>
      <c r="Y25" s="240" t="s">
        <v>24</v>
      </c>
      <c r="Z25" s="242" t="s">
        <v>25</v>
      </c>
      <c r="AA25" s="244" t="s">
        <v>26</v>
      </c>
      <c r="AB25" s="267"/>
      <c r="AC25" s="264"/>
      <c r="AD25" s="229"/>
      <c r="AE25" s="230"/>
      <c r="AF25" s="234"/>
    </row>
    <row r="26" spans="1:33" ht="19.5" customHeight="1" x14ac:dyDescent="0.2">
      <c r="A26" s="271"/>
      <c r="B26" s="274"/>
      <c r="C26" s="277"/>
      <c r="D26" s="278"/>
      <c r="E26" s="236"/>
      <c r="F26" s="236"/>
      <c r="G26" s="219"/>
      <c r="H26" s="219"/>
      <c r="I26" s="219"/>
      <c r="J26" s="219"/>
      <c r="K26" s="219"/>
      <c r="L26" s="236"/>
      <c r="M26" s="236"/>
      <c r="N26" s="219"/>
      <c r="O26" s="219"/>
      <c r="P26" s="219"/>
      <c r="Q26" s="219"/>
      <c r="R26" s="220"/>
      <c r="S26" s="220"/>
      <c r="T26" s="261" t="s">
        <v>27</v>
      </c>
      <c r="U26" s="262"/>
      <c r="V26" s="241"/>
      <c r="W26" s="243"/>
      <c r="X26" s="245"/>
      <c r="Y26" s="241"/>
      <c r="Z26" s="243"/>
      <c r="AA26" s="245"/>
      <c r="AB26" s="268"/>
      <c r="AC26" s="265"/>
      <c r="AD26" s="231"/>
      <c r="AE26" s="232"/>
      <c r="AF26" s="235"/>
    </row>
    <row r="27" spans="1:33" s="48" customFormat="1" ht="12.75" customHeight="1" thickBot="1" x14ac:dyDescent="0.25">
      <c r="A27" s="41">
        <v>1</v>
      </c>
      <c r="B27" s="42">
        <f>A27+1</f>
        <v>2</v>
      </c>
      <c r="C27" s="43">
        <v>3</v>
      </c>
      <c r="D27" s="248">
        <v>4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44">
        <v>5</v>
      </c>
      <c r="U27" s="45">
        <v>6</v>
      </c>
      <c r="V27" s="46">
        <v>7</v>
      </c>
      <c r="W27" s="45">
        <v>8</v>
      </c>
      <c r="X27" s="42">
        <v>9</v>
      </c>
      <c r="Y27" s="45">
        <v>7</v>
      </c>
      <c r="Z27" s="45">
        <v>8</v>
      </c>
      <c r="AA27" s="43">
        <v>9</v>
      </c>
      <c r="AB27" s="75">
        <v>10</v>
      </c>
      <c r="AC27" s="45">
        <v>11</v>
      </c>
      <c r="AD27" s="197">
        <v>12</v>
      </c>
      <c r="AE27" s="198"/>
      <c r="AF27" s="47">
        <v>13</v>
      </c>
    </row>
    <row r="28" spans="1:33" ht="12.75" customHeight="1" x14ac:dyDescent="0.2">
      <c r="A28" s="190">
        <v>18</v>
      </c>
      <c r="B28" s="296" t="s">
        <v>86</v>
      </c>
      <c r="C28" s="256"/>
      <c r="D28" s="86"/>
      <c r="E28" s="105" t="s">
        <v>49</v>
      </c>
      <c r="F28" s="105" t="s">
        <v>49</v>
      </c>
      <c r="G28" s="79"/>
      <c r="H28" s="105" t="s">
        <v>49</v>
      </c>
      <c r="I28" s="105" t="s">
        <v>49</v>
      </c>
      <c r="J28" s="87"/>
      <c r="K28" s="105" t="s">
        <v>49</v>
      </c>
      <c r="L28" s="105" t="s">
        <v>49</v>
      </c>
      <c r="M28" s="79"/>
      <c r="N28" s="105" t="s">
        <v>49</v>
      </c>
      <c r="O28" s="105" t="s">
        <v>49</v>
      </c>
      <c r="P28" s="87"/>
      <c r="Q28" s="105" t="s">
        <v>49</v>
      </c>
      <c r="R28" s="105" t="s">
        <v>49</v>
      </c>
      <c r="S28" s="90" t="s">
        <v>28</v>
      </c>
      <c r="T28" s="91">
        <f>COUNTIF(D28:S28,"Я")*1+COUNTIF(D28:S28,"Я/Н")*0.5</f>
        <v>5</v>
      </c>
      <c r="U28" s="299" t="s">
        <v>63</v>
      </c>
      <c r="V28" s="22"/>
      <c r="W28" s="23"/>
      <c r="X28" s="24"/>
      <c r="Y28" s="24"/>
      <c r="Z28" s="23"/>
      <c r="AA28" s="25"/>
      <c r="AB28" s="92" t="str">
        <f>IF(SUMPRODUCT(--ISNUMBER(SEARCH("В",D28:S31)))&gt;0,"В","")</f>
        <v/>
      </c>
      <c r="AC28" s="93" t="str">
        <f>IF(AB28="","",COUNTIF(D28:S31,AB28))</f>
        <v/>
      </c>
      <c r="AD28" s="199" t="str">
        <f>IF(SUMPRODUCT(--ISNUMBER(SEARCH("К",D28:S31)))&gt;0,"К","")</f>
        <v/>
      </c>
      <c r="AE28" s="200"/>
      <c r="AF28" s="127" t="str">
        <f>IF(AD28="","",COUNTIF(D28:S31,AD28))</f>
        <v/>
      </c>
    </row>
    <row r="29" spans="1:33" ht="12.75" customHeight="1" x14ac:dyDescent="0.2">
      <c r="A29" s="251"/>
      <c r="B29" s="281"/>
      <c r="C29" s="257"/>
      <c r="D29" s="80"/>
      <c r="E29" s="110" t="s">
        <v>54</v>
      </c>
      <c r="F29" s="110" t="s">
        <v>55</v>
      </c>
      <c r="G29" s="81"/>
      <c r="H29" s="110" t="s">
        <v>56</v>
      </c>
      <c r="I29" s="110" t="s">
        <v>55</v>
      </c>
      <c r="J29" s="81"/>
      <c r="K29" s="110" t="s">
        <v>54</v>
      </c>
      <c r="L29" s="110" t="s">
        <v>55</v>
      </c>
      <c r="M29" s="81"/>
      <c r="N29" s="110" t="s">
        <v>56</v>
      </c>
      <c r="O29" s="110" t="s">
        <v>55</v>
      </c>
      <c r="P29" s="81"/>
      <c r="Q29" s="110" t="s">
        <v>54</v>
      </c>
      <c r="R29" s="110" t="s">
        <v>55</v>
      </c>
      <c r="S29" s="94" t="s">
        <v>28</v>
      </c>
      <c r="T29" s="108" t="s">
        <v>60</v>
      </c>
      <c r="U29" s="283"/>
      <c r="V29" s="16"/>
      <c r="W29" s="17"/>
      <c r="X29" s="18"/>
      <c r="Y29" s="17"/>
      <c r="Z29" s="17"/>
      <c r="AA29" s="27"/>
      <c r="AB29" s="96" t="str">
        <f>IF(SUMPRODUCT(--ISNUMBER(SEARCH("ОТ",D28:S31)))&gt;0,"ОТ","")</f>
        <v/>
      </c>
      <c r="AC29" s="97" t="str">
        <f>IF(AB29="","",COUNTIF(D28:S31,AB29))</f>
        <v/>
      </c>
      <c r="AD29" s="201" t="str">
        <f>IF(SUMPRODUCT(--ISNUMBER(SEARCH("ДО",D28:S31)))&gt;0,"ДО","")</f>
        <v/>
      </c>
      <c r="AE29" s="202"/>
      <c r="AF29" s="116" t="str">
        <f>IF(AD29="","",COUNTIF(D29:S32,AD29))</f>
        <v/>
      </c>
    </row>
    <row r="30" spans="1:33" ht="12.75" customHeight="1" x14ac:dyDescent="0.2">
      <c r="A30" s="251"/>
      <c r="B30" s="281"/>
      <c r="C30" s="257"/>
      <c r="D30" s="88"/>
      <c r="E30" s="110" t="s">
        <v>49</v>
      </c>
      <c r="F30" s="110" t="s">
        <v>49</v>
      </c>
      <c r="G30" s="89"/>
      <c r="H30" s="110" t="s">
        <v>49</v>
      </c>
      <c r="I30" s="110" t="s">
        <v>49</v>
      </c>
      <c r="J30" s="89"/>
      <c r="K30" s="110" t="s">
        <v>49</v>
      </c>
      <c r="L30" s="110" t="s">
        <v>49</v>
      </c>
      <c r="M30" s="82"/>
      <c r="N30" s="110" t="s">
        <v>49</v>
      </c>
      <c r="O30" s="110" t="s">
        <v>49</v>
      </c>
      <c r="P30" s="89"/>
      <c r="Q30" s="110" t="s">
        <v>49</v>
      </c>
      <c r="R30" s="110" t="s">
        <v>49</v>
      </c>
      <c r="S30" s="98" t="s">
        <v>40</v>
      </c>
      <c r="T30" s="99">
        <f>COUNTIF(D30:S30,"Я")*1+COUNTIF(D30:S30,"Я/Н")*0.5</f>
        <v>5</v>
      </c>
      <c r="U30" s="283" t="s">
        <v>62</v>
      </c>
      <c r="V30" s="16">
        <v>80</v>
      </c>
      <c r="W30" s="17"/>
      <c r="X30" s="18"/>
      <c r="Y30" s="17"/>
      <c r="Z30" s="17"/>
      <c r="AA30" s="27"/>
      <c r="AB30" s="96" t="str">
        <f>IF(SUMPRODUCT(--ISNUMBER(SEARCH("б",D28:S31)))&gt;0,"Б","")</f>
        <v/>
      </c>
      <c r="AC30" s="97" t="str">
        <f>IF(AB30="","",COUNTIF(D28:S31,AB30))</f>
        <v/>
      </c>
      <c r="AD30" s="193"/>
      <c r="AE30" s="194"/>
      <c r="AF30" s="18"/>
    </row>
    <row r="31" spans="1:33" ht="13.5" customHeight="1" thickBot="1" x14ac:dyDescent="0.25">
      <c r="A31" s="252"/>
      <c r="B31" s="282"/>
      <c r="C31" s="258"/>
      <c r="D31" s="83"/>
      <c r="E31" s="114" t="s">
        <v>56</v>
      </c>
      <c r="F31" s="114" t="s">
        <v>55</v>
      </c>
      <c r="G31" s="84"/>
      <c r="H31" s="114" t="s">
        <v>54</v>
      </c>
      <c r="I31" s="114" t="s">
        <v>55</v>
      </c>
      <c r="J31" s="84"/>
      <c r="K31" s="114" t="s">
        <v>54</v>
      </c>
      <c r="L31" s="114" t="s">
        <v>55</v>
      </c>
      <c r="M31" s="84"/>
      <c r="N31" s="114" t="s">
        <v>54</v>
      </c>
      <c r="O31" s="114" t="s">
        <v>55</v>
      </c>
      <c r="P31" s="84"/>
      <c r="Q31" s="114" t="s">
        <v>54</v>
      </c>
      <c r="R31" s="114" t="s">
        <v>55</v>
      </c>
      <c r="S31" s="85" t="s">
        <v>40</v>
      </c>
      <c r="T31" s="113" t="s">
        <v>61</v>
      </c>
      <c r="U31" s="284"/>
      <c r="V31" s="19"/>
      <c r="W31" s="20"/>
      <c r="X31" s="21"/>
      <c r="Y31" s="20"/>
      <c r="Z31" s="20"/>
      <c r="AA31" s="28"/>
      <c r="AB31" s="101" t="str">
        <f>IF(SUMPRODUCT(--ISNUMBER(SEARCH("ОД",D28:S31)))&gt;0,"ОД","")</f>
        <v/>
      </c>
      <c r="AC31" s="102" t="str">
        <f>IF(AB31="","",COUNTIF(D28:S31,AB31))</f>
        <v/>
      </c>
      <c r="AD31" s="195"/>
      <c r="AE31" s="196"/>
      <c r="AF31" s="21"/>
    </row>
    <row r="32" spans="1:33" ht="12.75" customHeight="1" x14ac:dyDescent="0.2">
      <c r="A32" s="190">
        <v>19</v>
      </c>
      <c r="B32" s="296" t="s">
        <v>87</v>
      </c>
      <c r="C32" s="256"/>
      <c r="D32" s="86" t="s">
        <v>59</v>
      </c>
      <c r="E32" s="87" t="s">
        <v>59</v>
      </c>
      <c r="F32" s="79" t="s">
        <v>59</v>
      </c>
      <c r="G32" s="79" t="s">
        <v>59</v>
      </c>
      <c r="H32" s="79" t="s">
        <v>59</v>
      </c>
      <c r="I32" s="87" t="s">
        <v>59</v>
      </c>
      <c r="J32" s="87" t="s">
        <v>59</v>
      </c>
      <c r="K32" s="87" t="s">
        <v>59</v>
      </c>
      <c r="L32" s="87" t="s">
        <v>59</v>
      </c>
      <c r="M32" s="79" t="s">
        <v>59</v>
      </c>
      <c r="N32" s="79" t="s">
        <v>59</v>
      </c>
      <c r="O32" s="87" t="s">
        <v>59</v>
      </c>
      <c r="P32" s="87" t="s">
        <v>59</v>
      </c>
      <c r="Q32" s="87" t="s">
        <v>59</v>
      </c>
      <c r="R32" s="87" t="s">
        <v>59</v>
      </c>
      <c r="S32" s="90" t="s">
        <v>28</v>
      </c>
      <c r="T32" s="91">
        <f>COUNTIF(D32:S32,"Я")*1+COUNTIF(D32:S32,"Я/Н")*0.5</f>
        <v>0</v>
      </c>
      <c r="U32" s="299" t="s">
        <v>57</v>
      </c>
      <c r="V32" s="22"/>
      <c r="W32" s="23"/>
      <c r="X32" s="24"/>
      <c r="Y32" s="24"/>
      <c r="Z32" s="23"/>
      <c r="AA32" s="25"/>
      <c r="AB32" s="92" t="str">
        <f>IF(SUMPRODUCT(--ISNUMBER(SEARCH("В",D32:S35)))&gt;0,"В","")</f>
        <v/>
      </c>
      <c r="AC32" s="93" t="str">
        <f>IF(AB32="","",COUNTIF(D32:S35,AB32))</f>
        <v/>
      </c>
      <c r="AD32" s="199" t="str">
        <f>IF(SUMPRODUCT(--ISNUMBER(SEARCH("К",D32:S35)))&gt;0,"К","")</f>
        <v/>
      </c>
      <c r="AE32" s="200"/>
      <c r="AF32" s="127" t="str">
        <f>IF(AD32="","",COUNTIF(D32:S35,AD32))</f>
        <v/>
      </c>
    </row>
    <row r="33" spans="1:32" ht="12.75" customHeight="1" x14ac:dyDescent="0.2">
      <c r="A33" s="251"/>
      <c r="B33" s="281"/>
      <c r="C33" s="257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94" t="s">
        <v>28</v>
      </c>
      <c r="T33" s="99" t="str">
        <f>SUM(IF(ISNUMBER(FIND("/",D33:S33)),--LEFT(D33:S33,1)))&amp;"/"&amp;SUM(IF(ISNUMBER(FIND("/",D33:S33)),--RIGHT(D33:S33,1)))</f>
        <v>0/0</v>
      </c>
      <c r="U33" s="283"/>
      <c r="V33" s="16"/>
      <c r="W33" s="17"/>
      <c r="X33" s="18"/>
      <c r="Y33" s="17"/>
      <c r="Z33" s="17"/>
      <c r="AA33" s="27"/>
      <c r="AB33" s="96" t="str">
        <f>IF(SUMPRODUCT(--ISNUMBER(SEARCH("ОТ",D32:S35)))&gt;0,"ОТ","")</f>
        <v/>
      </c>
      <c r="AC33" s="97" t="str">
        <f>IF(AB33="","",COUNTIF(D32:S35,AB33))</f>
        <v/>
      </c>
      <c r="AD33" s="201" t="str">
        <f>IF(SUMPRODUCT(--ISNUMBER(SEARCH("ДО",D32:S35)))&gt;0,"ДО","")</f>
        <v/>
      </c>
      <c r="AE33" s="202"/>
      <c r="AF33" s="116" t="str">
        <f>IF(AD33="","",COUNTIF(D33:S36,AD33))</f>
        <v/>
      </c>
    </row>
    <row r="34" spans="1:32" ht="12.75" customHeight="1" x14ac:dyDescent="0.2">
      <c r="A34" s="251"/>
      <c r="B34" s="281"/>
      <c r="C34" s="257"/>
      <c r="D34" s="88" t="s">
        <v>59</v>
      </c>
      <c r="E34" s="82" t="s">
        <v>59</v>
      </c>
      <c r="F34" s="82" t="s">
        <v>59</v>
      </c>
      <c r="G34" s="89" t="s">
        <v>59</v>
      </c>
      <c r="H34" s="89" t="s">
        <v>59</v>
      </c>
      <c r="I34" s="89" t="s">
        <v>59</v>
      </c>
      <c r="J34" s="89" t="s">
        <v>59</v>
      </c>
      <c r="K34" s="89" t="s">
        <v>59</v>
      </c>
      <c r="L34" s="82" t="s">
        <v>59</v>
      </c>
      <c r="M34" s="82" t="s">
        <v>59</v>
      </c>
      <c r="N34" s="89" t="s">
        <v>59</v>
      </c>
      <c r="O34" s="89" t="s">
        <v>59</v>
      </c>
      <c r="P34" s="89" t="s">
        <v>59</v>
      </c>
      <c r="Q34" s="89" t="s">
        <v>59</v>
      </c>
      <c r="R34" s="89" t="s">
        <v>59</v>
      </c>
      <c r="S34" s="98" t="s">
        <v>40</v>
      </c>
      <c r="T34" s="99">
        <f>COUNTIF(D34:S34,"Я")*1+COUNTIF(D34:S34,"Я/Н")*0.5</f>
        <v>0</v>
      </c>
      <c r="U34" s="283" t="s">
        <v>57</v>
      </c>
      <c r="V34" s="16"/>
      <c r="W34" s="17"/>
      <c r="X34" s="18"/>
      <c r="Y34" s="17"/>
      <c r="Z34" s="17"/>
      <c r="AA34" s="27"/>
      <c r="AB34" s="96" t="str">
        <f>IF(SUMPRODUCT(--ISNUMBER(SEARCH("б",D32:S35)))&gt;0,"Б","")</f>
        <v>Б</v>
      </c>
      <c r="AC34" s="97">
        <f>IF(AB34="","",COUNTIF(D32:S35,AB34))</f>
        <v>30</v>
      </c>
      <c r="AD34" s="193"/>
      <c r="AE34" s="194"/>
      <c r="AF34" s="18"/>
    </row>
    <row r="35" spans="1:32" ht="13.5" customHeight="1" thickBot="1" x14ac:dyDescent="0.25">
      <c r="A35" s="252"/>
      <c r="B35" s="282"/>
      <c r="C35" s="25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 t="s">
        <v>40</v>
      </c>
      <c r="T35" s="100" t="str">
        <f>SUM(IF(ISNUMBER(FIND("/",D35:S35)),--LEFT(D35:S35,1)))&amp;"/"&amp;SUM(IF(ISNUMBER(FIND("/",D35:S35)),--RIGHT(D35:S35,1)))</f>
        <v>0/0</v>
      </c>
      <c r="U35" s="284"/>
      <c r="V35" s="19"/>
      <c r="W35" s="20"/>
      <c r="X35" s="21"/>
      <c r="Y35" s="20"/>
      <c r="Z35" s="20"/>
      <c r="AA35" s="28"/>
      <c r="AB35" s="101" t="str">
        <f>IF(SUMPRODUCT(--ISNUMBER(SEARCH("ОД",D32:S35)))&gt;0,"ОД","")</f>
        <v/>
      </c>
      <c r="AC35" s="102" t="str">
        <f>IF(AB35="","",COUNTIF(D32:S35,AB35))</f>
        <v/>
      </c>
      <c r="AD35" s="195"/>
      <c r="AE35" s="196"/>
      <c r="AF35" s="21"/>
    </row>
    <row r="36" spans="1:32" ht="12.75" customHeight="1" x14ac:dyDescent="0.2">
      <c r="A36" s="190">
        <v>20</v>
      </c>
      <c r="B36" s="296" t="s">
        <v>88</v>
      </c>
      <c r="C36" s="256"/>
      <c r="D36" s="105" t="s">
        <v>49</v>
      </c>
      <c r="E36" s="105" t="s">
        <v>49</v>
      </c>
      <c r="F36" s="79"/>
      <c r="G36" s="105" t="s">
        <v>49</v>
      </c>
      <c r="H36" s="105" t="s">
        <v>49</v>
      </c>
      <c r="I36" s="87"/>
      <c r="J36" s="105" t="s">
        <v>49</v>
      </c>
      <c r="K36" s="105" t="s">
        <v>49</v>
      </c>
      <c r="L36" s="87"/>
      <c r="M36" s="105" t="s">
        <v>49</v>
      </c>
      <c r="N36" s="105" t="s">
        <v>49</v>
      </c>
      <c r="O36" s="105"/>
      <c r="P36" s="105" t="s">
        <v>49</v>
      </c>
      <c r="Q36" s="105" t="s">
        <v>49</v>
      </c>
      <c r="R36" s="87"/>
      <c r="S36" s="90" t="s">
        <v>28</v>
      </c>
      <c r="T36" s="91">
        <f>COUNTIF(D36:S36,"Я")*1+COUNTIF(D36:S36,"Я/Н")*0.5</f>
        <v>5</v>
      </c>
      <c r="U36" s="299" t="s">
        <v>63</v>
      </c>
      <c r="V36" s="22"/>
      <c r="W36" s="23"/>
      <c r="X36" s="24"/>
      <c r="Y36" s="24"/>
      <c r="Z36" s="23"/>
      <c r="AA36" s="25"/>
      <c r="AB36" s="92" t="str">
        <f>IF(SUMPRODUCT(--ISNUMBER(SEARCH("В",D36:S39)))&gt;0,"В","")</f>
        <v/>
      </c>
      <c r="AC36" s="93" t="str">
        <f>IF(AB36="","",COUNTIF(D36:S39,AB36))</f>
        <v/>
      </c>
      <c r="AD36" s="199" t="str">
        <f>IF(SUMPRODUCT(--ISNUMBER(SEARCH("К",D36:S39)))&gt;0,"К","")</f>
        <v/>
      </c>
      <c r="AE36" s="200"/>
      <c r="AF36" s="127" t="str">
        <f>IF(AD36="","",COUNTIF(D36:S39,AD36))</f>
        <v/>
      </c>
    </row>
    <row r="37" spans="1:32" ht="12.75" customHeight="1" x14ac:dyDescent="0.2">
      <c r="A37" s="251"/>
      <c r="B37" s="281"/>
      <c r="C37" s="257"/>
      <c r="D37" s="110" t="s">
        <v>54</v>
      </c>
      <c r="E37" s="110" t="s">
        <v>55</v>
      </c>
      <c r="F37" s="81"/>
      <c r="G37" s="110" t="s">
        <v>56</v>
      </c>
      <c r="H37" s="110" t="s">
        <v>55</v>
      </c>
      <c r="I37" s="81"/>
      <c r="J37" s="110" t="s">
        <v>54</v>
      </c>
      <c r="K37" s="110" t="s">
        <v>55</v>
      </c>
      <c r="L37" s="81"/>
      <c r="M37" s="110" t="s">
        <v>56</v>
      </c>
      <c r="N37" s="110" t="s">
        <v>55</v>
      </c>
      <c r="O37" s="81"/>
      <c r="P37" s="110" t="s">
        <v>54</v>
      </c>
      <c r="Q37" s="110" t="s">
        <v>55</v>
      </c>
      <c r="R37" s="81"/>
      <c r="S37" s="94" t="s">
        <v>28</v>
      </c>
      <c r="T37" s="108" t="s">
        <v>60</v>
      </c>
      <c r="U37" s="283"/>
      <c r="V37" s="16"/>
      <c r="W37" s="17"/>
      <c r="X37" s="18"/>
      <c r="Y37" s="17"/>
      <c r="Z37" s="17"/>
      <c r="AA37" s="27"/>
      <c r="AB37" s="96" t="str">
        <f>IF(SUMPRODUCT(--ISNUMBER(SEARCH("ОТ",D36:S39)))&gt;0,"ОТ","")</f>
        <v/>
      </c>
      <c r="AC37" s="97" t="str">
        <f>IF(AB37="","",COUNTIF(D36:S39,AB37))</f>
        <v/>
      </c>
      <c r="AD37" s="201" t="str">
        <f>IF(SUMPRODUCT(--ISNUMBER(SEARCH("ДО",D36:S39)))&gt;0,"ДО","")</f>
        <v/>
      </c>
      <c r="AE37" s="202"/>
      <c r="AF37" s="116" t="str">
        <f>IF(AD37="","",COUNTIF(D37:S40,AD37))</f>
        <v/>
      </c>
    </row>
    <row r="38" spans="1:32" ht="12.75" customHeight="1" x14ac:dyDescent="0.2">
      <c r="A38" s="251"/>
      <c r="B38" s="281"/>
      <c r="C38" s="257"/>
      <c r="D38" s="110" t="s">
        <v>49</v>
      </c>
      <c r="E38" s="110" t="s">
        <v>49</v>
      </c>
      <c r="F38" s="82"/>
      <c r="G38" s="110" t="s">
        <v>49</v>
      </c>
      <c r="H38" s="110" t="s">
        <v>49</v>
      </c>
      <c r="I38" s="89"/>
      <c r="J38" s="110" t="s">
        <v>49</v>
      </c>
      <c r="K38" s="110" t="s">
        <v>49</v>
      </c>
      <c r="L38" s="82"/>
      <c r="M38" s="110" t="s">
        <v>49</v>
      </c>
      <c r="N38" s="110" t="s">
        <v>49</v>
      </c>
      <c r="O38" s="89"/>
      <c r="P38" s="110" t="s">
        <v>49</v>
      </c>
      <c r="Q38" s="110" t="s">
        <v>49</v>
      </c>
      <c r="R38" s="89"/>
      <c r="S38" s="98" t="s">
        <v>40</v>
      </c>
      <c r="T38" s="99">
        <f>COUNTIF(D38:S38,"Я")*1+COUNTIF(D38:S38,"Я/Н")*0.5</f>
        <v>5</v>
      </c>
      <c r="U38" s="283" t="s">
        <v>62</v>
      </c>
      <c r="V38" s="16">
        <v>80</v>
      </c>
      <c r="W38" s="17">
        <v>15</v>
      </c>
      <c r="X38" s="18"/>
      <c r="Y38" s="17"/>
      <c r="Z38" s="17"/>
      <c r="AA38" s="27"/>
      <c r="AB38" s="96" t="str">
        <f>IF(SUMPRODUCT(--ISNUMBER(SEARCH("б",D36:S39)))&gt;0,"Б","")</f>
        <v/>
      </c>
      <c r="AC38" s="97" t="str">
        <f>IF(AB38="","",COUNTIF(D36:S39,AB38))</f>
        <v/>
      </c>
      <c r="AD38" s="193"/>
      <c r="AE38" s="194"/>
      <c r="AF38" s="18"/>
    </row>
    <row r="39" spans="1:32" ht="13.5" customHeight="1" thickBot="1" x14ac:dyDescent="0.25">
      <c r="A39" s="252"/>
      <c r="B39" s="282"/>
      <c r="C39" s="258"/>
      <c r="D39" s="114" t="s">
        <v>54</v>
      </c>
      <c r="E39" s="114" t="s">
        <v>55</v>
      </c>
      <c r="F39" s="84"/>
      <c r="G39" s="114" t="s">
        <v>54</v>
      </c>
      <c r="H39" s="114" t="s">
        <v>55</v>
      </c>
      <c r="I39" s="84"/>
      <c r="J39" s="114" t="s">
        <v>54</v>
      </c>
      <c r="K39" s="114" t="s">
        <v>55</v>
      </c>
      <c r="L39" s="84"/>
      <c r="M39" s="114" t="s">
        <v>56</v>
      </c>
      <c r="N39" s="114" t="s">
        <v>55</v>
      </c>
      <c r="O39" s="84"/>
      <c r="P39" s="114" t="s">
        <v>54</v>
      </c>
      <c r="Q39" s="114" t="s">
        <v>55</v>
      </c>
      <c r="R39" s="84"/>
      <c r="S39" s="85" t="s">
        <v>40</v>
      </c>
      <c r="T39" s="113" t="s">
        <v>61</v>
      </c>
      <c r="U39" s="284"/>
      <c r="V39" s="19"/>
      <c r="W39" s="20"/>
      <c r="X39" s="21"/>
      <c r="Y39" s="20"/>
      <c r="Z39" s="20"/>
      <c r="AA39" s="28"/>
      <c r="AB39" s="101" t="str">
        <f>IF(SUMPRODUCT(--ISNUMBER(SEARCH("ОД",D36:S39)))&gt;0,"ОД","")</f>
        <v/>
      </c>
      <c r="AC39" s="102" t="str">
        <f>IF(AB39="","",COUNTIF(D36:S39,AB39))</f>
        <v/>
      </c>
      <c r="AD39" s="195"/>
      <c r="AE39" s="196"/>
      <c r="AF39" s="21"/>
    </row>
    <row r="40" spans="1:32" ht="12.75" customHeight="1" x14ac:dyDescent="0.2">
      <c r="A40" s="190">
        <v>21</v>
      </c>
      <c r="B40" s="296" t="s">
        <v>89</v>
      </c>
      <c r="C40" s="256"/>
      <c r="D40" s="105" t="s">
        <v>49</v>
      </c>
      <c r="E40" s="87"/>
      <c r="F40" s="105" t="s">
        <v>49</v>
      </c>
      <c r="G40" s="105" t="s">
        <v>49</v>
      </c>
      <c r="H40" s="79"/>
      <c r="I40" s="105" t="s">
        <v>49</v>
      </c>
      <c r="J40" s="105" t="s">
        <v>49</v>
      </c>
      <c r="K40" s="87"/>
      <c r="L40" s="105" t="s">
        <v>49</v>
      </c>
      <c r="M40" s="105" t="s">
        <v>49</v>
      </c>
      <c r="N40" s="79"/>
      <c r="O40" s="105" t="s">
        <v>49</v>
      </c>
      <c r="P40" s="105" t="s">
        <v>49</v>
      </c>
      <c r="Q40" s="87"/>
      <c r="R40" s="105" t="s">
        <v>49</v>
      </c>
      <c r="S40" s="90" t="s">
        <v>28</v>
      </c>
      <c r="T40" s="91">
        <f>COUNTIF(D40:S40,"Я")*1+COUNTIF(D40:S40,"Я/Н")*0.5</f>
        <v>5</v>
      </c>
      <c r="U40" s="299" t="s">
        <v>63</v>
      </c>
      <c r="V40" s="22"/>
      <c r="W40" s="23"/>
      <c r="X40" s="24"/>
      <c r="Y40" s="24"/>
      <c r="Z40" s="23"/>
      <c r="AA40" s="25"/>
      <c r="AB40" s="92" t="str">
        <f>IF(SUMPRODUCT(--ISNUMBER(SEARCH("В",D40:S43)))&gt;0,"В","")</f>
        <v/>
      </c>
      <c r="AC40" s="93" t="str">
        <f>IF(AB40="","",COUNTIF(D40:S43,AB40))</f>
        <v/>
      </c>
      <c r="AD40" s="199" t="str">
        <f>IF(SUMPRODUCT(--ISNUMBER(SEARCH("К",D40:S43)))&gt;0,"К","")</f>
        <v/>
      </c>
      <c r="AE40" s="200"/>
      <c r="AF40" s="127" t="str">
        <f>IF(AD40="","",COUNTIF(D40:S43,AD40))</f>
        <v/>
      </c>
    </row>
    <row r="41" spans="1:32" ht="12.75" customHeight="1" x14ac:dyDescent="0.2">
      <c r="A41" s="251"/>
      <c r="B41" s="281"/>
      <c r="C41" s="257"/>
      <c r="D41" s="110" t="s">
        <v>55</v>
      </c>
      <c r="E41" s="81"/>
      <c r="F41" s="110" t="s">
        <v>56</v>
      </c>
      <c r="G41" s="110" t="s">
        <v>55</v>
      </c>
      <c r="H41" s="81"/>
      <c r="I41" s="110" t="s">
        <v>54</v>
      </c>
      <c r="J41" s="110" t="s">
        <v>55</v>
      </c>
      <c r="K41" s="81"/>
      <c r="L41" s="110" t="s">
        <v>54</v>
      </c>
      <c r="M41" s="110" t="s">
        <v>55</v>
      </c>
      <c r="N41" s="81"/>
      <c r="O41" s="110" t="s">
        <v>54</v>
      </c>
      <c r="P41" s="110" t="s">
        <v>55</v>
      </c>
      <c r="Q41" s="81"/>
      <c r="R41" s="110" t="s">
        <v>54</v>
      </c>
      <c r="S41" s="94" t="s">
        <v>28</v>
      </c>
      <c r="T41" s="108" t="s">
        <v>61</v>
      </c>
      <c r="U41" s="283"/>
      <c r="V41" s="16"/>
      <c r="W41" s="17"/>
      <c r="X41" s="18"/>
      <c r="Y41" s="17"/>
      <c r="Z41" s="17"/>
      <c r="AA41" s="27"/>
      <c r="AB41" s="96" t="str">
        <f>IF(SUMPRODUCT(--ISNUMBER(SEARCH("ОТ",D40:S43)))&gt;0,"ОТ","")</f>
        <v/>
      </c>
      <c r="AC41" s="97" t="str">
        <f>IF(AB41="","",COUNTIF(D40:S43,AB41))</f>
        <v/>
      </c>
      <c r="AD41" s="201" t="str">
        <f>IF(SUMPRODUCT(--ISNUMBER(SEARCH("ДО",D40:S43)))&gt;0,"ДО","")</f>
        <v/>
      </c>
      <c r="AE41" s="202"/>
      <c r="AF41" s="116" t="str">
        <f>IF(AD41="","",COUNTIF(D41:S44,AD41))</f>
        <v/>
      </c>
    </row>
    <row r="42" spans="1:32" ht="12.75" customHeight="1" x14ac:dyDescent="0.2">
      <c r="A42" s="251"/>
      <c r="B42" s="281"/>
      <c r="C42" s="257"/>
      <c r="D42" s="110" t="s">
        <v>49</v>
      </c>
      <c r="E42" s="82"/>
      <c r="F42" s="110" t="s">
        <v>49</v>
      </c>
      <c r="G42" s="110" t="s">
        <v>49</v>
      </c>
      <c r="H42" s="89"/>
      <c r="I42" s="110" t="s">
        <v>49</v>
      </c>
      <c r="J42" s="110" t="s">
        <v>49</v>
      </c>
      <c r="K42" s="89"/>
      <c r="L42" s="110" t="s">
        <v>49</v>
      </c>
      <c r="M42" s="110" t="s">
        <v>49</v>
      </c>
      <c r="N42" s="89"/>
      <c r="O42" s="110" t="s">
        <v>49</v>
      </c>
      <c r="P42" s="110" t="s">
        <v>49</v>
      </c>
      <c r="Q42" s="89"/>
      <c r="R42" s="110" t="s">
        <v>49</v>
      </c>
      <c r="S42" s="98" t="s">
        <v>40</v>
      </c>
      <c r="T42" s="99">
        <f>COUNTIF(D42:S42,"Я")*1+COUNTIF(D42:S42,"Я/Н")*0.5</f>
        <v>5</v>
      </c>
      <c r="U42" s="283" t="s">
        <v>62</v>
      </c>
      <c r="V42" s="16">
        <v>80</v>
      </c>
      <c r="W42" s="17">
        <v>9</v>
      </c>
      <c r="X42" s="18"/>
      <c r="Y42" s="17"/>
      <c r="Z42" s="17"/>
      <c r="AA42" s="27"/>
      <c r="AB42" s="96" t="str">
        <f>IF(SUMPRODUCT(--ISNUMBER(SEARCH("б",D40:S43)))&gt;0,"Б","")</f>
        <v/>
      </c>
      <c r="AC42" s="97" t="str">
        <f>IF(AB42="","",COUNTIF(D40:S43,AB42))</f>
        <v/>
      </c>
      <c r="AD42" s="193"/>
      <c r="AE42" s="194"/>
      <c r="AF42" s="18"/>
    </row>
    <row r="43" spans="1:32" ht="13.5" customHeight="1" thickBot="1" x14ac:dyDescent="0.25">
      <c r="A43" s="252"/>
      <c r="B43" s="282"/>
      <c r="C43" s="258"/>
      <c r="D43" s="114" t="s">
        <v>55</v>
      </c>
      <c r="E43" s="84"/>
      <c r="F43" s="114" t="s">
        <v>56</v>
      </c>
      <c r="G43" s="114" t="s">
        <v>55</v>
      </c>
      <c r="H43" s="84"/>
      <c r="I43" s="114" t="s">
        <v>54</v>
      </c>
      <c r="J43" s="114" t="s">
        <v>55</v>
      </c>
      <c r="K43" s="84"/>
      <c r="L43" s="114" t="s">
        <v>56</v>
      </c>
      <c r="M43" s="114" t="s">
        <v>55</v>
      </c>
      <c r="N43" s="84"/>
      <c r="O43" s="114" t="s">
        <v>54</v>
      </c>
      <c r="P43" s="114" t="s">
        <v>55</v>
      </c>
      <c r="Q43" s="84"/>
      <c r="R43" s="114" t="s">
        <v>54</v>
      </c>
      <c r="S43" s="85" t="s">
        <v>40</v>
      </c>
      <c r="T43" s="113" t="s">
        <v>60</v>
      </c>
      <c r="U43" s="284"/>
      <c r="V43" s="19"/>
      <c r="W43" s="20"/>
      <c r="X43" s="21"/>
      <c r="Y43" s="20"/>
      <c r="Z43" s="20"/>
      <c r="AA43" s="28"/>
      <c r="AB43" s="101" t="str">
        <f>IF(SUMPRODUCT(--ISNUMBER(SEARCH("ОД",D40:S43)))&gt;0,"ОД","")</f>
        <v/>
      </c>
      <c r="AC43" s="102" t="str">
        <f>IF(AB43="","",COUNTIF(D40:S43,AB43))</f>
        <v/>
      </c>
      <c r="AD43" s="195"/>
      <c r="AE43" s="196"/>
      <c r="AF43" s="21"/>
    </row>
    <row r="44" spans="1:32" ht="12.75" customHeight="1" x14ac:dyDescent="0.2">
      <c r="A44" s="190"/>
      <c r="B44" s="296"/>
      <c r="C44" s="256"/>
      <c r="D44" s="86"/>
      <c r="E44" s="87"/>
      <c r="F44" s="79"/>
      <c r="G44" s="79"/>
      <c r="H44" s="79"/>
      <c r="I44" s="87"/>
      <c r="J44" s="87"/>
      <c r="K44" s="87"/>
      <c r="L44" s="87"/>
      <c r="M44" s="79"/>
      <c r="N44" s="79"/>
      <c r="O44" s="87"/>
      <c r="P44" s="87"/>
      <c r="Q44" s="87"/>
      <c r="R44" s="87"/>
      <c r="S44" s="90"/>
      <c r="T44" s="91"/>
      <c r="U44" s="259"/>
      <c r="V44" s="22"/>
      <c r="W44" s="23"/>
      <c r="X44" s="24"/>
      <c r="Y44" s="24"/>
      <c r="Z44" s="23"/>
      <c r="AA44" s="25"/>
      <c r="AB44" s="92"/>
      <c r="AC44" s="93"/>
      <c r="AD44" s="199" t="str">
        <f>IF(SUMPRODUCT(--ISNUMBER(SEARCH("К",D44:S47)))&gt;0,"К","")</f>
        <v/>
      </c>
      <c r="AE44" s="200"/>
      <c r="AF44" s="127" t="str">
        <f>IF(AD44="","",COUNTIF(D44:S47,AD44))</f>
        <v/>
      </c>
    </row>
    <row r="45" spans="1:32" ht="12.75" customHeight="1" x14ac:dyDescent="0.2">
      <c r="A45" s="251"/>
      <c r="B45" s="297"/>
      <c r="C45" s="257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 t="s">
        <v>48</v>
      </c>
      <c r="P45" s="81"/>
      <c r="Q45" s="81"/>
      <c r="R45" s="81"/>
      <c r="S45" s="94"/>
      <c r="T45" s="95">
        <v>552</v>
      </c>
      <c r="U45" s="260"/>
      <c r="V45" s="16">
        <f>SUM(V28:V43)</f>
        <v>240</v>
      </c>
      <c r="W45" s="18">
        <f>SUM(W28:W43)</f>
        <v>24</v>
      </c>
      <c r="X45" s="18"/>
      <c r="Y45" s="17"/>
      <c r="Z45" s="17"/>
      <c r="AA45" s="27"/>
      <c r="AB45" s="96" t="str">
        <f>IF(SUMPRODUCT(--ISNUMBER(SEARCH("ОТ",D44:S47)))&gt;0,"ОТ","")</f>
        <v/>
      </c>
      <c r="AC45" s="97" t="str">
        <f>IF(AB45="","",COUNTIF(D44:S47,AB45))</f>
        <v/>
      </c>
      <c r="AD45" s="201" t="str">
        <f>IF(SUMPRODUCT(--ISNUMBER(SEARCH("ДО",D44:S47)))&gt;0,"ДО","")</f>
        <v/>
      </c>
      <c r="AE45" s="202"/>
      <c r="AF45" s="116" t="str">
        <f>IF(AD45="","",COUNTIF(D45:S48,AD45))</f>
        <v/>
      </c>
    </row>
    <row r="46" spans="1:32" ht="12.75" customHeight="1" x14ac:dyDescent="0.2">
      <c r="A46" s="251"/>
      <c r="B46" s="297"/>
      <c r="C46" s="257"/>
      <c r="D46" s="88"/>
      <c r="E46" s="82"/>
      <c r="F46" s="82"/>
      <c r="G46" s="89"/>
      <c r="H46" s="89"/>
      <c r="I46" s="89"/>
      <c r="J46" s="89"/>
      <c r="K46" s="89"/>
      <c r="L46" s="82"/>
      <c r="M46" s="82"/>
      <c r="N46" s="89"/>
      <c r="O46" s="89"/>
      <c r="P46" s="89"/>
      <c r="Q46" s="89"/>
      <c r="R46" s="89"/>
      <c r="S46" s="98"/>
      <c r="T46" s="99"/>
      <c r="U46" s="283"/>
      <c r="V46" s="16"/>
      <c r="W46" s="17"/>
      <c r="X46" s="18"/>
      <c r="Y46" s="17"/>
      <c r="Z46" s="17"/>
      <c r="AA46" s="27"/>
      <c r="AB46" s="96" t="str">
        <f>IF(SUMPRODUCT(--ISNUMBER(SEARCH("б",D44:S47)))&gt;0,"Б","")</f>
        <v/>
      </c>
      <c r="AC46" s="97" t="str">
        <f>IF(AB46="","",COUNTIF(D44:S47,AB46))</f>
        <v/>
      </c>
      <c r="AD46" s="193"/>
      <c r="AE46" s="194"/>
      <c r="AF46" s="18"/>
    </row>
    <row r="47" spans="1:32" ht="13.5" customHeight="1" thickBot="1" x14ac:dyDescent="0.25">
      <c r="A47" s="252"/>
      <c r="B47" s="298"/>
      <c r="C47" s="25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5"/>
      <c r="T47" s="100"/>
      <c r="U47" s="284"/>
      <c r="V47" s="19"/>
      <c r="W47" s="20"/>
      <c r="X47" s="21"/>
      <c r="Y47" s="20"/>
      <c r="Z47" s="20"/>
      <c r="AA47" s="28"/>
      <c r="AB47" s="101" t="str">
        <f>IF(SUMPRODUCT(--ISNUMBER(SEARCH("ОД",D44:S47)))&gt;0,"ОД","")</f>
        <v/>
      </c>
      <c r="AC47" s="102" t="str">
        <f>IF(AB47="","",COUNTIF(D44:S47,AB47))</f>
        <v/>
      </c>
      <c r="AD47" s="195"/>
      <c r="AE47" s="196"/>
      <c r="AF47" s="21"/>
    </row>
    <row r="48" spans="1:32" ht="12.75" customHeight="1" x14ac:dyDescent="0.2">
      <c r="A48" s="190"/>
      <c r="B48" s="296"/>
      <c r="C48" s="256"/>
      <c r="D48" s="86"/>
      <c r="E48" s="87"/>
      <c r="F48" s="79"/>
      <c r="G48" s="79"/>
      <c r="H48" s="79"/>
      <c r="I48" s="87"/>
      <c r="J48" s="87"/>
      <c r="K48" s="87"/>
      <c r="L48" s="87"/>
      <c r="M48" s="79"/>
      <c r="N48" s="79"/>
      <c r="O48" s="87"/>
      <c r="P48" s="87"/>
      <c r="Q48" s="87"/>
      <c r="R48" s="87"/>
      <c r="S48" s="90"/>
      <c r="T48" s="91"/>
      <c r="U48" s="259"/>
      <c r="V48" s="22"/>
      <c r="W48" s="23"/>
      <c r="X48" s="24"/>
      <c r="Y48" s="24"/>
      <c r="Z48" s="23"/>
      <c r="AA48" s="25"/>
      <c r="AB48" s="92" t="str">
        <f>IF(SUMPRODUCT(--ISNUMBER(SEARCH("В",D48:S51)))&gt;0,"В","")</f>
        <v/>
      </c>
      <c r="AC48" s="93" t="str">
        <f>IF(AB48="","",COUNTIF(D48:S51,AB48))</f>
        <v/>
      </c>
      <c r="AD48" s="199" t="str">
        <f>IF(SUMPRODUCT(--ISNUMBER(SEARCH("К",D48:S51)))&gt;0,"К","")</f>
        <v/>
      </c>
      <c r="AE48" s="200"/>
      <c r="AF48" s="127" t="str">
        <f>IF(AD48="","",COUNTIF(D48:S51,AD48))</f>
        <v/>
      </c>
    </row>
    <row r="49" spans="1:32" ht="12.75" customHeight="1" x14ac:dyDescent="0.2">
      <c r="A49" s="251"/>
      <c r="B49" s="297"/>
      <c r="C49" s="257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94"/>
      <c r="T49" s="95"/>
      <c r="U49" s="260"/>
      <c r="V49" s="16"/>
      <c r="W49" s="17"/>
      <c r="X49" s="18"/>
      <c r="Y49" s="17"/>
      <c r="Z49" s="17"/>
      <c r="AA49" s="27"/>
      <c r="AB49" s="96" t="str">
        <f>IF(SUMPRODUCT(--ISNUMBER(SEARCH("ОТ",D48:S51)))&gt;0,"ОТ","")</f>
        <v/>
      </c>
      <c r="AC49" s="97" t="str">
        <f>IF(AB49="","",COUNTIF(D48:S51,AB49))</f>
        <v/>
      </c>
      <c r="AD49" s="201" t="str">
        <f>IF(SUMPRODUCT(--ISNUMBER(SEARCH("ДО",D48:S51)))&gt;0,"ДО","")</f>
        <v/>
      </c>
      <c r="AE49" s="202"/>
      <c r="AF49" s="116" t="str">
        <f>IF(AD49="","",COUNTIF(D49:S52,AD49))</f>
        <v/>
      </c>
    </row>
    <row r="50" spans="1:32" ht="12.75" customHeight="1" x14ac:dyDescent="0.2">
      <c r="A50" s="251"/>
      <c r="B50" s="297"/>
      <c r="C50" s="257"/>
      <c r="D50" s="88"/>
      <c r="E50" s="82"/>
      <c r="F50" s="82"/>
      <c r="G50" s="89"/>
      <c r="H50" s="89"/>
      <c r="I50" s="89"/>
      <c r="J50" s="89"/>
      <c r="K50" s="89"/>
      <c r="L50" s="82"/>
      <c r="M50" s="82"/>
      <c r="N50" s="89"/>
      <c r="O50" s="89"/>
      <c r="P50" s="89"/>
      <c r="Q50" s="89"/>
      <c r="R50" s="89"/>
      <c r="S50" s="98"/>
      <c r="T50" s="99"/>
      <c r="U50" s="283"/>
      <c r="V50" s="16"/>
      <c r="W50" s="17"/>
      <c r="X50" s="18"/>
      <c r="Y50" s="17"/>
      <c r="Z50" s="17"/>
      <c r="AA50" s="27"/>
      <c r="AB50" s="96" t="str">
        <f>IF(SUMPRODUCT(--ISNUMBER(SEARCH("б",D48:S51)))&gt;0,"Б","")</f>
        <v/>
      </c>
      <c r="AC50" s="97" t="str">
        <f>IF(AB50="","",COUNTIF(D48:S51,AB50))</f>
        <v/>
      </c>
      <c r="AD50" s="193"/>
      <c r="AE50" s="194"/>
      <c r="AF50" s="18"/>
    </row>
    <row r="51" spans="1:32" ht="13.5" customHeight="1" thickBot="1" x14ac:dyDescent="0.25">
      <c r="A51" s="252"/>
      <c r="B51" s="298"/>
      <c r="C51" s="258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100"/>
      <c r="U51" s="284"/>
      <c r="V51" s="19"/>
      <c r="W51" s="20"/>
      <c r="X51" s="21"/>
      <c r="Y51" s="20"/>
      <c r="Z51" s="20"/>
      <c r="AA51" s="28"/>
      <c r="AB51" s="101" t="str">
        <f>IF(SUMPRODUCT(--ISNUMBER(SEARCH("ОД",D48:S51)))&gt;0,"ОД","")</f>
        <v/>
      </c>
      <c r="AC51" s="102" t="str">
        <f>IF(AB51="","",COUNTIF(D48:S51,AB51))</f>
        <v/>
      </c>
      <c r="AD51" s="195"/>
      <c r="AE51" s="196"/>
      <c r="AF51" s="21"/>
    </row>
    <row r="53" spans="1:32" x14ac:dyDescent="0.2">
      <c r="B53" s="71" t="s">
        <v>31</v>
      </c>
      <c r="C53" s="288" t="s">
        <v>42</v>
      </c>
      <c r="D53" s="288"/>
      <c r="E53" s="288"/>
      <c r="F53" s="288"/>
      <c r="G53" s="72"/>
      <c r="H53" s="288"/>
      <c r="I53" s="288"/>
      <c r="J53" s="72"/>
      <c r="K53" s="288" t="s">
        <v>81</v>
      </c>
      <c r="L53" s="288"/>
      <c r="M53" s="288"/>
      <c r="O53" s="72" t="s">
        <v>36</v>
      </c>
    </row>
    <row r="54" spans="1:32" ht="14.25" x14ac:dyDescent="0.2">
      <c r="C54" s="290" t="s">
        <v>32</v>
      </c>
      <c r="D54" s="291"/>
      <c r="E54" s="291"/>
      <c r="F54" s="291"/>
      <c r="H54" s="290" t="s">
        <v>33</v>
      </c>
      <c r="I54" s="291"/>
      <c r="K54" s="290" t="s">
        <v>34</v>
      </c>
      <c r="L54" s="291"/>
      <c r="M54" s="291"/>
      <c r="O54" s="72" t="s">
        <v>37</v>
      </c>
      <c r="P54" s="72"/>
      <c r="Q54" s="72"/>
      <c r="R54" s="72"/>
      <c r="S54" s="72"/>
      <c r="T54" s="288" t="s">
        <v>43</v>
      </c>
      <c r="U54" s="288"/>
      <c r="V54" s="288"/>
      <c r="W54" s="288"/>
      <c r="X54" s="73"/>
      <c r="Y54" s="288"/>
      <c r="Z54" s="288"/>
      <c r="AA54" s="72"/>
      <c r="AB54" s="288" t="s">
        <v>90</v>
      </c>
      <c r="AC54" s="288"/>
      <c r="AD54" s="289" t="str">
        <f>K55</f>
        <v>03.12.2012г.</v>
      </c>
      <c r="AE54" s="289"/>
      <c r="AF54" s="289"/>
    </row>
    <row r="55" spans="1:32" ht="14.25" x14ac:dyDescent="0.2">
      <c r="K55" s="289" t="s">
        <v>74</v>
      </c>
      <c r="L55" s="289"/>
      <c r="M55" s="289"/>
      <c r="T55" s="290" t="s">
        <v>32</v>
      </c>
      <c r="U55" s="291"/>
      <c r="V55" s="291"/>
      <c r="W55" s="291"/>
      <c r="Y55" s="290" t="s">
        <v>33</v>
      </c>
      <c r="Z55" s="291"/>
      <c r="AB55" s="290" t="s">
        <v>34</v>
      </c>
      <c r="AC55" s="291"/>
    </row>
    <row r="56" spans="1:32" x14ac:dyDescent="0.2">
      <c r="O56" s="72" t="s">
        <v>35</v>
      </c>
      <c r="P56" s="72"/>
      <c r="Q56" s="72"/>
      <c r="R56" s="72"/>
      <c r="S56" s="72"/>
      <c r="T56" s="288"/>
      <c r="U56" s="288"/>
      <c r="V56" s="288"/>
      <c r="W56" s="288"/>
      <c r="X56" s="73"/>
      <c r="Y56" s="288"/>
      <c r="Z56" s="288"/>
      <c r="AA56" s="72"/>
      <c r="AB56" s="288" t="s">
        <v>91</v>
      </c>
      <c r="AC56" s="288"/>
      <c r="AD56" s="289" t="str">
        <f>K55</f>
        <v>03.12.2012г.</v>
      </c>
      <c r="AE56" s="289"/>
      <c r="AF56" s="289"/>
    </row>
    <row r="57" spans="1:32" ht="14.25" x14ac:dyDescent="0.2">
      <c r="T57" s="290" t="s">
        <v>32</v>
      </c>
      <c r="U57" s="291"/>
      <c r="V57" s="291"/>
      <c r="W57" s="291"/>
      <c r="Y57" s="290" t="s">
        <v>33</v>
      </c>
      <c r="Z57" s="291"/>
      <c r="AB57" s="290" t="s">
        <v>34</v>
      </c>
      <c r="AC57" s="291"/>
    </row>
    <row r="58" spans="1:32" x14ac:dyDescent="0.2"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</row>
    <row r="60" spans="1:32" ht="18" x14ac:dyDescent="0.2">
      <c r="D60" s="177"/>
    </row>
  </sheetData>
  <mergeCells count="147">
    <mergeCell ref="K55:M55"/>
    <mergeCell ref="T55:W55"/>
    <mergeCell ref="Y55:Z55"/>
    <mergeCell ref="AB55:AC55"/>
    <mergeCell ref="T56:W56"/>
    <mergeCell ref="Y56:Z56"/>
    <mergeCell ref="C53:F53"/>
    <mergeCell ref="K53:M53"/>
    <mergeCell ref="H53:I53"/>
    <mergeCell ref="C54:F54"/>
    <mergeCell ref="H54:I54"/>
    <mergeCell ref="K54:M54"/>
    <mergeCell ref="AB54:AC54"/>
    <mergeCell ref="T54:W54"/>
    <mergeCell ref="Y54:Z54"/>
    <mergeCell ref="T57:W57"/>
    <mergeCell ref="Y57:Z57"/>
    <mergeCell ref="AB57:AC57"/>
    <mergeCell ref="AB56:AC56"/>
    <mergeCell ref="AD33:AE33"/>
    <mergeCell ref="AD38:AE38"/>
    <mergeCell ref="AD39:AE39"/>
    <mergeCell ref="AD36:AE36"/>
    <mergeCell ref="AD37:AE37"/>
    <mergeCell ref="AD54:AF54"/>
    <mergeCell ref="AD43:AE43"/>
    <mergeCell ref="AD44:AE44"/>
    <mergeCell ref="AD50:AE50"/>
    <mergeCell ref="AD51:AE51"/>
    <mergeCell ref="AD56:AF56"/>
    <mergeCell ref="U44:U45"/>
    <mergeCell ref="U46:U47"/>
    <mergeCell ref="AD28:AE28"/>
    <mergeCell ref="AD29:AE29"/>
    <mergeCell ref="A32:A35"/>
    <mergeCell ref="B32:B35"/>
    <mergeCell ref="C32:C35"/>
    <mergeCell ref="U32:U33"/>
    <mergeCell ref="U34:U35"/>
    <mergeCell ref="AD34:AE34"/>
    <mergeCell ref="AD35:AE35"/>
    <mergeCell ref="AD32:AE32"/>
    <mergeCell ref="AD45:AE45"/>
    <mergeCell ref="A28:A31"/>
    <mergeCell ref="B28:B31"/>
    <mergeCell ref="C28:C31"/>
    <mergeCell ref="U28:U29"/>
    <mergeCell ref="U30:U31"/>
    <mergeCell ref="A44:A47"/>
    <mergeCell ref="B44:B47"/>
    <mergeCell ref="V25:V26"/>
    <mergeCell ref="U50:U51"/>
    <mergeCell ref="A40:A43"/>
    <mergeCell ref="B40:B43"/>
    <mergeCell ref="C40:C43"/>
    <mergeCell ref="U40:U41"/>
    <mergeCell ref="U42:U43"/>
    <mergeCell ref="J25:J26"/>
    <mergeCell ref="K25:K26"/>
    <mergeCell ref="D27:S27"/>
    <mergeCell ref="A48:A51"/>
    <mergeCell ref="B48:B51"/>
    <mergeCell ref="C48:C51"/>
    <mergeCell ref="U48:U49"/>
    <mergeCell ref="T26:U26"/>
    <mergeCell ref="T25:U25"/>
    <mergeCell ref="A36:A39"/>
    <mergeCell ref="B36:B39"/>
    <mergeCell ref="C36:C39"/>
    <mergeCell ref="U36:U37"/>
    <mergeCell ref="U38:U39"/>
    <mergeCell ref="C44:C47"/>
    <mergeCell ref="A22:A26"/>
    <mergeCell ref="B22:B26"/>
    <mergeCell ref="C22:C26"/>
    <mergeCell ref="D25:D26"/>
    <mergeCell ref="E25:E26"/>
    <mergeCell ref="F25:F26"/>
    <mergeCell ref="G25:G26"/>
    <mergeCell ref="H25:H26"/>
    <mergeCell ref="I25:I26"/>
    <mergeCell ref="D23:D24"/>
    <mergeCell ref="E23:E24"/>
    <mergeCell ref="F23:F24"/>
    <mergeCell ref="G23:G24"/>
    <mergeCell ref="I23:I24"/>
    <mergeCell ref="D22:S22"/>
    <mergeCell ref="T22:U22"/>
    <mergeCell ref="P25:P26"/>
    <mergeCell ref="Q25:Q26"/>
    <mergeCell ref="L23:L24"/>
    <mergeCell ref="M23:M24"/>
    <mergeCell ref="N23:N24"/>
    <mergeCell ref="O23:O24"/>
    <mergeCell ref="L25:L26"/>
    <mergeCell ref="T23:T24"/>
    <mergeCell ref="U23:U24"/>
    <mergeCell ref="M25:M26"/>
    <mergeCell ref="N25:N26"/>
    <mergeCell ref="O25:O26"/>
    <mergeCell ref="S23:S24"/>
    <mergeCell ref="Q23:Q24"/>
    <mergeCell ref="R23:R24"/>
    <mergeCell ref="P23:P24"/>
    <mergeCell ref="R25:R26"/>
    <mergeCell ref="S25:S26"/>
    <mergeCell ref="H23:H24"/>
    <mergeCell ref="K23:K24"/>
    <mergeCell ref="J23:J24"/>
    <mergeCell ref="K17:M17"/>
    <mergeCell ref="N17:S17"/>
    <mergeCell ref="U17:V17"/>
    <mergeCell ref="AD5:AF5"/>
    <mergeCell ref="AD6:AF6"/>
    <mergeCell ref="C12:U12"/>
    <mergeCell ref="C13:U13"/>
    <mergeCell ref="V20:W20"/>
    <mergeCell ref="N15:S16"/>
    <mergeCell ref="U16:V16"/>
    <mergeCell ref="K15:M16"/>
    <mergeCell ref="U15:X15"/>
    <mergeCell ref="W16:X16"/>
    <mergeCell ref="W17:X17"/>
    <mergeCell ref="J19:T21"/>
    <mergeCell ref="AD27:AE27"/>
    <mergeCell ref="AD48:AE48"/>
    <mergeCell ref="AD49:AE49"/>
    <mergeCell ref="AD40:AE40"/>
    <mergeCell ref="AD41:AE41"/>
    <mergeCell ref="AD42:AE42"/>
    <mergeCell ref="AD46:AE46"/>
    <mergeCell ref="AD47:AE47"/>
    <mergeCell ref="V22:AA22"/>
    <mergeCell ref="AB22:AF22"/>
    <mergeCell ref="AF23:AF26"/>
    <mergeCell ref="V23:AA23"/>
    <mergeCell ref="V24:AA24"/>
    <mergeCell ref="Y25:Y26"/>
    <mergeCell ref="Z25:Z26"/>
    <mergeCell ref="AA25:AA26"/>
    <mergeCell ref="W25:W26"/>
    <mergeCell ref="AD30:AE30"/>
    <mergeCell ref="AD31:AE31"/>
    <mergeCell ref="X25:X26"/>
    <mergeCell ref="AC23:AC26"/>
    <mergeCell ref="AB23:AB26"/>
    <mergeCell ref="AD23:AE26"/>
  </mergeCells>
  <phoneticPr fontId="21" type="noConversion"/>
  <pageMargins left="0.27559055118110237" right="0.27559055118110237" top="0.27559055118110237" bottom="0.27559055118110237" header="0" footer="0"/>
  <pageSetup paperSize="9" scale="68" fitToHeight="10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F70"/>
  <sheetViews>
    <sheetView tabSelected="1" topLeftCell="A19" zoomScaleNormal="100" zoomScaleSheetLayoutView="85" workbookViewId="0">
      <selection activeCell="U34" sqref="U34:U35"/>
    </sheetView>
  </sheetViews>
  <sheetFormatPr defaultRowHeight="12.75" x14ac:dyDescent="0.2"/>
  <cols>
    <col min="1" max="1" width="5" style="34" customWidth="1"/>
    <col min="2" max="2" width="26.28515625" style="34" customWidth="1"/>
    <col min="3" max="3" width="6" style="34" customWidth="1"/>
    <col min="4" max="19" width="5.85546875" style="34" customWidth="1"/>
    <col min="20" max="20" width="8.42578125" style="34" customWidth="1"/>
    <col min="21" max="21" width="7" style="34" customWidth="1"/>
    <col min="22" max="22" width="6.7109375" style="49" customWidth="1"/>
    <col min="23" max="23" width="5.5703125" style="34" customWidth="1"/>
    <col min="24" max="24" width="7.140625" style="49" customWidth="1"/>
    <col min="25" max="25" width="6.7109375" style="34" customWidth="1"/>
    <col min="26" max="26" width="5.5703125" style="34" customWidth="1"/>
    <col min="27" max="27" width="7.140625" style="34" customWidth="1"/>
    <col min="28" max="28" width="8.28515625" style="34" customWidth="1"/>
    <col min="29" max="31" width="4.28515625" style="34" customWidth="1"/>
    <col min="32" max="32" width="4.28515625" style="50" customWidth="1"/>
    <col min="33" max="16384" width="9.140625" style="26"/>
  </cols>
  <sheetData>
    <row r="1" spans="1:32" s="54" customFormat="1" ht="11.2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2"/>
      <c r="X1" s="52"/>
      <c r="Y1" s="52"/>
      <c r="Z1" s="53"/>
      <c r="AA1" s="53"/>
      <c r="AD1" s="53"/>
      <c r="AE1" s="40"/>
      <c r="AF1" s="55" t="s">
        <v>0</v>
      </c>
    </row>
    <row r="2" spans="1:32" s="54" customFormat="1" ht="11.25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2"/>
      <c r="X2" s="52"/>
      <c r="Y2" s="52"/>
      <c r="Z2" s="53"/>
      <c r="AA2" s="53"/>
      <c r="AD2" s="53"/>
      <c r="AE2" s="40"/>
      <c r="AF2" s="55" t="s">
        <v>1</v>
      </c>
    </row>
    <row r="3" spans="1:32" s="54" customFormat="1" ht="11.25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2"/>
      <c r="X3" s="52"/>
      <c r="Y3" s="52"/>
      <c r="Z3" s="53"/>
      <c r="AA3" s="53"/>
      <c r="AD3" s="53"/>
      <c r="AE3" s="40"/>
      <c r="AF3" s="55" t="s">
        <v>2</v>
      </c>
    </row>
    <row r="4" spans="1:32" ht="6.75" customHeight="1" thickBot="1" x14ac:dyDescent="0.25">
      <c r="A4" s="51"/>
      <c r="B4" s="51"/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2"/>
      <c r="X4" s="52"/>
      <c r="Y4" s="52"/>
      <c r="Z4" s="52"/>
      <c r="AA4" s="52"/>
      <c r="AB4" s="57"/>
      <c r="AC4" s="57"/>
      <c r="AD4" s="58"/>
      <c r="AE4" s="59"/>
      <c r="AF4" s="60"/>
    </row>
    <row r="5" spans="1:32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52"/>
      <c r="X5" s="52"/>
      <c r="Y5" s="52"/>
      <c r="Z5" s="52"/>
      <c r="AA5" s="52"/>
      <c r="AB5" s="57"/>
      <c r="AC5" s="58" t="s">
        <v>3</v>
      </c>
      <c r="AD5" s="203">
        <v>301008</v>
      </c>
      <c r="AE5" s="204"/>
      <c r="AF5" s="205"/>
    </row>
    <row r="6" spans="1:32" ht="13.5" thickBot="1" x14ac:dyDescent="0.25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52"/>
      <c r="Z6" s="52"/>
      <c r="AA6" s="52"/>
      <c r="AB6" s="57"/>
      <c r="AC6" s="58" t="s">
        <v>4</v>
      </c>
      <c r="AD6" s="206"/>
      <c r="AE6" s="207"/>
      <c r="AF6" s="208"/>
    </row>
    <row r="7" spans="1:32" ht="10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35"/>
      <c r="Z7" s="35"/>
      <c r="AA7" s="35"/>
      <c r="AB7" s="62"/>
      <c r="AC7" s="62"/>
      <c r="AD7" s="62"/>
      <c r="AE7" s="62"/>
      <c r="AF7" s="62"/>
    </row>
    <row r="8" spans="1:32" s="66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7"/>
      <c r="Y8" s="63"/>
      <c r="Z8" s="64"/>
      <c r="AA8" s="64"/>
      <c r="AB8" s="65"/>
      <c r="AC8" s="65"/>
      <c r="AD8" s="65"/>
      <c r="AE8" s="65"/>
      <c r="AF8" s="64"/>
    </row>
    <row r="9" spans="1:32" s="66" customForma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7"/>
      <c r="Y9" s="76"/>
      <c r="Z9" s="76"/>
      <c r="AA9" s="76"/>
      <c r="AB9" s="76"/>
      <c r="AC9" s="76"/>
      <c r="AD9" s="76"/>
      <c r="AE9" s="76"/>
      <c r="AF9" s="77"/>
    </row>
    <row r="10" spans="1:32" s="66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7"/>
      <c r="W10" s="7"/>
      <c r="X10" s="7"/>
      <c r="Y10" s="77"/>
      <c r="Z10" s="77"/>
      <c r="AA10" s="77"/>
      <c r="AB10" s="77"/>
      <c r="AC10" s="77"/>
      <c r="AD10" s="77"/>
      <c r="AE10" s="77"/>
      <c r="AF10" s="77"/>
    </row>
    <row r="11" spans="1:32" s="9" customFormat="1" ht="19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  <c r="W11" s="7"/>
      <c r="X11" s="7"/>
      <c r="Y11" s="78"/>
      <c r="Z11" s="78"/>
      <c r="AA11" s="78"/>
      <c r="AB11" s="78"/>
      <c r="AC11" s="78"/>
      <c r="AD11" s="78"/>
      <c r="AE11" s="78"/>
      <c r="AF11" s="78"/>
    </row>
    <row r="12" spans="1:32" s="9" customFormat="1" ht="15.75" x14ac:dyDescent="0.25">
      <c r="A12" s="10"/>
      <c r="B12" s="11" t="s">
        <v>5</v>
      </c>
      <c r="C12" s="209" t="s">
        <v>84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12"/>
      <c r="W12" s="12"/>
      <c r="X12" s="12"/>
      <c r="Y12" s="7"/>
      <c r="Z12" s="7"/>
      <c r="AA12" s="7"/>
      <c r="AB12" s="10"/>
      <c r="AC12" s="10"/>
      <c r="AD12" s="10"/>
      <c r="AE12" s="13"/>
      <c r="AF12" s="14"/>
    </row>
    <row r="13" spans="1:32" s="9" customFormat="1" ht="15.75" x14ac:dyDescent="0.2">
      <c r="A13" s="10"/>
      <c r="B13" s="8" t="s">
        <v>6</v>
      </c>
      <c r="C13" s="210" t="s">
        <v>41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12"/>
      <c r="W13" s="12"/>
      <c r="X13" s="12"/>
      <c r="Y13" s="7"/>
      <c r="Z13" s="7"/>
      <c r="AA13" s="7"/>
      <c r="AB13" s="10"/>
      <c r="AC13" s="10"/>
      <c r="AD13" s="10"/>
      <c r="AE13" s="10"/>
      <c r="AF13" s="15"/>
    </row>
    <row r="14" spans="1:32" ht="3" customHeight="1" x14ac:dyDescent="0.2">
      <c r="A14" s="29"/>
      <c r="B14" s="67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Q14" s="138"/>
      <c r="R14" s="138"/>
      <c r="S14" s="138"/>
      <c r="T14" s="138"/>
      <c r="U14" s="139"/>
      <c r="V14" s="38"/>
      <c r="W14" s="38"/>
      <c r="X14" s="38"/>
      <c r="Y14" s="37"/>
      <c r="Z14" s="61"/>
      <c r="AA14" s="61"/>
      <c r="AB14" s="35"/>
      <c r="AC14" s="35"/>
      <c r="AD14" s="35"/>
      <c r="AE14" s="35"/>
      <c r="AF14" s="35"/>
    </row>
    <row r="15" spans="1:32" ht="15" x14ac:dyDescent="0.2">
      <c r="A15" s="29"/>
      <c r="B15" s="30"/>
      <c r="C15" s="31"/>
      <c r="D15" s="31"/>
      <c r="E15" s="31"/>
      <c r="F15" s="68"/>
      <c r="G15" s="68"/>
      <c r="H15" s="68"/>
      <c r="I15" s="68"/>
      <c r="J15" s="68"/>
      <c r="K15" s="213" t="s">
        <v>7</v>
      </c>
      <c r="L15" s="214"/>
      <c r="M15" s="215"/>
      <c r="N15" s="212" t="s">
        <v>8</v>
      </c>
      <c r="O15" s="212"/>
      <c r="P15" s="212"/>
      <c r="Q15" s="212"/>
      <c r="R15" s="212"/>
      <c r="S15" s="212"/>
      <c r="T15" s="140"/>
      <c r="U15" s="186" t="s">
        <v>9</v>
      </c>
      <c r="V15" s="186"/>
      <c r="W15" s="186"/>
      <c r="X15" s="186"/>
      <c r="AD15" s="35"/>
      <c r="AE15" s="35"/>
      <c r="AF15" s="35"/>
    </row>
    <row r="16" spans="1:32" ht="15" x14ac:dyDescent="0.2">
      <c r="A16" s="29"/>
      <c r="B16" s="30"/>
      <c r="C16" s="31"/>
      <c r="D16" s="31"/>
      <c r="E16" s="31"/>
      <c r="F16" s="74"/>
      <c r="G16" s="68"/>
      <c r="H16" s="68"/>
      <c r="I16" s="68"/>
      <c r="J16" s="68"/>
      <c r="K16" s="216"/>
      <c r="L16" s="217"/>
      <c r="M16" s="218"/>
      <c r="N16" s="212"/>
      <c r="O16" s="212"/>
      <c r="P16" s="212"/>
      <c r="Q16" s="212"/>
      <c r="R16" s="212"/>
      <c r="S16" s="212"/>
      <c r="T16" s="140"/>
      <c r="U16" s="186" t="s">
        <v>10</v>
      </c>
      <c r="V16" s="186"/>
      <c r="W16" s="186" t="s">
        <v>11</v>
      </c>
      <c r="X16" s="186"/>
      <c r="Y16" s="26"/>
      <c r="AD16" s="35"/>
      <c r="AE16" s="35"/>
      <c r="AF16" s="35"/>
    </row>
    <row r="17" spans="1:32" ht="15" x14ac:dyDescent="0.25">
      <c r="A17" s="29"/>
      <c r="B17" s="30"/>
      <c r="C17" s="141"/>
      <c r="D17" s="141"/>
      <c r="E17" s="31"/>
      <c r="F17" s="32"/>
      <c r="G17" s="32"/>
      <c r="H17" s="32"/>
      <c r="I17" s="32"/>
      <c r="J17" s="32"/>
      <c r="K17" s="223"/>
      <c r="L17" s="224"/>
      <c r="M17" s="220"/>
      <c r="N17" s="225">
        <v>41241</v>
      </c>
      <c r="O17" s="225"/>
      <c r="P17" s="225"/>
      <c r="Q17" s="225"/>
      <c r="R17" s="225"/>
      <c r="S17" s="225"/>
      <c r="T17" s="140"/>
      <c r="U17" s="226">
        <f>DATE(YEAR($N$17),MONTH($N$17),1)</f>
        <v>41214</v>
      </c>
      <c r="V17" s="226"/>
      <c r="W17" s="187">
        <f>EOMONTH(N17,0)</f>
        <v>41243</v>
      </c>
      <c r="X17" s="187"/>
      <c r="Y17" s="26"/>
      <c r="AD17" s="35"/>
      <c r="AE17" s="35"/>
      <c r="AF17" s="35"/>
    </row>
    <row r="18" spans="1:32" ht="3" customHeigh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6"/>
      <c r="Q18" s="33"/>
      <c r="R18" s="33"/>
      <c r="S18" s="33"/>
      <c r="T18" s="33"/>
      <c r="U18" s="37"/>
      <c r="V18" s="37"/>
      <c r="W18" s="38"/>
      <c r="X18" s="38"/>
      <c r="Y18" s="37"/>
      <c r="Z18" s="39"/>
      <c r="AA18" s="39"/>
      <c r="AB18" s="39"/>
      <c r="AC18" s="39"/>
      <c r="AD18" s="39"/>
      <c r="AE18" s="39"/>
      <c r="AF18" s="39"/>
    </row>
    <row r="19" spans="1:32" ht="15" x14ac:dyDescent="0.2">
      <c r="A19" s="70"/>
      <c r="B19" s="40"/>
      <c r="C19" s="40"/>
      <c r="D19" s="40"/>
      <c r="E19" s="40"/>
      <c r="F19" s="39"/>
      <c r="G19" s="39"/>
      <c r="H19" s="39"/>
      <c r="I19" s="39"/>
      <c r="J19" s="294" t="s">
        <v>29</v>
      </c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39"/>
      <c r="V19" s="39"/>
      <c r="W19" s="31"/>
      <c r="X19" s="31"/>
      <c r="Y19" s="39"/>
      <c r="Z19" s="39"/>
      <c r="AA19" s="39"/>
      <c r="AB19" s="39"/>
      <c r="AC19" s="39"/>
      <c r="AD19" s="39"/>
      <c r="AE19" s="39"/>
      <c r="AF19" s="39"/>
    </row>
    <row r="20" spans="1:32" ht="15" x14ac:dyDescent="0.2">
      <c r="A20" s="69"/>
      <c r="B20" s="40"/>
      <c r="C20" s="40"/>
      <c r="D20" s="40"/>
      <c r="E20" s="40"/>
      <c r="F20" s="39"/>
      <c r="G20" s="39"/>
      <c r="H20" s="39"/>
      <c r="I20" s="39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39" t="s">
        <v>44</v>
      </c>
      <c r="V20" s="293" t="s">
        <v>45</v>
      </c>
      <c r="W20" s="293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32" ht="15.75" thickBot="1" x14ac:dyDescent="0.25">
      <c r="A21" s="40"/>
      <c r="B21" s="40"/>
      <c r="C21" s="40"/>
      <c r="D21" s="40"/>
      <c r="E21" s="40"/>
      <c r="F21" s="39"/>
      <c r="G21" s="39"/>
      <c r="H21" s="39"/>
      <c r="I21" s="39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39"/>
      <c r="V21" s="39" t="s">
        <v>46</v>
      </c>
      <c r="W21" s="39" t="s">
        <v>47</v>
      </c>
      <c r="X21" s="39"/>
      <c r="Y21" s="39"/>
      <c r="Z21" s="39"/>
      <c r="AA21" s="39"/>
      <c r="AB21" s="39"/>
      <c r="AC21" s="39"/>
      <c r="AD21" s="39"/>
      <c r="AE21" s="39"/>
      <c r="AF21" s="39"/>
    </row>
    <row r="22" spans="1:32" ht="27.75" customHeight="1" x14ac:dyDescent="0.2">
      <c r="A22" s="269" t="s">
        <v>12</v>
      </c>
      <c r="B22" s="272" t="s">
        <v>30</v>
      </c>
      <c r="C22" s="275" t="s">
        <v>13</v>
      </c>
      <c r="D22" s="190" t="s">
        <v>14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2"/>
      <c r="T22" s="190" t="s">
        <v>15</v>
      </c>
      <c r="U22" s="191"/>
      <c r="V22" s="221" t="s">
        <v>16</v>
      </c>
      <c r="W22" s="191"/>
      <c r="X22" s="191"/>
      <c r="Y22" s="191"/>
      <c r="Z22" s="191"/>
      <c r="AA22" s="222"/>
      <c r="AB22" s="183" t="s">
        <v>17</v>
      </c>
      <c r="AC22" s="184"/>
      <c r="AD22" s="184"/>
      <c r="AE22" s="184"/>
      <c r="AF22" s="185"/>
    </row>
    <row r="23" spans="1:32" ht="18" customHeight="1" x14ac:dyDescent="0.2">
      <c r="A23" s="270"/>
      <c r="B23" s="273"/>
      <c r="C23" s="276"/>
      <c r="D23" s="278">
        <v>1</v>
      </c>
      <c r="E23" s="219">
        <v>2</v>
      </c>
      <c r="F23" s="236">
        <v>3</v>
      </c>
      <c r="G23" s="236">
        <v>4</v>
      </c>
      <c r="H23" s="236">
        <v>5</v>
      </c>
      <c r="I23" s="219">
        <v>6</v>
      </c>
      <c r="J23" s="219">
        <v>7</v>
      </c>
      <c r="K23" s="219">
        <v>8</v>
      </c>
      <c r="L23" s="219">
        <v>9</v>
      </c>
      <c r="M23" s="236">
        <v>10</v>
      </c>
      <c r="N23" s="236">
        <v>11</v>
      </c>
      <c r="O23" s="219">
        <v>12</v>
      </c>
      <c r="P23" s="219">
        <v>13</v>
      </c>
      <c r="Q23" s="219">
        <v>14</v>
      </c>
      <c r="R23" s="219">
        <v>15</v>
      </c>
      <c r="S23" s="279" t="s">
        <v>40</v>
      </c>
      <c r="T23" s="246" t="s">
        <v>18</v>
      </c>
      <c r="U23" s="238" t="s">
        <v>19</v>
      </c>
      <c r="V23" s="237" t="s">
        <v>20</v>
      </c>
      <c r="W23" s="238"/>
      <c r="X23" s="238"/>
      <c r="Y23" s="238"/>
      <c r="Z23" s="238"/>
      <c r="AA23" s="239"/>
      <c r="AB23" s="266" t="s">
        <v>21</v>
      </c>
      <c r="AC23" s="263" t="s">
        <v>22</v>
      </c>
      <c r="AD23" s="227" t="s">
        <v>21</v>
      </c>
      <c r="AE23" s="228"/>
      <c r="AF23" s="233" t="s">
        <v>22</v>
      </c>
    </row>
    <row r="24" spans="1:32" ht="17.25" customHeight="1" x14ac:dyDescent="0.2">
      <c r="A24" s="270"/>
      <c r="B24" s="273"/>
      <c r="C24" s="276"/>
      <c r="D24" s="278"/>
      <c r="E24" s="219"/>
      <c r="F24" s="236"/>
      <c r="G24" s="236"/>
      <c r="H24" s="236"/>
      <c r="I24" s="219"/>
      <c r="J24" s="219"/>
      <c r="K24" s="219"/>
      <c r="L24" s="219"/>
      <c r="M24" s="236"/>
      <c r="N24" s="236"/>
      <c r="O24" s="219"/>
      <c r="P24" s="219"/>
      <c r="Q24" s="219"/>
      <c r="R24" s="219"/>
      <c r="S24" s="279"/>
      <c r="T24" s="247"/>
      <c r="U24" s="238"/>
      <c r="V24" s="237" t="s">
        <v>23</v>
      </c>
      <c r="W24" s="238"/>
      <c r="X24" s="238"/>
      <c r="Y24" s="238"/>
      <c r="Z24" s="238"/>
      <c r="AA24" s="239"/>
      <c r="AB24" s="267"/>
      <c r="AC24" s="264"/>
      <c r="AD24" s="229"/>
      <c r="AE24" s="230"/>
      <c r="AF24" s="234"/>
    </row>
    <row r="25" spans="1:32" ht="19.5" customHeight="1" x14ac:dyDescent="0.2">
      <c r="A25" s="270"/>
      <c r="B25" s="273"/>
      <c r="C25" s="276"/>
      <c r="D25" s="278">
        <v>16</v>
      </c>
      <c r="E25" s="236">
        <v>17</v>
      </c>
      <c r="F25" s="236">
        <v>18</v>
      </c>
      <c r="G25" s="219">
        <v>19</v>
      </c>
      <c r="H25" s="219">
        <v>20</v>
      </c>
      <c r="I25" s="219">
        <v>21</v>
      </c>
      <c r="J25" s="219">
        <v>22</v>
      </c>
      <c r="K25" s="219">
        <v>23</v>
      </c>
      <c r="L25" s="236">
        <v>24</v>
      </c>
      <c r="M25" s="236">
        <v>25</v>
      </c>
      <c r="N25" s="219">
        <v>26</v>
      </c>
      <c r="O25" s="219">
        <v>27</v>
      </c>
      <c r="P25" s="219">
        <v>28</v>
      </c>
      <c r="Q25" s="219">
        <v>29</v>
      </c>
      <c r="R25" s="220">
        <v>30</v>
      </c>
      <c r="S25" s="300" t="s">
        <v>28</v>
      </c>
      <c r="T25" s="261" t="s">
        <v>22</v>
      </c>
      <c r="U25" s="262"/>
      <c r="V25" s="240" t="s">
        <v>24</v>
      </c>
      <c r="W25" s="242" t="s">
        <v>25</v>
      </c>
      <c r="X25" s="244" t="s">
        <v>26</v>
      </c>
      <c r="Y25" s="240" t="s">
        <v>24</v>
      </c>
      <c r="Z25" s="242" t="s">
        <v>25</v>
      </c>
      <c r="AA25" s="244" t="s">
        <v>26</v>
      </c>
      <c r="AB25" s="267"/>
      <c r="AC25" s="264"/>
      <c r="AD25" s="229"/>
      <c r="AE25" s="230"/>
      <c r="AF25" s="234"/>
    </row>
    <row r="26" spans="1:32" ht="19.5" customHeight="1" x14ac:dyDescent="0.2">
      <c r="A26" s="271"/>
      <c r="B26" s="274"/>
      <c r="C26" s="277"/>
      <c r="D26" s="278"/>
      <c r="E26" s="236"/>
      <c r="F26" s="236"/>
      <c r="G26" s="219"/>
      <c r="H26" s="219"/>
      <c r="I26" s="219"/>
      <c r="J26" s="219"/>
      <c r="K26" s="219"/>
      <c r="L26" s="236"/>
      <c r="M26" s="236"/>
      <c r="N26" s="219"/>
      <c r="O26" s="219"/>
      <c r="P26" s="219"/>
      <c r="Q26" s="219"/>
      <c r="R26" s="220"/>
      <c r="S26" s="220"/>
      <c r="T26" s="261" t="s">
        <v>27</v>
      </c>
      <c r="U26" s="262"/>
      <c r="V26" s="241"/>
      <c r="W26" s="243"/>
      <c r="X26" s="245"/>
      <c r="Y26" s="241"/>
      <c r="Z26" s="243"/>
      <c r="AA26" s="245"/>
      <c r="AB26" s="268"/>
      <c r="AC26" s="265"/>
      <c r="AD26" s="231"/>
      <c r="AE26" s="232"/>
      <c r="AF26" s="235"/>
    </row>
    <row r="27" spans="1:32" s="48" customFormat="1" ht="12.75" customHeight="1" thickBot="1" x14ac:dyDescent="0.25">
      <c r="A27" s="41">
        <v>1</v>
      </c>
      <c r="B27" s="42">
        <f>A27+1</f>
        <v>2</v>
      </c>
      <c r="C27" s="43">
        <v>3</v>
      </c>
      <c r="D27" s="248">
        <v>4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50"/>
      <c r="T27" s="44">
        <v>5</v>
      </c>
      <c r="U27" s="45">
        <v>6</v>
      </c>
      <c r="V27" s="46">
        <v>7</v>
      </c>
      <c r="W27" s="45">
        <v>8</v>
      </c>
      <c r="X27" s="42">
        <v>9</v>
      </c>
      <c r="Y27" s="45">
        <v>7</v>
      </c>
      <c r="Z27" s="45">
        <v>8</v>
      </c>
      <c r="AA27" s="43">
        <v>9</v>
      </c>
      <c r="AB27" s="75">
        <v>10</v>
      </c>
      <c r="AC27" s="45">
        <v>11</v>
      </c>
      <c r="AD27" s="197">
        <v>12</v>
      </c>
      <c r="AE27" s="198"/>
      <c r="AF27" s="47">
        <v>13</v>
      </c>
    </row>
    <row r="28" spans="1:32" ht="12.75" customHeight="1" x14ac:dyDescent="0.2">
      <c r="A28" s="190">
        <v>22</v>
      </c>
      <c r="B28" s="296" t="s">
        <v>92</v>
      </c>
      <c r="C28" s="285"/>
      <c r="D28" s="103" t="s">
        <v>38</v>
      </c>
      <c r="E28" s="105" t="s">
        <v>49</v>
      </c>
      <c r="F28" s="105" t="s">
        <v>49</v>
      </c>
      <c r="G28" s="106"/>
      <c r="H28" s="105" t="s">
        <v>38</v>
      </c>
      <c r="I28" s="105" t="s">
        <v>49</v>
      </c>
      <c r="J28" s="105" t="s">
        <v>49</v>
      </c>
      <c r="K28" s="104"/>
      <c r="L28" s="105" t="s">
        <v>38</v>
      </c>
      <c r="M28" s="105" t="s">
        <v>49</v>
      </c>
      <c r="N28" s="105" t="s">
        <v>49</v>
      </c>
      <c r="O28" s="104"/>
      <c r="P28" s="105" t="s">
        <v>38</v>
      </c>
      <c r="Q28" s="105" t="s">
        <v>49</v>
      </c>
      <c r="R28" s="105" t="s">
        <v>49</v>
      </c>
      <c r="S28" s="107" t="s">
        <v>28</v>
      </c>
      <c r="T28" s="91">
        <f>COUNTIF(D28:S28,"Я")*1+COUNTIF(D28:S28,"Я/Н")*0.5</f>
        <v>8</v>
      </c>
      <c r="U28" s="299" t="s">
        <v>63</v>
      </c>
      <c r="V28" s="22"/>
      <c r="W28" s="23"/>
      <c r="X28" s="24"/>
      <c r="Y28" s="24"/>
      <c r="Z28" s="23"/>
      <c r="AA28" s="25"/>
      <c r="AB28" s="92" t="str">
        <f>IF(SUMPRODUCT(--ISNUMBER(SEARCH("В",D28:S31)))&gt;0,"В","")</f>
        <v/>
      </c>
      <c r="AC28" s="93" t="str">
        <f>IF(AB28="","",COUNTIF(D28:S31,AB28))</f>
        <v/>
      </c>
      <c r="AD28" s="199" t="str">
        <f>IF(SUMPRODUCT(--ISNUMBER(SEARCH("К",D28:S31)))&gt;0,"К","")</f>
        <v/>
      </c>
      <c r="AE28" s="200"/>
      <c r="AF28" s="127" t="str">
        <f>IF(AD28="","",COUNTIF(D28:S31,AD28))</f>
        <v/>
      </c>
    </row>
    <row r="29" spans="1:32" ht="12.75" customHeight="1" x14ac:dyDescent="0.2">
      <c r="A29" s="251"/>
      <c r="B29" s="281"/>
      <c r="C29" s="286"/>
      <c r="D29" s="108" t="s">
        <v>51</v>
      </c>
      <c r="E29" s="110" t="s">
        <v>52</v>
      </c>
      <c r="F29" s="110" t="s">
        <v>53</v>
      </c>
      <c r="G29" s="109"/>
      <c r="H29" s="110" t="s">
        <v>51</v>
      </c>
      <c r="I29" s="110" t="s">
        <v>52</v>
      </c>
      <c r="J29" s="110" t="s">
        <v>53</v>
      </c>
      <c r="K29" s="109"/>
      <c r="L29" s="110" t="s">
        <v>51</v>
      </c>
      <c r="M29" s="110" t="s">
        <v>52</v>
      </c>
      <c r="N29" s="110" t="s">
        <v>53</v>
      </c>
      <c r="O29" s="109"/>
      <c r="P29" s="110" t="s">
        <v>51</v>
      </c>
      <c r="Q29" s="110" t="s">
        <v>52</v>
      </c>
      <c r="R29" s="110" t="s">
        <v>53</v>
      </c>
      <c r="S29" s="111" t="s">
        <v>28</v>
      </c>
      <c r="T29" s="178" t="str">
        <f t="array" ref="T29">SUM(IF(ISNUMBER(FIND("/",D29:S29)),--LEFT(D29:S29,1)))&amp;"/"&amp;SUM(IF(ISNUMBER(FIND("/",D29:S29)),--RIGHT(D29:S29,1)))</f>
        <v>16/32</v>
      </c>
      <c r="U29" s="283"/>
      <c r="V29" s="16"/>
      <c r="W29" s="17"/>
      <c r="X29" s="18" t="s">
        <v>64</v>
      </c>
      <c r="Y29" s="17"/>
      <c r="Z29" s="17"/>
      <c r="AA29" s="27"/>
      <c r="AB29" s="96" t="str">
        <f>IF(SUMPRODUCT(--ISNUMBER(SEARCH("ОТ",D28:S31)))&gt;0,"ОТ","")</f>
        <v/>
      </c>
      <c r="AC29" s="97" t="str">
        <f>IF(AB29="","",COUNTIF(D28:S31,AB29))</f>
        <v/>
      </c>
      <c r="AD29" s="201" t="str">
        <f>IF(SUMPRODUCT(--ISNUMBER(SEARCH("ДО",D28:S31)))&gt;0,"ДО","")</f>
        <v/>
      </c>
      <c r="AE29" s="202"/>
      <c r="AF29" s="116" t="str">
        <f>IF(AD29="","",COUNTIF(D29:S32,AD29))</f>
        <v/>
      </c>
    </row>
    <row r="30" spans="1:32" ht="12.75" customHeight="1" x14ac:dyDescent="0.2">
      <c r="A30" s="251"/>
      <c r="B30" s="281"/>
      <c r="C30" s="286"/>
      <c r="D30" s="132"/>
      <c r="E30" s="110" t="s">
        <v>38</v>
      </c>
      <c r="F30" s="110" t="s">
        <v>49</v>
      </c>
      <c r="G30" s="110" t="s">
        <v>49</v>
      </c>
      <c r="H30" s="109"/>
      <c r="I30" s="110" t="s">
        <v>38</v>
      </c>
      <c r="J30" s="110" t="s">
        <v>49</v>
      </c>
      <c r="K30" s="110" t="s">
        <v>49</v>
      </c>
      <c r="L30" s="112"/>
      <c r="M30" s="110" t="s">
        <v>38</v>
      </c>
      <c r="N30" s="110" t="s">
        <v>49</v>
      </c>
      <c r="O30" s="110" t="s">
        <v>49</v>
      </c>
      <c r="P30" s="109"/>
      <c r="Q30" s="110" t="s">
        <v>38</v>
      </c>
      <c r="R30" s="110" t="s">
        <v>49</v>
      </c>
      <c r="S30" s="133" t="s">
        <v>40</v>
      </c>
      <c r="T30" s="99">
        <f>COUNTIF(D30:S30,"Я")*1+COUNTIF(D30:S30,"Я/Н")*0.5</f>
        <v>7.5</v>
      </c>
      <c r="U30" s="283" t="s">
        <v>66</v>
      </c>
      <c r="V30" s="16">
        <v>58</v>
      </c>
      <c r="W30" s="17"/>
      <c r="X30" s="18"/>
      <c r="Y30" s="17"/>
      <c r="Z30" s="17"/>
      <c r="AA30" s="27"/>
      <c r="AB30" s="96" t="str">
        <f>IF(SUMPRODUCT(--ISNUMBER(SEARCH("б",D28:S31)))&gt;0,"Б","")</f>
        <v/>
      </c>
      <c r="AC30" s="97" t="str">
        <f>IF(AB30="","",COUNTIF(D28:S31,AB30))</f>
        <v/>
      </c>
      <c r="AD30" s="193"/>
      <c r="AE30" s="194"/>
      <c r="AF30" s="18"/>
    </row>
    <row r="31" spans="1:32" ht="13.5" customHeight="1" thickBot="1" x14ac:dyDescent="0.25">
      <c r="A31" s="252"/>
      <c r="B31" s="282"/>
      <c r="C31" s="287"/>
      <c r="D31" s="134"/>
      <c r="E31" s="114" t="s">
        <v>51</v>
      </c>
      <c r="F31" s="114" t="s">
        <v>52</v>
      </c>
      <c r="G31" s="114" t="s">
        <v>53</v>
      </c>
      <c r="H31" s="115"/>
      <c r="I31" s="114" t="s">
        <v>51</v>
      </c>
      <c r="J31" s="114" t="s">
        <v>52</v>
      </c>
      <c r="K31" s="114" t="s">
        <v>53</v>
      </c>
      <c r="L31" s="115"/>
      <c r="M31" s="114" t="s">
        <v>51</v>
      </c>
      <c r="N31" s="114" t="s">
        <v>52</v>
      </c>
      <c r="O31" s="114" t="s">
        <v>53</v>
      </c>
      <c r="P31" s="115"/>
      <c r="Q31" s="114" t="s">
        <v>51</v>
      </c>
      <c r="R31" s="114" t="s">
        <v>52</v>
      </c>
      <c r="S31" s="135" t="s">
        <v>40</v>
      </c>
      <c r="T31" s="178" t="str">
        <f t="array" ref="T31">SUM(IF(ISNUMBER(FIND("/",D31:S31)),--LEFT(D31:S31,1)))&amp;"/"&amp;SUM(IF(ISNUMBER(FIND("/",D31:S31)),--RIGHT(D31:S31,1)))</f>
        <v>14/26</v>
      </c>
      <c r="U31" s="284"/>
      <c r="V31" s="19"/>
      <c r="W31" s="20"/>
      <c r="X31" s="21" t="s">
        <v>65</v>
      </c>
      <c r="Y31" s="20"/>
      <c r="Z31" s="20"/>
      <c r="AA31" s="28"/>
      <c r="AB31" s="101" t="str">
        <f>IF(SUMPRODUCT(--ISNUMBER(SEARCH("ОД",D28:S31)))&gt;0,"ОД","")</f>
        <v/>
      </c>
      <c r="AC31" s="102" t="str">
        <f>IF(AB31="","",COUNTIF(D28:S31,AB31))</f>
        <v/>
      </c>
      <c r="AD31" s="195"/>
      <c r="AE31" s="196"/>
      <c r="AF31" s="21"/>
    </row>
    <row r="32" spans="1:32" ht="12.75" customHeight="1" x14ac:dyDescent="0.2">
      <c r="A32" s="190">
        <v>23</v>
      </c>
      <c r="B32" s="296" t="s">
        <v>93</v>
      </c>
      <c r="C32" s="285"/>
      <c r="D32" s="103" t="s">
        <v>49</v>
      </c>
      <c r="E32" s="104"/>
      <c r="F32" s="105" t="s">
        <v>38</v>
      </c>
      <c r="G32" s="105" t="s">
        <v>49</v>
      </c>
      <c r="H32" s="105" t="s">
        <v>49</v>
      </c>
      <c r="I32" s="104"/>
      <c r="J32" s="105" t="s">
        <v>38</v>
      </c>
      <c r="K32" s="105" t="s">
        <v>49</v>
      </c>
      <c r="L32" s="105" t="s">
        <v>49</v>
      </c>
      <c r="M32" s="106"/>
      <c r="N32" s="105" t="s">
        <v>38</v>
      </c>
      <c r="O32" s="105" t="s">
        <v>49</v>
      </c>
      <c r="P32" s="105" t="s">
        <v>49</v>
      </c>
      <c r="Q32" s="104"/>
      <c r="R32" s="105" t="s">
        <v>38</v>
      </c>
      <c r="S32" s="107" t="s">
        <v>28</v>
      </c>
      <c r="T32" s="91">
        <f>COUNTIF(D32:S32,"Я")*1+COUNTIF(D32:S32,"Я/Н")*0.5</f>
        <v>7.5</v>
      </c>
      <c r="U32" s="299" t="s">
        <v>69</v>
      </c>
      <c r="V32" s="22"/>
      <c r="W32" s="23"/>
      <c r="X32" s="24"/>
      <c r="Y32" s="24"/>
      <c r="Z32" s="23"/>
      <c r="AA32" s="25"/>
      <c r="AB32" s="92" t="str">
        <f>IF(SUMPRODUCT(--ISNUMBER(SEARCH("В",D32:S35)))&gt;0,"В","")</f>
        <v/>
      </c>
      <c r="AC32" s="93" t="str">
        <f>IF(AB32="","",COUNTIF(D32:S35,AB32))</f>
        <v/>
      </c>
      <c r="AD32" s="199" t="str">
        <f>IF(SUMPRODUCT(--ISNUMBER(SEARCH("К",D32:S35)))&gt;0,"К","")</f>
        <v/>
      </c>
      <c r="AE32" s="200"/>
      <c r="AF32" s="127" t="str">
        <f>IF(AD32="","",COUNTIF(D32:S35,AD32))</f>
        <v/>
      </c>
    </row>
    <row r="33" spans="1:32" ht="12.75" customHeight="1" x14ac:dyDescent="0.2">
      <c r="A33" s="251"/>
      <c r="B33" s="281"/>
      <c r="C33" s="286"/>
      <c r="D33" s="108" t="s">
        <v>53</v>
      </c>
      <c r="E33" s="109"/>
      <c r="F33" s="110" t="s">
        <v>51</v>
      </c>
      <c r="G33" s="110" t="s">
        <v>52</v>
      </c>
      <c r="H33" s="110" t="s">
        <v>53</v>
      </c>
      <c r="I33" s="109"/>
      <c r="J33" s="110" t="s">
        <v>51</v>
      </c>
      <c r="K33" s="110" t="s">
        <v>52</v>
      </c>
      <c r="L33" s="110" t="s">
        <v>53</v>
      </c>
      <c r="M33" s="109"/>
      <c r="N33" s="110" t="s">
        <v>51</v>
      </c>
      <c r="O33" s="110" t="s">
        <v>52</v>
      </c>
      <c r="P33" s="110" t="s">
        <v>53</v>
      </c>
      <c r="Q33" s="109"/>
      <c r="R33" s="110" t="s">
        <v>51</v>
      </c>
      <c r="S33" s="111" t="s">
        <v>28</v>
      </c>
      <c r="T33" s="178" t="str">
        <f t="array" ref="T33">SUM(IF(ISNUMBER(FIND("/",D33:S33)),--LEFT(D33:S33,1)))&amp;"/"&amp;SUM(IF(ISNUMBER(FIND("/",D33:S33)),--RIGHT(D33:S33,1)))</f>
        <v>14/30</v>
      </c>
      <c r="U33" s="283"/>
      <c r="V33" s="16"/>
      <c r="W33" s="17"/>
      <c r="X33" s="18" t="s">
        <v>67</v>
      </c>
      <c r="Y33" s="17"/>
      <c r="Z33" s="17"/>
      <c r="AA33" s="27"/>
      <c r="AB33" s="96" t="str">
        <f>IF(SUMPRODUCT(--ISNUMBER(SEARCH("ОТ",D32:S35)))&gt;0,"ОТ","")</f>
        <v/>
      </c>
      <c r="AC33" s="97" t="str">
        <f>IF(AB33="","",COUNTIF(D32:S35,AB33))</f>
        <v/>
      </c>
      <c r="AD33" s="201" t="str">
        <f>IF(SUMPRODUCT(--ISNUMBER(SEARCH("ДО",D32:S35)))&gt;0,"ДО","")</f>
        <v/>
      </c>
      <c r="AE33" s="202"/>
      <c r="AF33" s="116" t="str">
        <f>IF(AD33="","",COUNTIF(D33:S36,AD33))</f>
        <v/>
      </c>
    </row>
    <row r="34" spans="1:32" ht="12.75" customHeight="1" x14ac:dyDescent="0.2">
      <c r="A34" s="251"/>
      <c r="B34" s="281"/>
      <c r="C34" s="286"/>
      <c r="D34" s="108" t="s">
        <v>49</v>
      </c>
      <c r="E34" s="110" t="s">
        <v>49</v>
      </c>
      <c r="F34" s="112"/>
      <c r="G34" s="110" t="s">
        <v>38</v>
      </c>
      <c r="H34" s="110" t="s">
        <v>49</v>
      </c>
      <c r="I34" s="110" t="s">
        <v>49</v>
      </c>
      <c r="J34" s="110"/>
      <c r="K34" s="110" t="s">
        <v>38</v>
      </c>
      <c r="L34" s="110" t="s">
        <v>49</v>
      </c>
      <c r="M34" s="110" t="s">
        <v>49</v>
      </c>
      <c r="N34" s="110"/>
      <c r="O34" s="110" t="s">
        <v>38</v>
      </c>
      <c r="P34" s="110" t="s">
        <v>49</v>
      </c>
      <c r="Q34" s="110" t="s">
        <v>49</v>
      </c>
      <c r="R34" s="109"/>
      <c r="S34" s="133" t="s">
        <v>40</v>
      </c>
      <c r="T34" s="99">
        <f>COUNTIF(D34:S34,"Я")*1+COUNTIF(D34:S34,"Я/Н")*0.5</f>
        <v>7</v>
      </c>
      <c r="U34" s="283" t="str">
        <f>SUM(IF(ISNUMBER(FIND("/",T33:T35)),--LEFT(T33:T35,1)))&amp;"/"&amp;SUM(IF(ISNUMBER(FIND("/",T33:T35)),--RIGHT(T33:T35,1)))</f>
        <v>0/0</v>
      </c>
      <c r="V34" s="16">
        <v>62</v>
      </c>
      <c r="W34" s="17">
        <v>4</v>
      </c>
      <c r="X34" s="18"/>
      <c r="Y34" s="17"/>
      <c r="Z34" s="17"/>
      <c r="AA34" s="27"/>
      <c r="AB34" s="96" t="str">
        <f>IF(SUMPRODUCT(--ISNUMBER(SEARCH("б",D32:S35)))&gt;0,"Б","")</f>
        <v/>
      </c>
      <c r="AC34" s="97" t="str">
        <f>IF(AB34="","",COUNTIF(D32:S35,AB34))</f>
        <v/>
      </c>
      <c r="AD34" s="193"/>
      <c r="AE34" s="194"/>
      <c r="AF34" s="18"/>
    </row>
    <row r="35" spans="1:32" ht="13.5" customHeight="1" thickBot="1" x14ac:dyDescent="0.25">
      <c r="A35" s="252"/>
      <c r="B35" s="282"/>
      <c r="C35" s="287"/>
      <c r="D35" s="113" t="s">
        <v>52</v>
      </c>
      <c r="E35" s="114" t="s">
        <v>53</v>
      </c>
      <c r="F35" s="115"/>
      <c r="G35" s="114" t="s">
        <v>51</v>
      </c>
      <c r="H35" s="114" t="s">
        <v>52</v>
      </c>
      <c r="I35" s="114" t="s">
        <v>53</v>
      </c>
      <c r="J35" s="114"/>
      <c r="K35" s="114" t="s">
        <v>51</v>
      </c>
      <c r="L35" s="114" t="s">
        <v>52</v>
      </c>
      <c r="M35" s="114" t="s">
        <v>53</v>
      </c>
      <c r="N35" s="114"/>
      <c r="O35" s="114" t="s">
        <v>51</v>
      </c>
      <c r="P35" s="114" t="s">
        <v>52</v>
      </c>
      <c r="Q35" s="114" t="s">
        <v>53</v>
      </c>
      <c r="R35" s="115"/>
      <c r="S35" s="135" t="s">
        <v>40</v>
      </c>
      <c r="T35" s="178" t="str">
        <f t="array" ref="T35">SUM(IF(ISNUMBER(FIND("/",D35:S35)),--LEFT(D35:S35,1)))&amp;"/"&amp;SUM(IF(ISNUMBER(FIND("/",D35:S35)),--RIGHT(D35:S35,1)))</f>
        <v>16/32</v>
      </c>
      <c r="U35" s="284"/>
      <c r="V35" s="19"/>
      <c r="W35" s="20"/>
      <c r="X35" s="21" t="s">
        <v>68</v>
      </c>
      <c r="Y35" s="20"/>
      <c r="Z35" s="20"/>
      <c r="AA35" s="28"/>
      <c r="AB35" s="101" t="str">
        <f>IF(SUMPRODUCT(--ISNUMBER(SEARCH("ОД",D32:S35)))&gt;0,"ОД","")</f>
        <v/>
      </c>
      <c r="AC35" s="102" t="str">
        <f>IF(AB35="","",COUNTIF(D32:S35,AB35))</f>
        <v/>
      </c>
      <c r="AD35" s="195"/>
      <c r="AE35" s="196"/>
      <c r="AF35" s="21"/>
    </row>
    <row r="36" spans="1:32" ht="12.75" customHeight="1" x14ac:dyDescent="0.2">
      <c r="A36" s="190">
        <v>24</v>
      </c>
      <c r="B36" s="296" t="s">
        <v>94</v>
      </c>
      <c r="C36" s="256"/>
      <c r="D36" s="128" t="str">
        <f>IF(OR(WEEKDAY(DATE(YEAR($N$17),MONTH($N$17),D$23),2)=6,WEEKDAY(DATE(YEAR($N$17),MONTH($N$17),D$23),2)=7),"В","Я")</f>
        <v>Я</v>
      </c>
      <c r="E36" s="129" t="str">
        <f t="shared" ref="E36:R36" si="0">IF(OR(WEEKDAY(DATE(YEAR($N$17),MONTH($N$17),E$23),2)=6,WEEKDAY(DATE(YEAR($N$17),MONTH($N$17),E$23),2)=7),"В","Я")</f>
        <v>Я</v>
      </c>
      <c r="F36" s="129" t="str">
        <f t="shared" si="0"/>
        <v>В</v>
      </c>
      <c r="G36" s="129" t="str">
        <f t="shared" si="0"/>
        <v>В</v>
      </c>
      <c r="H36" s="179" t="s">
        <v>59</v>
      </c>
      <c r="I36" s="179" t="s">
        <v>59</v>
      </c>
      <c r="J36" s="179" t="s">
        <v>71</v>
      </c>
      <c r="K36" s="179" t="s">
        <v>72</v>
      </c>
      <c r="L36" s="129" t="str">
        <f t="shared" si="0"/>
        <v>Я</v>
      </c>
      <c r="M36" s="129" t="str">
        <f t="shared" si="0"/>
        <v>В</v>
      </c>
      <c r="N36" s="129" t="str">
        <f t="shared" si="0"/>
        <v>В</v>
      </c>
      <c r="O36" s="179" t="s">
        <v>50</v>
      </c>
      <c r="P36" s="129" t="str">
        <f t="shared" si="0"/>
        <v>Я</v>
      </c>
      <c r="Q36" s="129" t="str">
        <f t="shared" si="0"/>
        <v>Я</v>
      </c>
      <c r="R36" s="129" t="str">
        <f t="shared" si="0"/>
        <v>Я</v>
      </c>
      <c r="S36" s="90" t="s">
        <v>28</v>
      </c>
      <c r="T36" s="91">
        <f>COUNTIF(D36:S36,"Я")*1+COUNTIF(D36:S36,"РВ")*1</f>
        <v>6</v>
      </c>
      <c r="U36" s="259">
        <f>SUM(T38,T36)</f>
        <v>14</v>
      </c>
      <c r="V36" s="22"/>
      <c r="W36" s="23"/>
      <c r="X36" s="24"/>
      <c r="Y36" s="24"/>
      <c r="Z36" s="23"/>
      <c r="AA36" s="25"/>
      <c r="AB36" s="92" t="str">
        <f>IF(SUMPRODUCT(--ISNUMBER(SEARCH("В",D36:S39)))&gt;0,"В","")</f>
        <v>В</v>
      </c>
      <c r="AC36" s="93">
        <f>IF(AB36="","",COUNTIF(D36:S39,AB36))</f>
        <v>7</v>
      </c>
      <c r="AD36" s="199" t="str">
        <f>IF(SUMPRODUCT(--ISNUMBER(SEARCH("К",D36:S39)))&gt;0,"К","")</f>
        <v>К</v>
      </c>
      <c r="AE36" s="200"/>
      <c r="AF36" s="127">
        <f>IF(AD36="","",COUNTIF(D36:S39,AD36))</f>
        <v>3</v>
      </c>
    </row>
    <row r="37" spans="1:32" ht="12.75" customHeight="1" x14ac:dyDescent="0.2">
      <c r="A37" s="251"/>
      <c r="B37" s="297"/>
      <c r="C37" s="257"/>
      <c r="D37" s="119">
        <f>IF(D36="Я",8,"")</f>
        <v>8</v>
      </c>
      <c r="E37" s="120">
        <f t="shared" ref="E37:R37" si="1">IF(E36="Я",8,"")</f>
        <v>8</v>
      </c>
      <c r="F37" s="120" t="str">
        <f t="shared" si="1"/>
        <v/>
      </c>
      <c r="G37" s="120" t="str">
        <f t="shared" si="1"/>
        <v/>
      </c>
      <c r="H37" s="120" t="str">
        <f t="shared" si="1"/>
        <v/>
      </c>
      <c r="I37" s="120" t="str">
        <f t="shared" si="1"/>
        <v/>
      </c>
      <c r="J37" s="120" t="str">
        <f t="shared" si="1"/>
        <v/>
      </c>
      <c r="K37" s="120" t="str">
        <f t="shared" si="1"/>
        <v/>
      </c>
      <c r="L37" s="120">
        <f t="shared" si="1"/>
        <v>8</v>
      </c>
      <c r="M37" s="120" t="str">
        <f t="shared" si="1"/>
        <v/>
      </c>
      <c r="N37" s="120" t="str">
        <f t="shared" si="1"/>
        <v/>
      </c>
      <c r="O37" s="120" t="str">
        <f t="shared" si="1"/>
        <v/>
      </c>
      <c r="P37" s="120">
        <f t="shared" si="1"/>
        <v>8</v>
      </c>
      <c r="Q37" s="120">
        <f t="shared" si="1"/>
        <v>8</v>
      </c>
      <c r="R37" s="120">
        <f t="shared" si="1"/>
        <v>8</v>
      </c>
      <c r="S37" s="94" t="s">
        <v>28</v>
      </c>
      <c r="T37" s="95">
        <f>SUM(D37:S37)</f>
        <v>48</v>
      </c>
      <c r="U37" s="260"/>
      <c r="V37" s="16"/>
      <c r="W37" s="17"/>
      <c r="X37" s="18"/>
      <c r="Y37" s="17"/>
      <c r="Z37" s="17"/>
      <c r="AA37" s="27"/>
      <c r="AB37" s="96" t="str">
        <f>IF(SUMPRODUCT(--ISNUMBER(SEARCH("ОТ",D36:S39)))&gt;0,"ОТ","")</f>
        <v>ОТ</v>
      </c>
      <c r="AC37" s="97">
        <f>IF(AB37="","",COUNTIF(D36:S39,AB37))</f>
        <v>1</v>
      </c>
      <c r="AD37" s="201" t="str">
        <f>IF(SUMPRODUCT(--ISNUMBER(SEARCH("ДО",D36:S39)))&gt;0,"ДО","")</f>
        <v>ДО</v>
      </c>
      <c r="AE37" s="202"/>
      <c r="AF37" s="116">
        <f>IF(AD37="","",COUNTIF(D36:S39,AD37))</f>
        <v>2</v>
      </c>
    </row>
    <row r="38" spans="1:32" ht="12.75" customHeight="1" x14ac:dyDescent="0.2">
      <c r="A38" s="251"/>
      <c r="B38" s="297"/>
      <c r="C38" s="257"/>
      <c r="D38" s="121" t="str">
        <f>IF(OR(WEEKDAY(DATE(YEAR($N$17),MONTH($N$17),D$25),2)=6,WEEKDAY(DATE(YEAR($N$17),MONTH($N$17),D$25),2)=7),"В","Я")</f>
        <v>Я</v>
      </c>
      <c r="E38" s="122" t="str">
        <f t="shared" ref="E38:R38" si="2">IF(OR(WEEKDAY(DATE(YEAR($N$17),MONTH($N$17),E$25),2)=6,WEEKDAY(DATE(YEAR($N$17),MONTH($N$17),E$25),2)=7),"В","Я")</f>
        <v>В</v>
      </c>
      <c r="F38" s="122" t="str">
        <f t="shared" si="2"/>
        <v>В</v>
      </c>
      <c r="G38" s="122" t="str">
        <f t="shared" si="2"/>
        <v>Я</v>
      </c>
      <c r="H38" s="122" t="str">
        <f t="shared" si="2"/>
        <v>Я</v>
      </c>
      <c r="I38" s="122" t="str">
        <f t="shared" si="2"/>
        <v>Я</v>
      </c>
      <c r="J38" s="180" t="s">
        <v>58</v>
      </c>
      <c r="K38" s="180" t="s">
        <v>58</v>
      </c>
      <c r="L38" s="180" t="s">
        <v>58</v>
      </c>
      <c r="M38" s="122" t="str">
        <f t="shared" si="2"/>
        <v>В</v>
      </c>
      <c r="N38" s="122" t="str">
        <f t="shared" si="2"/>
        <v>Я</v>
      </c>
      <c r="O38" s="180" t="s">
        <v>50</v>
      </c>
      <c r="P38" s="122" t="str">
        <f t="shared" si="2"/>
        <v>Я</v>
      </c>
      <c r="Q38" s="122" t="str">
        <f t="shared" si="2"/>
        <v>Я</v>
      </c>
      <c r="R38" s="122" t="str">
        <f t="shared" si="2"/>
        <v>Я</v>
      </c>
      <c r="S38" s="181">
        <f>IF(ISTEXT(S25),0,IF(OR(WEEKDAY(DATE(YEAR($N$17),MONTH($N$17),S$25),2)=6,WEEKDAY(DATE(YEAR($N$17),MONTH($N$17),S$25),2)=7),"В","Я"))</f>
        <v>0</v>
      </c>
      <c r="T38" s="99">
        <f>COUNTIF(D38:S38,"Я")*1+COUNTIF(D38:S38,"РВ")*1</f>
        <v>8</v>
      </c>
      <c r="U38" s="283">
        <f>SUM(T39,T37)</f>
        <v>112</v>
      </c>
      <c r="V38" s="16"/>
      <c r="W38" s="17"/>
      <c r="X38" s="18"/>
      <c r="Y38" s="17"/>
      <c r="Z38" s="17"/>
      <c r="AA38" s="27"/>
      <c r="AB38" s="96" t="str">
        <f>IF(SUMPRODUCT(--ISNUMBER(SEARCH("б",D36:S39)))&gt;0,"Б","")</f>
        <v>Б</v>
      </c>
      <c r="AC38" s="97">
        <f>IF(AB38="","",COUNTIF(D36:S39,AB38))</f>
        <v>2</v>
      </c>
      <c r="AD38" s="193"/>
      <c r="AE38" s="194"/>
      <c r="AF38" s="18"/>
    </row>
    <row r="39" spans="1:32" ht="13.5" customHeight="1" thickBot="1" x14ac:dyDescent="0.25">
      <c r="A39" s="252"/>
      <c r="B39" s="298"/>
      <c r="C39" s="258"/>
      <c r="D39" s="123">
        <f>IF(D38="Я",8,"")</f>
        <v>8</v>
      </c>
      <c r="E39" s="124" t="str">
        <f t="shared" ref="E39:R39" si="3">IF(E38="Я",8,"")</f>
        <v/>
      </c>
      <c r="F39" s="124" t="str">
        <f t="shared" si="3"/>
        <v/>
      </c>
      <c r="G39" s="124">
        <f t="shared" si="3"/>
        <v>8</v>
      </c>
      <c r="H39" s="124">
        <f t="shared" si="3"/>
        <v>8</v>
      </c>
      <c r="I39" s="124">
        <f t="shared" si="3"/>
        <v>8</v>
      </c>
      <c r="J39" s="124" t="str">
        <f t="shared" si="3"/>
        <v/>
      </c>
      <c r="K39" s="124" t="str">
        <f t="shared" si="3"/>
        <v/>
      </c>
      <c r="L39" s="124" t="str">
        <f t="shared" si="3"/>
        <v/>
      </c>
      <c r="M39" s="124" t="str">
        <f t="shared" si="3"/>
        <v/>
      </c>
      <c r="N39" s="124">
        <f t="shared" si="3"/>
        <v>8</v>
      </c>
      <c r="O39" s="124" t="str">
        <f t="shared" si="3"/>
        <v/>
      </c>
      <c r="P39" s="124">
        <f t="shared" si="3"/>
        <v>8</v>
      </c>
      <c r="Q39" s="124">
        <f t="shared" si="3"/>
        <v>8</v>
      </c>
      <c r="R39" s="124">
        <f t="shared" si="3"/>
        <v>8</v>
      </c>
      <c r="S39" s="182"/>
      <c r="T39" s="100">
        <f>SUM(D39:S39)</f>
        <v>64</v>
      </c>
      <c r="U39" s="284"/>
      <c r="V39" s="19"/>
      <c r="W39" s="20"/>
      <c r="X39" s="21"/>
      <c r="Y39" s="20"/>
      <c r="Z39" s="20"/>
      <c r="AA39" s="28"/>
      <c r="AB39" s="101" t="str">
        <f>IF(SUMPRODUCT(--ISNUMBER(SEARCH("ОД",D36:S39)))&gt;0,"ОД","")</f>
        <v>ОД</v>
      </c>
      <c r="AC39" s="102">
        <f>IF(AB39="","",COUNTIF(D36:S39,AB39))</f>
        <v>1</v>
      </c>
      <c r="AD39" s="195"/>
      <c r="AE39" s="196"/>
      <c r="AF39" s="21"/>
    </row>
    <row r="40" spans="1:32" ht="12.75" customHeight="1" x14ac:dyDescent="0.2">
      <c r="A40" s="190">
        <v>25</v>
      </c>
      <c r="B40" s="296" t="s">
        <v>95</v>
      </c>
      <c r="C40" s="256"/>
      <c r="D40" s="128" t="str">
        <f>IF(OR(WEEKDAY(DATE(YEAR($N$17),MONTH($N$17),D$23),2)=6,WEEKDAY(DATE(YEAR($N$17),MONTH($N$17),D$23),2)=7),"В","Я")</f>
        <v>Я</v>
      </c>
      <c r="E40" s="129" t="str">
        <f t="shared" ref="E40:R40" si="4">IF(OR(WEEKDAY(DATE(YEAR($N$17),MONTH($N$17),E$23),2)=6,WEEKDAY(DATE(YEAR($N$17),MONTH($N$17),E$23),2)=7),"В","Я")</f>
        <v>Я</v>
      </c>
      <c r="F40" s="129" t="str">
        <f t="shared" si="4"/>
        <v>В</v>
      </c>
      <c r="G40" s="129" t="str">
        <f t="shared" si="4"/>
        <v>В</v>
      </c>
      <c r="H40" s="129" t="str">
        <f t="shared" si="4"/>
        <v>Я</v>
      </c>
      <c r="I40" s="129" t="str">
        <f t="shared" si="4"/>
        <v>Я</v>
      </c>
      <c r="J40" s="129" t="str">
        <f t="shared" si="4"/>
        <v>Я</v>
      </c>
      <c r="K40" s="129" t="str">
        <f t="shared" si="4"/>
        <v>Я</v>
      </c>
      <c r="L40" s="129" t="str">
        <f t="shared" si="4"/>
        <v>Я</v>
      </c>
      <c r="M40" s="129" t="str">
        <f t="shared" si="4"/>
        <v>В</v>
      </c>
      <c r="N40" s="129" t="str">
        <f t="shared" si="4"/>
        <v>В</v>
      </c>
      <c r="O40" s="129" t="str">
        <f t="shared" si="4"/>
        <v>Я</v>
      </c>
      <c r="P40" s="129" t="str">
        <f t="shared" si="4"/>
        <v>Я</v>
      </c>
      <c r="Q40" s="129" t="str">
        <f t="shared" si="4"/>
        <v>Я</v>
      </c>
      <c r="R40" s="129" t="str">
        <f t="shared" si="4"/>
        <v>Я</v>
      </c>
      <c r="S40" s="90" t="s">
        <v>28</v>
      </c>
      <c r="T40" s="91">
        <f>COUNTIF(D40:S40,"Я")*1+COUNTIF(D40:S40,"РВ")*1</f>
        <v>11</v>
      </c>
      <c r="U40" s="259">
        <f>SUM(T42,T40)</f>
        <v>22</v>
      </c>
      <c r="V40" s="22"/>
      <c r="W40" s="23"/>
      <c r="X40" s="24"/>
      <c r="Y40" s="24"/>
      <c r="Z40" s="23"/>
      <c r="AA40" s="25"/>
      <c r="AB40" s="92" t="str">
        <f>IF(SUMPRODUCT(--ISNUMBER(SEARCH("В",D40:S43)))&gt;0,"В","")</f>
        <v>В</v>
      </c>
      <c r="AC40" s="93">
        <f>IF(AB40="","",COUNTIF(D40:S43,AB40))</f>
        <v>8</v>
      </c>
      <c r="AD40" s="199" t="str">
        <f>IF(SUMPRODUCT(--ISNUMBER(SEARCH("К",D40:S43)))&gt;0,"К","")</f>
        <v/>
      </c>
      <c r="AE40" s="200"/>
      <c r="AF40" s="127" t="str">
        <f>IF(AD40="","",COUNTIF(D40:S43,AD40))</f>
        <v/>
      </c>
    </row>
    <row r="41" spans="1:32" ht="12.75" customHeight="1" x14ac:dyDescent="0.2">
      <c r="A41" s="251"/>
      <c r="B41" s="297"/>
      <c r="C41" s="257"/>
      <c r="D41" s="119">
        <f>IF(D40="Я",2,"")</f>
        <v>2</v>
      </c>
      <c r="E41" s="120">
        <f t="shared" ref="E41:R41" si="5">IF(E40="Я",2,"")</f>
        <v>2</v>
      </c>
      <c r="F41" s="120" t="str">
        <f t="shared" si="5"/>
        <v/>
      </c>
      <c r="G41" s="120" t="str">
        <f t="shared" si="5"/>
        <v/>
      </c>
      <c r="H41" s="120">
        <f t="shared" si="5"/>
        <v>2</v>
      </c>
      <c r="I41" s="120">
        <f t="shared" si="5"/>
        <v>2</v>
      </c>
      <c r="J41" s="120">
        <f t="shared" si="5"/>
        <v>2</v>
      </c>
      <c r="K41" s="120">
        <f t="shared" si="5"/>
        <v>2</v>
      </c>
      <c r="L41" s="120">
        <f t="shared" si="5"/>
        <v>2</v>
      </c>
      <c r="M41" s="120" t="str">
        <f t="shared" si="5"/>
        <v/>
      </c>
      <c r="N41" s="120" t="str">
        <f t="shared" si="5"/>
        <v/>
      </c>
      <c r="O41" s="120">
        <f t="shared" si="5"/>
        <v>2</v>
      </c>
      <c r="P41" s="120">
        <f t="shared" si="5"/>
        <v>2</v>
      </c>
      <c r="Q41" s="120">
        <f t="shared" si="5"/>
        <v>2</v>
      </c>
      <c r="R41" s="120">
        <f t="shared" si="5"/>
        <v>2</v>
      </c>
      <c r="S41" s="94" t="s">
        <v>28</v>
      </c>
      <c r="T41" s="95">
        <f>SUM(D41:S41)</f>
        <v>22</v>
      </c>
      <c r="U41" s="260"/>
      <c r="V41" s="16"/>
      <c r="W41" s="17"/>
      <c r="X41" s="18"/>
      <c r="Y41" s="17"/>
      <c r="Z41" s="17"/>
      <c r="AA41" s="27"/>
      <c r="AB41" s="96" t="str">
        <f>IF(SUMPRODUCT(--ISNUMBER(SEARCH("ОТ",D40:S43)))&gt;0,"ОТ","")</f>
        <v/>
      </c>
      <c r="AC41" s="97" t="str">
        <f>IF(AB41="","",COUNTIF(D40:S43,AB41))</f>
        <v/>
      </c>
      <c r="AD41" s="201" t="str">
        <f>IF(SUMPRODUCT(--ISNUMBER(SEARCH("ДО",D40:S43)))&gt;0,"ДО","")</f>
        <v/>
      </c>
      <c r="AE41" s="202"/>
      <c r="AF41" s="116" t="str">
        <f>IF(AD41="","",COUNTIF(D41:S44,AD41))</f>
        <v/>
      </c>
    </row>
    <row r="42" spans="1:32" ht="12.75" customHeight="1" x14ac:dyDescent="0.2">
      <c r="A42" s="251"/>
      <c r="B42" s="297"/>
      <c r="C42" s="257"/>
      <c r="D42" s="121" t="str">
        <f>IF(OR(WEEKDAY(DATE(YEAR($N$17),MONTH($N$17),D$25),2)=6,WEEKDAY(DATE(YEAR($N$17),MONTH($N$17),D$25),2)=7),"В","Я")</f>
        <v>Я</v>
      </c>
      <c r="E42" s="122" t="str">
        <f t="shared" ref="E42:R42" si="6">IF(OR(WEEKDAY(DATE(YEAR($N$17),MONTH($N$17),E$25),2)=6,WEEKDAY(DATE(YEAR($N$17),MONTH($N$17),E$25),2)=7),"В","Я")</f>
        <v>В</v>
      </c>
      <c r="F42" s="122" t="str">
        <f t="shared" si="6"/>
        <v>В</v>
      </c>
      <c r="G42" s="122" t="str">
        <f t="shared" si="6"/>
        <v>Я</v>
      </c>
      <c r="H42" s="122" t="str">
        <f t="shared" si="6"/>
        <v>Я</v>
      </c>
      <c r="I42" s="122" t="str">
        <f t="shared" si="6"/>
        <v>Я</v>
      </c>
      <c r="J42" s="122" t="str">
        <f t="shared" si="6"/>
        <v>Я</v>
      </c>
      <c r="K42" s="122" t="str">
        <f t="shared" si="6"/>
        <v>Я</v>
      </c>
      <c r="L42" s="122" t="str">
        <f t="shared" si="6"/>
        <v>В</v>
      </c>
      <c r="M42" s="122" t="str">
        <f t="shared" si="6"/>
        <v>В</v>
      </c>
      <c r="N42" s="122" t="str">
        <f t="shared" si="6"/>
        <v>Я</v>
      </c>
      <c r="O42" s="122" t="str">
        <f t="shared" si="6"/>
        <v>Я</v>
      </c>
      <c r="P42" s="122" t="str">
        <f t="shared" si="6"/>
        <v>Я</v>
      </c>
      <c r="Q42" s="122" t="str">
        <f t="shared" si="6"/>
        <v>Я</v>
      </c>
      <c r="R42" s="122" t="str">
        <f t="shared" si="6"/>
        <v>Я</v>
      </c>
      <c r="S42" s="181">
        <f>IF(ISTEXT(S25),0,IF(OR(WEEKDAY(DATE(YEAR($N$17),MONTH($N$17),S$25),2)=6,WEEKDAY(DATE(YEAR($N$17),MONTH($N$17),S$25),2)=7),"В","Я"))</f>
        <v>0</v>
      </c>
      <c r="T42" s="99">
        <f>COUNTIF(D42:S42,"Я")*1+COUNTIF(D42:S42,"РВ")*1</f>
        <v>11</v>
      </c>
      <c r="U42" s="283">
        <f>SUM(T43,T41)</f>
        <v>44</v>
      </c>
      <c r="V42" s="16"/>
      <c r="W42" s="17"/>
      <c r="X42" s="18"/>
      <c r="Y42" s="17"/>
      <c r="Z42" s="17"/>
      <c r="AA42" s="27"/>
      <c r="AB42" s="96" t="str">
        <f>IF(SUMPRODUCT(--ISNUMBER(SEARCH("б",D40:S43)))&gt;0,"Б","")</f>
        <v/>
      </c>
      <c r="AC42" s="97" t="str">
        <f>IF(AB42="","",COUNTIF(D40:S43,AB42))</f>
        <v/>
      </c>
      <c r="AD42" s="193"/>
      <c r="AE42" s="194"/>
      <c r="AF42" s="18"/>
    </row>
    <row r="43" spans="1:32" ht="13.5" customHeight="1" thickBot="1" x14ac:dyDescent="0.25">
      <c r="A43" s="252"/>
      <c r="B43" s="298"/>
      <c r="C43" s="258"/>
      <c r="D43" s="123">
        <f>IF(D42="Я",2,"")</f>
        <v>2</v>
      </c>
      <c r="E43" s="124" t="str">
        <f t="shared" ref="E43:R43" si="7">IF(E42="Я",2,"")</f>
        <v/>
      </c>
      <c r="F43" s="124" t="str">
        <f t="shared" si="7"/>
        <v/>
      </c>
      <c r="G43" s="124">
        <f t="shared" si="7"/>
        <v>2</v>
      </c>
      <c r="H43" s="124">
        <f t="shared" si="7"/>
        <v>2</v>
      </c>
      <c r="I43" s="124">
        <f t="shared" si="7"/>
        <v>2</v>
      </c>
      <c r="J43" s="124">
        <f t="shared" si="7"/>
        <v>2</v>
      </c>
      <c r="K43" s="124">
        <f t="shared" si="7"/>
        <v>2</v>
      </c>
      <c r="L43" s="124" t="str">
        <f t="shared" si="7"/>
        <v/>
      </c>
      <c r="M43" s="124" t="str">
        <f t="shared" si="7"/>
        <v/>
      </c>
      <c r="N43" s="124">
        <f t="shared" si="7"/>
        <v>2</v>
      </c>
      <c r="O43" s="124">
        <f t="shared" si="7"/>
        <v>2</v>
      </c>
      <c r="P43" s="124">
        <f t="shared" si="7"/>
        <v>2</v>
      </c>
      <c r="Q43" s="124">
        <f t="shared" si="7"/>
        <v>2</v>
      </c>
      <c r="R43" s="124">
        <f t="shared" si="7"/>
        <v>2</v>
      </c>
      <c r="S43" s="182"/>
      <c r="T43" s="100">
        <f>SUM(D43:S43)</f>
        <v>22</v>
      </c>
      <c r="U43" s="284"/>
      <c r="V43" s="19"/>
      <c r="W43" s="20"/>
      <c r="X43" s="21"/>
      <c r="Y43" s="20"/>
      <c r="Z43" s="20"/>
      <c r="AA43" s="28"/>
      <c r="AB43" s="101" t="str">
        <f>IF(SUMPRODUCT(--ISNUMBER(SEARCH("ОД",D40:S43)))&gt;0,"ОД","")</f>
        <v/>
      </c>
      <c r="AC43" s="102" t="str">
        <f>IF(AB43="","",COUNTIF(D40:S43,AB43))</f>
        <v/>
      </c>
      <c r="AD43" s="195"/>
      <c r="AE43" s="196"/>
      <c r="AF43" s="21"/>
    </row>
    <row r="44" spans="1:32" ht="12.75" customHeight="1" x14ac:dyDescent="0.2">
      <c r="A44" s="190">
        <v>21</v>
      </c>
      <c r="B44" s="296" t="s">
        <v>89</v>
      </c>
      <c r="C44" s="256"/>
      <c r="D44" s="105" t="s">
        <v>49</v>
      </c>
      <c r="E44" s="87"/>
      <c r="F44" s="105" t="s">
        <v>49</v>
      </c>
      <c r="G44" s="105" t="s">
        <v>49</v>
      </c>
      <c r="H44" s="79"/>
      <c r="I44" s="105" t="s">
        <v>49</v>
      </c>
      <c r="J44" s="105" t="s">
        <v>49</v>
      </c>
      <c r="K44" s="87"/>
      <c r="L44" s="105" t="s">
        <v>49</v>
      </c>
      <c r="M44" s="105" t="s">
        <v>49</v>
      </c>
      <c r="N44" s="79"/>
      <c r="O44" s="105" t="s">
        <v>49</v>
      </c>
      <c r="P44" s="105" t="s">
        <v>49</v>
      </c>
      <c r="Q44" s="87"/>
      <c r="R44" s="105" t="s">
        <v>49</v>
      </c>
      <c r="S44" s="90" t="s">
        <v>28</v>
      </c>
      <c r="T44" s="91">
        <f>COUNTIF(D44:S44,"Я")*1+COUNTIF(D44:S44,"Я/Н")*0.5</f>
        <v>5</v>
      </c>
      <c r="U44" s="299" t="s">
        <v>63</v>
      </c>
      <c r="V44" s="22"/>
      <c r="W44" s="23"/>
      <c r="X44" s="24"/>
      <c r="Y44" s="24"/>
      <c r="Z44" s="23"/>
      <c r="AA44" s="25"/>
      <c r="AB44" s="92"/>
      <c r="AC44" s="93"/>
      <c r="AD44" s="199" t="str">
        <f>IF(SUMPRODUCT(--ISNUMBER(SEARCH("К",D44:S47)))&gt;0,"К","")</f>
        <v/>
      </c>
      <c r="AE44" s="200"/>
      <c r="AF44" s="127" t="str">
        <f>IF(AD44="","",COUNTIF(D44:S47,AD44))</f>
        <v/>
      </c>
    </row>
    <row r="45" spans="1:32" ht="12.75" customHeight="1" x14ac:dyDescent="0.2">
      <c r="A45" s="251"/>
      <c r="B45" s="281"/>
      <c r="C45" s="257"/>
      <c r="D45" s="110" t="s">
        <v>55</v>
      </c>
      <c r="E45" s="81"/>
      <c r="F45" s="110" t="s">
        <v>56</v>
      </c>
      <c r="G45" s="110" t="s">
        <v>55</v>
      </c>
      <c r="H45" s="81"/>
      <c r="I45" s="110" t="s">
        <v>54</v>
      </c>
      <c r="J45" s="110" t="s">
        <v>55</v>
      </c>
      <c r="K45" s="81"/>
      <c r="L45" s="110" t="s">
        <v>54</v>
      </c>
      <c r="M45" s="110" t="s">
        <v>55</v>
      </c>
      <c r="N45" s="81"/>
      <c r="O45" s="110" t="s">
        <v>54</v>
      </c>
      <c r="P45" s="110" t="s">
        <v>55</v>
      </c>
      <c r="Q45" s="81"/>
      <c r="R45" s="110" t="s">
        <v>54</v>
      </c>
      <c r="S45" s="94" t="s">
        <v>28</v>
      </c>
      <c r="T45" s="178" t="str">
        <f t="array" ref="T45">SUM(IF(ISNUMBER(FIND("/",D45:S45)),--LEFT(D45:S45,1)))&amp;"/"&amp;SUM(IF(ISNUMBER(FIND("/",D45:S45)),--RIGHT(D45:S45,1)))</f>
        <v>36/40</v>
      </c>
      <c r="U45" s="283"/>
      <c r="V45" s="16"/>
      <c r="W45" s="17"/>
      <c r="X45" s="18"/>
      <c r="Y45" s="17"/>
      <c r="Z45" s="17"/>
      <c r="AA45" s="27"/>
      <c r="AB45" s="96"/>
      <c r="AC45" s="97"/>
      <c r="AD45" s="201" t="str">
        <f>IF(SUMPRODUCT(--ISNUMBER(SEARCH("ДО",D44:S47)))&gt;0,"ДО","")</f>
        <v/>
      </c>
      <c r="AE45" s="202"/>
      <c r="AF45" s="116" t="str">
        <f>IF(AD45="","",COUNTIF(D45:S48,AD45))</f>
        <v/>
      </c>
    </row>
    <row r="46" spans="1:32" ht="12.75" customHeight="1" x14ac:dyDescent="0.2">
      <c r="A46" s="251"/>
      <c r="B46" s="281"/>
      <c r="C46" s="257"/>
      <c r="D46" s="110" t="s">
        <v>49</v>
      </c>
      <c r="E46" s="82"/>
      <c r="F46" s="110" t="s">
        <v>49</v>
      </c>
      <c r="G46" s="110" t="s">
        <v>49</v>
      </c>
      <c r="H46" s="89"/>
      <c r="I46" s="110" t="s">
        <v>49</v>
      </c>
      <c r="J46" s="110" t="s">
        <v>49</v>
      </c>
      <c r="K46" s="89"/>
      <c r="L46" s="110" t="s">
        <v>49</v>
      </c>
      <c r="M46" s="110" t="s">
        <v>49</v>
      </c>
      <c r="N46" s="89"/>
      <c r="O46" s="110" t="s">
        <v>49</v>
      </c>
      <c r="P46" s="110" t="s">
        <v>49</v>
      </c>
      <c r="Q46" s="89"/>
      <c r="R46" s="110" t="s">
        <v>49</v>
      </c>
      <c r="S46" s="98" t="s">
        <v>40</v>
      </c>
      <c r="T46" s="99">
        <f>COUNTIF(D46:S46,"Я")*1+COUNTIF(D46:S46,"Я/Н")*0.5</f>
        <v>5</v>
      </c>
      <c r="U46" s="283" t="s">
        <v>62</v>
      </c>
      <c r="V46" s="16">
        <v>80</v>
      </c>
      <c r="W46" s="17">
        <v>9</v>
      </c>
      <c r="X46" s="18"/>
      <c r="Y46" s="17"/>
      <c r="Z46" s="17"/>
      <c r="AA46" s="27"/>
      <c r="AB46" s="96"/>
      <c r="AC46" s="97"/>
      <c r="AD46" s="193"/>
      <c r="AE46" s="194"/>
      <c r="AF46" s="18"/>
    </row>
    <row r="47" spans="1:32" ht="13.5" customHeight="1" thickBot="1" x14ac:dyDescent="0.25">
      <c r="A47" s="252"/>
      <c r="B47" s="282"/>
      <c r="C47" s="258"/>
      <c r="D47" s="114" t="s">
        <v>55</v>
      </c>
      <c r="E47" s="84"/>
      <c r="F47" s="114" t="s">
        <v>56</v>
      </c>
      <c r="G47" s="114" t="s">
        <v>55</v>
      </c>
      <c r="H47" s="84"/>
      <c r="I47" s="114" t="s">
        <v>54</v>
      </c>
      <c r="J47" s="114" t="s">
        <v>55</v>
      </c>
      <c r="K47" s="84"/>
      <c r="L47" s="114" t="s">
        <v>56</v>
      </c>
      <c r="M47" s="114" t="s">
        <v>55</v>
      </c>
      <c r="N47" s="84"/>
      <c r="O47" s="114" t="s">
        <v>54</v>
      </c>
      <c r="P47" s="114" t="s">
        <v>55</v>
      </c>
      <c r="Q47" s="84"/>
      <c r="R47" s="114" t="s">
        <v>54</v>
      </c>
      <c r="S47" s="85" t="s">
        <v>40</v>
      </c>
      <c r="T47" s="178" t="str">
        <f t="array" ref="T47">SUM(IF(ISNUMBER(FIND("/",D47:S47)),--LEFT(D47:S47,1)))&amp;"/"&amp;SUM(IF(ISNUMBER(FIND("/",D47:S47)),--RIGHT(D47:S47,1)))</f>
        <v>32/40</v>
      </c>
      <c r="U47" s="284"/>
      <c r="V47" s="19"/>
      <c r="W47" s="20"/>
      <c r="X47" s="21"/>
      <c r="Y47" s="20"/>
      <c r="Z47" s="20"/>
      <c r="AA47" s="28"/>
      <c r="AB47" s="101"/>
      <c r="AC47" s="102"/>
      <c r="AD47" s="195"/>
      <c r="AE47" s="196"/>
      <c r="AF47" s="21"/>
    </row>
    <row r="48" spans="1:32" ht="12.75" customHeight="1" x14ac:dyDescent="0.2">
      <c r="A48" s="190"/>
      <c r="B48" s="296"/>
      <c r="C48" s="256"/>
      <c r="D48" s="86"/>
      <c r="E48" s="87"/>
      <c r="F48" s="79"/>
      <c r="G48" s="79"/>
      <c r="H48" s="79"/>
      <c r="I48" s="87"/>
      <c r="J48" s="87"/>
      <c r="K48" s="87"/>
      <c r="L48" s="105"/>
      <c r="M48" s="105"/>
      <c r="N48" s="79"/>
      <c r="O48" s="105"/>
      <c r="P48" s="105"/>
      <c r="Q48" s="87"/>
      <c r="R48" s="105"/>
      <c r="S48" s="90"/>
      <c r="T48" s="91"/>
      <c r="U48" s="299"/>
      <c r="V48" s="22"/>
      <c r="W48" s="23"/>
      <c r="X48" s="24"/>
      <c r="Y48" s="24"/>
      <c r="Z48" s="23"/>
      <c r="AA48" s="25"/>
      <c r="AB48" s="92"/>
      <c r="AC48" s="93"/>
      <c r="AD48" s="199" t="str">
        <f>IF(SUMPRODUCT(--ISNUMBER(SEARCH("К",D48:S51)))&gt;0,"К","")</f>
        <v/>
      </c>
      <c r="AE48" s="200"/>
      <c r="AF48" s="127" t="str">
        <f>IF(AD48="","",COUNTIF(D48:S51,AD48))</f>
        <v/>
      </c>
    </row>
    <row r="49" spans="1:32" ht="12.75" customHeight="1" x14ac:dyDescent="0.2">
      <c r="A49" s="251"/>
      <c r="B49" s="297"/>
      <c r="C49" s="257"/>
      <c r="D49" s="80"/>
      <c r="E49" s="81"/>
      <c r="F49" s="81"/>
      <c r="G49" s="81"/>
      <c r="H49" s="81"/>
      <c r="I49" s="81"/>
      <c r="J49" s="81"/>
      <c r="K49" s="81"/>
      <c r="L49" s="110"/>
      <c r="M49" s="110"/>
      <c r="N49" s="81"/>
      <c r="O49" s="110"/>
      <c r="P49" s="110"/>
      <c r="Q49" s="81"/>
      <c r="R49" s="110"/>
      <c r="S49" s="94"/>
      <c r="T49" s="99"/>
      <c r="U49" s="283"/>
      <c r="V49" s="16"/>
      <c r="W49" s="17"/>
      <c r="X49" s="18"/>
      <c r="Y49" s="17"/>
      <c r="Z49" s="17"/>
      <c r="AA49" s="27"/>
      <c r="AB49" s="96"/>
      <c r="AC49" s="97"/>
      <c r="AD49" s="201" t="str">
        <f>IF(SUMPRODUCT(--ISNUMBER(SEARCH("ДО",D48:S51)))&gt;0,"ДО","")</f>
        <v/>
      </c>
      <c r="AE49" s="202"/>
      <c r="AF49" s="116" t="str">
        <f>IF(AD49="","",COUNTIF(D49:S52,AD49))</f>
        <v/>
      </c>
    </row>
    <row r="50" spans="1:32" ht="12.75" customHeight="1" x14ac:dyDescent="0.2">
      <c r="A50" s="251"/>
      <c r="B50" s="297"/>
      <c r="C50" s="257"/>
      <c r="D50" s="88"/>
      <c r="E50" s="82"/>
      <c r="F50" s="82"/>
      <c r="G50" s="89"/>
      <c r="H50" s="89"/>
      <c r="I50" s="89"/>
      <c r="J50" s="89"/>
      <c r="K50" s="89"/>
      <c r="L50" s="82"/>
      <c r="M50" s="82"/>
      <c r="N50" s="89"/>
      <c r="O50" s="89"/>
      <c r="P50" s="89"/>
      <c r="Q50" s="89"/>
      <c r="R50" s="89"/>
      <c r="S50" s="98"/>
      <c r="T50" s="99"/>
      <c r="U50" s="283"/>
      <c r="V50" s="16"/>
      <c r="W50" s="17"/>
      <c r="X50" s="18"/>
      <c r="Y50" s="17"/>
      <c r="Z50" s="17"/>
      <c r="AA50" s="27"/>
      <c r="AB50" s="96"/>
      <c r="AC50" s="97"/>
      <c r="AD50" s="193"/>
      <c r="AE50" s="194"/>
      <c r="AF50" s="18"/>
    </row>
    <row r="51" spans="1:32" ht="13.5" customHeight="1" thickBot="1" x14ac:dyDescent="0.25">
      <c r="A51" s="252"/>
      <c r="B51" s="298"/>
      <c r="C51" s="258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100"/>
      <c r="U51" s="284"/>
      <c r="V51" s="19"/>
      <c r="W51" s="20"/>
      <c r="X51" s="21"/>
      <c r="Y51" s="20"/>
      <c r="Z51" s="20"/>
      <c r="AA51" s="28"/>
      <c r="AB51" s="101"/>
      <c r="AC51" s="102"/>
      <c r="AD51" s="195"/>
      <c r="AE51" s="196"/>
      <c r="AF51" s="21"/>
    </row>
    <row r="53" spans="1:32" x14ac:dyDescent="0.2">
      <c r="B53" s="71" t="s">
        <v>31</v>
      </c>
      <c r="C53" s="288" t="s">
        <v>42</v>
      </c>
      <c r="D53" s="288"/>
      <c r="E53" s="288"/>
      <c r="F53" s="288"/>
      <c r="G53" s="72"/>
      <c r="H53" s="288"/>
      <c r="I53" s="288"/>
      <c r="J53" s="72"/>
      <c r="K53" s="288" t="s">
        <v>81</v>
      </c>
      <c r="L53" s="288"/>
      <c r="M53" s="288"/>
      <c r="O53" s="72" t="s">
        <v>36</v>
      </c>
    </row>
    <row r="54" spans="1:32" ht="14.25" x14ac:dyDescent="0.2">
      <c r="C54" s="290" t="s">
        <v>32</v>
      </c>
      <c r="D54" s="291"/>
      <c r="E54" s="291"/>
      <c r="F54" s="291"/>
      <c r="H54" s="290" t="s">
        <v>33</v>
      </c>
      <c r="I54" s="291"/>
      <c r="K54" s="290" t="s">
        <v>34</v>
      </c>
      <c r="L54" s="291"/>
      <c r="M54" s="291"/>
      <c r="O54" s="72" t="s">
        <v>37</v>
      </c>
      <c r="P54" s="72"/>
      <c r="Q54" s="72"/>
      <c r="R54" s="72"/>
      <c r="S54" s="72"/>
      <c r="T54" s="288" t="s">
        <v>43</v>
      </c>
      <c r="U54" s="288"/>
      <c r="V54" s="288"/>
      <c r="W54" s="288"/>
      <c r="X54" s="73"/>
      <c r="Y54" s="288"/>
      <c r="Z54" s="288"/>
      <c r="AA54" s="72"/>
      <c r="AB54" s="288" t="s">
        <v>82</v>
      </c>
      <c r="AC54" s="288"/>
      <c r="AD54" s="301">
        <f>K55</f>
        <v>41244</v>
      </c>
      <c r="AE54" s="301"/>
      <c r="AF54" s="301"/>
    </row>
    <row r="55" spans="1:32" ht="14.25" x14ac:dyDescent="0.2">
      <c r="K55" s="301">
        <f>DATE(YEAR($N$17),MONTH($N$17)+1,1)</f>
        <v>41244</v>
      </c>
      <c r="L55" s="301"/>
      <c r="M55" s="301"/>
      <c r="T55" s="290" t="s">
        <v>32</v>
      </c>
      <c r="U55" s="291"/>
      <c r="V55" s="291"/>
      <c r="W55" s="291"/>
      <c r="Y55" s="290" t="s">
        <v>33</v>
      </c>
      <c r="Z55" s="291"/>
      <c r="AB55" s="290" t="s">
        <v>34</v>
      </c>
      <c r="AC55" s="291"/>
    </row>
    <row r="56" spans="1:32" x14ac:dyDescent="0.2">
      <c r="O56" s="72" t="s">
        <v>35</v>
      </c>
      <c r="P56" s="72"/>
      <c r="Q56" s="72"/>
      <c r="R56" s="72"/>
      <c r="S56" s="72"/>
      <c r="T56" s="288"/>
      <c r="U56" s="288"/>
      <c r="V56" s="288"/>
      <c r="W56" s="288"/>
      <c r="X56" s="73"/>
      <c r="Y56" s="288"/>
      <c r="Z56" s="288"/>
      <c r="AA56" s="72"/>
      <c r="AB56" s="288" t="s">
        <v>83</v>
      </c>
      <c r="AC56" s="288"/>
      <c r="AD56" s="301">
        <f>K55</f>
        <v>41244</v>
      </c>
      <c r="AE56" s="301"/>
      <c r="AF56" s="301"/>
    </row>
    <row r="57" spans="1:32" ht="14.25" x14ac:dyDescent="0.2">
      <c r="T57" s="290" t="s">
        <v>32</v>
      </c>
      <c r="U57" s="291"/>
      <c r="V57" s="291"/>
      <c r="W57" s="291"/>
      <c r="Y57" s="290" t="s">
        <v>33</v>
      </c>
      <c r="Z57" s="291"/>
      <c r="AB57" s="290" t="s">
        <v>34</v>
      </c>
      <c r="AC57" s="291"/>
    </row>
    <row r="59" spans="1:32" x14ac:dyDescent="0.2">
      <c r="C59" s="166"/>
      <c r="D59" s="166"/>
      <c r="E59" s="166"/>
      <c r="F59" s="166"/>
      <c r="G59" s="166"/>
      <c r="H59" s="166"/>
    </row>
    <row r="60" spans="1:32" x14ac:dyDescent="0.2">
      <c r="C60" s="166"/>
      <c r="D60" s="166"/>
      <c r="E60" s="166"/>
      <c r="F60" s="166"/>
      <c r="G60" s="166"/>
      <c r="H60" s="166"/>
    </row>
    <row r="61" spans="1:32" x14ac:dyDescent="0.2">
      <c r="C61" s="166">
        <v>2</v>
      </c>
      <c r="D61" s="166" t="s">
        <v>97</v>
      </c>
      <c r="E61" s="166"/>
      <c r="F61" s="166"/>
      <c r="G61" s="166"/>
      <c r="H61" s="166"/>
    </row>
    <row r="62" spans="1:32" x14ac:dyDescent="0.2">
      <c r="C62" s="166">
        <v>3</v>
      </c>
      <c r="D62" s="166" t="s">
        <v>98</v>
      </c>
      <c r="E62" s="166"/>
      <c r="F62" s="166"/>
      <c r="G62" s="166"/>
      <c r="H62" s="166"/>
    </row>
    <row r="63" spans="1:32" x14ac:dyDescent="0.2">
      <c r="C63" s="166">
        <v>4</v>
      </c>
      <c r="D63" s="166" t="s">
        <v>99</v>
      </c>
      <c r="E63" s="166"/>
      <c r="F63" s="166"/>
      <c r="G63" s="166"/>
      <c r="H63" s="166"/>
    </row>
    <row r="64" spans="1:32" x14ac:dyDescent="0.2">
      <c r="C64" s="166"/>
      <c r="D64" s="166"/>
      <c r="E64" s="166"/>
      <c r="F64" s="166"/>
      <c r="G64" s="166"/>
      <c r="H64" s="166"/>
    </row>
    <row r="65" spans="10:11" x14ac:dyDescent="0.2">
      <c r="J65" s="159"/>
    </row>
    <row r="66" spans="10:11" x14ac:dyDescent="0.2">
      <c r="J66" s="160"/>
    </row>
    <row r="67" spans="10:11" x14ac:dyDescent="0.2">
      <c r="J67" s="161"/>
    </row>
    <row r="68" spans="10:11" x14ac:dyDescent="0.2">
      <c r="J68" s="162"/>
    </row>
    <row r="69" spans="10:11" x14ac:dyDescent="0.2">
      <c r="J69" s="163"/>
    </row>
    <row r="70" spans="10:11" x14ac:dyDescent="0.2">
      <c r="J70" s="164"/>
      <c r="K70" s="165"/>
    </row>
  </sheetData>
  <mergeCells count="147">
    <mergeCell ref="AD56:AF56"/>
    <mergeCell ref="K55:M55"/>
    <mergeCell ref="AD36:AE36"/>
    <mergeCell ref="AD37:AE37"/>
    <mergeCell ref="AB55:AC55"/>
    <mergeCell ref="T57:W57"/>
    <mergeCell ref="Y57:Z57"/>
    <mergeCell ref="AB57:AC57"/>
    <mergeCell ref="AB56:AC56"/>
    <mergeCell ref="T56:W56"/>
    <mergeCell ref="Y56:Z56"/>
    <mergeCell ref="U44:U45"/>
    <mergeCell ref="U46:U47"/>
    <mergeCell ref="AD43:AE43"/>
    <mergeCell ref="AD44:AE44"/>
    <mergeCell ref="AD45:AE45"/>
    <mergeCell ref="K53:M53"/>
    <mergeCell ref="AD54:AF54"/>
    <mergeCell ref="AB54:AC54"/>
    <mergeCell ref="T54:W54"/>
    <mergeCell ref="Y54:Z54"/>
    <mergeCell ref="K54:M54"/>
    <mergeCell ref="A36:A39"/>
    <mergeCell ref="B36:B39"/>
    <mergeCell ref="C36:C39"/>
    <mergeCell ref="U36:U37"/>
    <mergeCell ref="U38:U39"/>
    <mergeCell ref="AD38:AE38"/>
    <mergeCell ref="AD39:AE39"/>
    <mergeCell ref="T55:W55"/>
    <mergeCell ref="Y55:Z55"/>
    <mergeCell ref="C53:F53"/>
    <mergeCell ref="H53:I53"/>
    <mergeCell ref="C54:F54"/>
    <mergeCell ref="H54:I54"/>
    <mergeCell ref="K25:K26"/>
    <mergeCell ref="AD30:AE30"/>
    <mergeCell ref="AD31:AE31"/>
    <mergeCell ref="AD28:AE28"/>
    <mergeCell ref="AD29:AE29"/>
    <mergeCell ref="A32:A35"/>
    <mergeCell ref="B32:B35"/>
    <mergeCell ref="C32:C35"/>
    <mergeCell ref="U32:U33"/>
    <mergeCell ref="U34:U35"/>
    <mergeCell ref="AD34:AE34"/>
    <mergeCell ref="A28:A31"/>
    <mergeCell ref="B28:B31"/>
    <mergeCell ref="C28:C31"/>
    <mergeCell ref="U28:U29"/>
    <mergeCell ref="U30:U31"/>
    <mergeCell ref="AD35:AE35"/>
    <mergeCell ref="AD32:AE32"/>
    <mergeCell ref="AD33:AE33"/>
    <mergeCell ref="U50:U51"/>
    <mergeCell ref="A40:A43"/>
    <mergeCell ref="B40:B43"/>
    <mergeCell ref="C40:C43"/>
    <mergeCell ref="U40:U41"/>
    <mergeCell ref="U42:U43"/>
    <mergeCell ref="A44:A47"/>
    <mergeCell ref="B44:B47"/>
    <mergeCell ref="C44:C47"/>
    <mergeCell ref="D27:S27"/>
    <mergeCell ref="A48:A51"/>
    <mergeCell ref="B48:B51"/>
    <mergeCell ref="C48:C51"/>
    <mergeCell ref="U48:U49"/>
    <mergeCell ref="T26:U26"/>
    <mergeCell ref="T25:U25"/>
    <mergeCell ref="AC23:AC26"/>
    <mergeCell ref="AB23:AB26"/>
    <mergeCell ref="A22:A26"/>
    <mergeCell ref="B22:B26"/>
    <mergeCell ref="C22:C26"/>
    <mergeCell ref="D25:D26"/>
    <mergeCell ref="E25:E26"/>
    <mergeCell ref="F25:F26"/>
    <mergeCell ref="G25:G26"/>
    <mergeCell ref="D23:D24"/>
    <mergeCell ref="E23:E24"/>
    <mergeCell ref="F23:F24"/>
    <mergeCell ref="G23:G24"/>
    <mergeCell ref="N25:N26"/>
    <mergeCell ref="O25:O26"/>
    <mergeCell ref="S23:S24"/>
    <mergeCell ref="V25:V26"/>
    <mergeCell ref="H23:H24"/>
    <mergeCell ref="V23:AA23"/>
    <mergeCell ref="V24:AA24"/>
    <mergeCell ref="Y25:Y26"/>
    <mergeCell ref="Z25:Z26"/>
    <mergeCell ref="AA25:AA26"/>
    <mergeCell ref="K23:K24"/>
    <mergeCell ref="H25:H26"/>
    <mergeCell ref="I25:I26"/>
    <mergeCell ref="I23:I24"/>
    <mergeCell ref="J23:J24"/>
    <mergeCell ref="W25:W26"/>
    <mergeCell ref="P25:P26"/>
    <mergeCell ref="Q25:Q26"/>
    <mergeCell ref="L23:L24"/>
    <mergeCell ref="M23:M24"/>
    <mergeCell ref="N23:N24"/>
    <mergeCell ref="O23:O24"/>
    <mergeCell ref="L25:L26"/>
    <mergeCell ref="T23:T24"/>
    <mergeCell ref="U23:U24"/>
    <mergeCell ref="M25:M26"/>
    <mergeCell ref="X25:X26"/>
    <mergeCell ref="J25:J26"/>
    <mergeCell ref="AD5:AF5"/>
    <mergeCell ref="AD6:AF6"/>
    <mergeCell ref="C12:U12"/>
    <mergeCell ref="C13:U13"/>
    <mergeCell ref="V20:W20"/>
    <mergeCell ref="N15:S16"/>
    <mergeCell ref="U16:V16"/>
    <mergeCell ref="K15:M16"/>
    <mergeCell ref="U15:X15"/>
    <mergeCell ref="K17:M17"/>
    <mergeCell ref="N17:S17"/>
    <mergeCell ref="U17:V17"/>
    <mergeCell ref="AB22:AF22"/>
    <mergeCell ref="W16:X16"/>
    <mergeCell ref="W17:X17"/>
    <mergeCell ref="J19:T21"/>
    <mergeCell ref="D22:S22"/>
    <mergeCell ref="T22:U22"/>
    <mergeCell ref="AD50:AE50"/>
    <mergeCell ref="AD51:AE51"/>
    <mergeCell ref="AD27:AE27"/>
    <mergeCell ref="AD48:AE48"/>
    <mergeCell ref="AD49:AE49"/>
    <mergeCell ref="AD40:AE40"/>
    <mergeCell ref="AD41:AE41"/>
    <mergeCell ref="AD42:AE42"/>
    <mergeCell ref="AD46:AE46"/>
    <mergeCell ref="AD47:AE47"/>
    <mergeCell ref="Q23:Q24"/>
    <mergeCell ref="R23:R24"/>
    <mergeCell ref="P23:P24"/>
    <mergeCell ref="R25:R26"/>
    <mergeCell ref="S25:S26"/>
    <mergeCell ref="V22:AA22"/>
    <mergeCell ref="AD23:AE26"/>
    <mergeCell ref="AF23:AF26"/>
  </mergeCells>
  <phoneticPr fontId="21" type="noConversion"/>
  <conditionalFormatting sqref="L36">
    <cfRule type="expression" dxfId="9" priority="10" stopIfTrue="1">
      <formula>NOT(ISERROR(SEARCH("ДО",$D$28:$S$51)))</formula>
    </cfRule>
  </conditionalFormatting>
  <conditionalFormatting sqref="D28:S51">
    <cfRule type="cellIs" dxfId="8" priority="9" operator="equal">
      <formula>"В"</formula>
    </cfRule>
    <cfRule type="cellIs" dxfId="7" priority="8" operator="equal">
      <formula>"ОТ"</formula>
    </cfRule>
    <cfRule type="cellIs" dxfId="6" priority="7" operator="equal">
      <formula>"Б"</formula>
    </cfRule>
    <cfRule type="cellIs" dxfId="5" priority="6" operator="equal">
      <formula>"ОД"</formula>
    </cfRule>
    <cfRule type="cellIs" dxfId="4" priority="5" operator="equal">
      <formula>"К"</formula>
    </cfRule>
    <cfRule type="cellIs" dxfId="3" priority="4" operator="equal">
      <formula>"К"</formula>
    </cfRule>
    <cfRule type="cellIs" dxfId="2" priority="3" operator="equal">
      <formula>"ДО"</formula>
    </cfRule>
    <cfRule type="cellIs" dxfId="1" priority="2" operator="equal">
      <formula>"К"</formula>
    </cfRule>
    <cfRule type="cellIs" dxfId="0" priority="1" operator="equal">
      <formula>"К"</formula>
    </cfRule>
  </conditionalFormatting>
  <pageMargins left="0.27559055118110237" right="0.27559055118110237" top="0.27559055118110237" bottom="0.27559055118110237" header="0" footer="0"/>
  <pageSetup paperSize="9" scale="68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Табель1</vt:lpstr>
      <vt:lpstr>Табель4</vt:lpstr>
      <vt:lpstr>Табель5</vt:lpstr>
      <vt:lpstr>Табель1!Заголовки_для_печати</vt:lpstr>
      <vt:lpstr>Табель4!Заголовки_для_печати</vt:lpstr>
      <vt:lpstr>Табель5!Заголовки_для_печати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Admin</cp:lastModifiedBy>
  <cp:lastPrinted>2012-12-05T06:03:09Z</cp:lastPrinted>
  <dcterms:created xsi:type="dcterms:W3CDTF">2009-01-14T08:47:39Z</dcterms:created>
  <dcterms:modified xsi:type="dcterms:W3CDTF">2012-12-10T07:13:39Z</dcterms:modified>
</cp:coreProperties>
</file>