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-30" windowWidth="14805" windowHeight="7965"/>
  </bookViews>
  <sheets>
    <sheet name="мой вариант табеля" sheetId="2" r:id="rId1"/>
  </sheets>
  <calcPr calcId="124519"/>
</workbook>
</file>

<file path=xl/calcChain.xml><?xml version="1.0" encoding="utf-8"?>
<calcChain xmlns="http://schemas.openxmlformats.org/spreadsheetml/2006/main">
  <c r="AO8" i="2"/>
  <c r="AK8"/>
  <c r="AN9" l="1"/>
  <c r="AN8"/>
  <c r="AM8"/>
  <c r="AM9"/>
  <c r="AP11"/>
  <c r="AP12"/>
  <c r="AH9"/>
  <c r="AH10"/>
  <c r="AH11"/>
  <c r="AH12"/>
  <c r="AH8"/>
  <c r="AK11"/>
  <c r="AK12"/>
  <c r="AL11"/>
  <c r="AL12"/>
  <c r="AL10"/>
  <c r="AK10" s="1"/>
  <c r="AP10" s="1"/>
  <c r="B13"/>
  <c r="AN6"/>
  <c r="AM6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B5"/>
  <c r="AJ12" l="1"/>
  <c r="AG12"/>
  <c r="AJ11"/>
  <c r="AG11"/>
  <c r="AJ10"/>
  <c r="AG10"/>
  <c r="AJ9"/>
  <c r="AG9"/>
  <c r="AJ8"/>
  <c r="AG8"/>
  <c r="AG6"/>
  <c r="C6"/>
  <c r="D6" l="1"/>
  <c r="D5" s="1"/>
  <c r="C5"/>
  <c r="E6"/>
  <c r="E5" s="1"/>
  <c r="AO9"/>
  <c r="AO12" l="1"/>
  <c r="AO11"/>
  <c r="AO10"/>
  <c r="F6"/>
  <c r="F5" s="1"/>
  <c r="G6" l="1"/>
  <c r="G5" s="1"/>
  <c r="H6" l="1"/>
  <c r="H5" s="1"/>
  <c r="I6" l="1"/>
  <c r="J6" l="1"/>
  <c r="I5"/>
  <c r="K6" l="1"/>
  <c r="J5"/>
  <c r="L6" l="1"/>
  <c r="K5"/>
  <c r="M6" l="1"/>
  <c r="L5"/>
  <c r="N6" l="1"/>
  <c r="M5"/>
  <c r="O6" l="1"/>
  <c r="N5"/>
  <c r="P6" l="1"/>
  <c r="O5"/>
  <c r="Q6" l="1"/>
  <c r="P5"/>
  <c r="R6" l="1"/>
  <c r="Q5"/>
  <c r="S6" l="1"/>
  <c r="R5"/>
  <c r="T6" l="1"/>
  <c r="S5"/>
  <c r="U6" l="1"/>
  <c r="T5"/>
  <c r="V6" l="1"/>
  <c r="U5"/>
  <c r="W6" l="1"/>
  <c r="V5"/>
  <c r="X6" l="1"/>
  <c r="W5"/>
  <c r="Y6" l="1"/>
  <c r="X5"/>
  <c r="Z6" l="1"/>
  <c r="Y5"/>
  <c r="AA6" l="1"/>
  <c r="Z5"/>
  <c r="AB6" l="1"/>
  <c r="AA5"/>
  <c r="AC6" l="1"/>
  <c r="AB5"/>
  <c r="AF6" l="1"/>
  <c r="AF5" s="1"/>
  <c r="AE6"/>
  <c r="AE5" s="1"/>
  <c r="AD6"/>
  <c r="AD5" s="1"/>
  <c r="AC5"/>
</calcChain>
</file>

<file path=xl/comments1.xml><?xml version="1.0" encoding="utf-8"?>
<comments xmlns="http://schemas.openxmlformats.org/spreadsheetml/2006/main">
  <authors>
    <author>Автор</author>
  </authors>
  <commentList>
    <comment ref="AL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+35% за ночные 56.7р</t>
        </r>
      </text>
    </comment>
    <comment ref="AL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10смен * 8 ч + 1неполная смена 2ч=82ч (ночные часы)</t>
        </r>
      </text>
    </comment>
  </commentList>
</comments>
</file>

<file path=xl/sharedStrings.xml><?xml version="1.0" encoding="utf-8"?>
<sst xmlns="http://schemas.openxmlformats.org/spreadsheetml/2006/main" count="22" uniqueCount="22">
  <si>
    <t>Ф.И.О.</t>
  </si>
  <si>
    <t>Рабочих дней</t>
  </si>
  <si>
    <t>Норма часов</t>
  </si>
  <si>
    <t>Ставка</t>
  </si>
  <si>
    <t>Отработанно часов</t>
  </si>
  <si>
    <t>Сверхурочно</t>
  </si>
  <si>
    <t>Фактически отработано</t>
  </si>
  <si>
    <t>К выплате</t>
  </si>
  <si>
    <t>дневные</t>
  </si>
  <si>
    <t>ночные</t>
  </si>
  <si>
    <t>График ночных</t>
  </si>
  <si>
    <t>с 21.30 до 7.30</t>
  </si>
  <si>
    <t>с 7.30 до 21.30</t>
  </si>
  <si>
    <t>График дневных</t>
  </si>
  <si>
    <t>Сверхурочные       к-1,5</t>
  </si>
  <si>
    <t>Сверхурочные       к-2</t>
  </si>
  <si>
    <t>Иванов  день</t>
  </si>
  <si>
    <t>Петров  день</t>
  </si>
  <si>
    <t>Вася  ночь</t>
  </si>
  <si>
    <t>Роман ночь</t>
  </si>
  <si>
    <t>Павел  ночь</t>
  </si>
  <si>
    <t>Условия:         у дневных постоянная переработка нужно высчитать кол-во часов сверхурочно по этому графику  + соответственно зарплата.                                                                                                       ночные работают 10ч из них 8ч  как ночые (+ 35% от 42р) - нужна помощь в формулах, приходится вручную вбивать часы где выпадает по половине смены (начало и конец месяца...)                И еще добавить возможность  учета праздничных</t>
  </si>
</sst>
</file>

<file path=xl/styles.xml><?xml version="1.0" encoding="utf-8"?>
<styleSheet xmlns="http://schemas.openxmlformats.org/spreadsheetml/2006/main">
  <numFmts count="5">
    <numFmt numFmtId="164" formatCode="d"/>
    <numFmt numFmtId="165" formatCode="ddd"/>
    <numFmt numFmtId="166" formatCode="#,##0&quot;р.&quot;"/>
    <numFmt numFmtId="167" formatCode="[$-419]mmmm\ yyyy;@"/>
    <numFmt numFmtId="168" formatCode="0.000"/>
  </numFmts>
  <fonts count="4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7" fontId="0" fillId="0" borderId="0" xfId="0" applyNumberFormat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166" fontId="0" fillId="0" borderId="0" xfId="0" applyNumberFormat="1"/>
    <xf numFmtId="166" fontId="0" fillId="2" borderId="1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1" fontId="0" fillId="2" borderId="1" xfId="0" applyNumberFormat="1" applyFill="1" applyBorder="1" applyAlignment="1">
      <alignment horizontal="center" vertical="center" wrapText="1"/>
    </xf>
    <xf numFmtId="168" fontId="0" fillId="0" borderId="0" xfId="0" applyNumberFormat="1"/>
    <xf numFmtId="0" fontId="0" fillId="0" borderId="7" xfId="0" applyBorder="1" applyAlignment="1">
      <alignment horizontal="center" vertical="center" textRotation="90" wrapText="1"/>
    </xf>
    <xf numFmtId="0" fontId="0" fillId="0" borderId="3" xfId="0" applyFill="1" applyBorder="1" applyAlignment="1">
      <alignment vertical="center" textRotation="90"/>
    </xf>
    <xf numFmtId="0" fontId="0" fillId="0" borderId="3" xfId="0" applyBorder="1" applyAlignment="1">
      <alignment vertical="center" textRotation="90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84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6"/>
  <sheetViews>
    <sheetView tabSelected="1" topLeftCell="B1" workbookViewId="0">
      <selection activeCell="AL10" sqref="AL10"/>
    </sheetView>
  </sheetViews>
  <sheetFormatPr defaultRowHeight="15"/>
  <cols>
    <col min="1" max="1" width="15.42578125" customWidth="1"/>
    <col min="2" max="32" width="3.28515625" customWidth="1"/>
    <col min="34" max="34" width="7.42578125" customWidth="1"/>
    <col min="35" max="35" width="8.140625" bestFit="1" customWidth="1"/>
    <col min="36" max="38" width="6.42578125" customWidth="1"/>
  </cols>
  <sheetData>
    <row r="1" spans="1:43" ht="18.75" customHeight="1">
      <c r="A1" s="10"/>
    </row>
    <row r="2" spans="1:43" ht="21" customHeight="1">
      <c r="AH2" s="19"/>
    </row>
    <row r="4" spans="1:43" ht="17.25" customHeight="1">
      <c r="A4" s="25" t="s">
        <v>0</v>
      </c>
      <c r="B4" s="7">
        <v>1</v>
      </c>
      <c r="C4" s="1">
        <v>1</v>
      </c>
      <c r="D4" s="1">
        <v>0</v>
      </c>
      <c r="E4" s="1">
        <v>0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0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0</v>
      </c>
      <c r="S4" s="1">
        <v>0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0</v>
      </c>
      <c r="Z4" s="1">
        <v>0</v>
      </c>
      <c r="AA4" s="1">
        <v>1</v>
      </c>
      <c r="AB4" s="1">
        <v>1</v>
      </c>
      <c r="AC4" s="1">
        <v>1</v>
      </c>
      <c r="AD4" s="1">
        <v>1</v>
      </c>
      <c r="AE4" s="2">
        <v>1</v>
      </c>
      <c r="AF4" s="2">
        <v>0</v>
      </c>
      <c r="AG4" s="28" t="s">
        <v>1</v>
      </c>
      <c r="AH4" s="30" t="s">
        <v>2</v>
      </c>
      <c r="AI4" s="30" t="s">
        <v>3</v>
      </c>
      <c r="AJ4" s="33" t="s">
        <v>4</v>
      </c>
      <c r="AK4" s="20"/>
      <c r="AL4" s="20"/>
      <c r="AM4" s="38" t="s">
        <v>5</v>
      </c>
      <c r="AN4" s="39"/>
      <c r="AO4" s="30" t="s">
        <v>7</v>
      </c>
    </row>
    <row r="5" spans="1:43" ht="15" customHeight="1">
      <c r="A5" s="26"/>
      <c r="B5" s="3">
        <f>B6</f>
        <v>41487</v>
      </c>
      <c r="C5" s="3">
        <f t="shared" ref="C5:AF5" si="0">C6</f>
        <v>41488</v>
      </c>
      <c r="D5" s="3">
        <f t="shared" si="0"/>
        <v>41489</v>
      </c>
      <c r="E5" s="3">
        <f t="shared" si="0"/>
        <v>41490</v>
      </c>
      <c r="F5" s="3">
        <f t="shared" si="0"/>
        <v>41491</v>
      </c>
      <c r="G5" s="3">
        <f t="shared" si="0"/>
        <v>41492</v>
      </c>
      <c r="H5" s="3">
        <f t="shared" si="0"/>
        <v>41493</v>
      </c>
      <c r="I5" s="3">
        <f t="shared" si="0"/>
        <v>41494</v>
      </c>
      <c r="J5" s="3">
        <f t="shared" si="0"/>
        <v>41495</v>
      </c>
      <c r="K5" s="3">
        <f t="shared" si="0"/>
        <v>41496</v>
      </c>
      <c r="L5" s="3">
        <f t="shared" si="0"/>
        <v>41497</v>
      </c>
      <c r="M5" s="3">
        <f t="shared" si="0"/>
        <v>41498</v>
      </c>
      <c r="N5" s="3">
        <f t="shared" si="0"/>
        <v>41499</v>
      </c>
      <c r="O5" s="3">
        <f t="shared" si="0"/>
        <v>41500</v>
      </c>
      <c r="P5" s="3">
        <f t="shared" si="0"/>
        <v>41501</v>
      </c>
      <c r="Q5" s="3">
        <f t="shared" si="0"/>
        <v>41502</v>
      </c>
      <c r="R5" s="3">
        <f t="shared" si="0"/>
        <v>41503</v>
      </c>
      <c r="S5" s="3">
        <f t="shared" si="0"/>
        <v>41504</v>
      </c>
      <c r="T5" s="3">
        <f t="shared" si="0"/>
        <v>41505</v>
      </c>
      <c r="U5" s="3">
        <f t="shared" si="0"/>
        <v>41506</v>
      </c>
      <c r="V5" s="3">
        <f t="shared" si="0"/>
        <v>41507</v>
      </c>
      <c r="W5" s="3">
        <f t="shared" si="0"/>
        <v>41508</v>
      </c>
      <c r="X5" s="3">
        <f t="shared" si="0"/>
        <v>41509</v>
      </c>
      <c r="Y5" s="3">
        <f t="shared" si="0"/>
        <v>41510</v>
      </c>
      <c r="Z5" s="3">
        <f t="shared" si="0"/>
        <v>41511</v>
      </c>
      <c r="AA5" s="3">
        <f t="shared" si="0"/>
        <v>41512</v>
      </c>
      <c r="AB5" s="3">
        <f t="shared" si="0"/>
        <v>41513</v>
      </c>
      <c r="AC5" s="3">
        <f t="shared" si="0"/>
        <v>41514</v>
      </c>
      <c r="AD5" s="3">
        <f t="shared" si="0"/>
        <v>41515</v>
      </c>
      <c r="AE5" s="3">
        <f t="shared" si="0"/>
        <v>41516</v>
      </c>
      <c r="AF5" s="3">
        <f t="shared" si="0"/>
        <v>41517</v>
      </c>
      <c r="AG5" s="29"/>
      <c r="AH5" s="31"/>
      <c r="AI5" s="31"/>
      <c r="AJ5" s="34"/>
      <c r="AK5" s="16"/>
      <c r="AL5" s="16"/>
      <c r="AM5" s="21"/>
      <c r="AN5" s="22"/>
      <c r="AO5" s="31"/>
    </row>
    <row r="6" spans="1:43">
      <c r="A6" s="26"/>
      <c r="B6" s="36">
        <v>41487</v>
      </c>
      <c r="C6" s="36">
        <f t="shared" ref="C6:AC6" si="1">B6+1</f>
        <v>41488</v>
      </c>
      <c r="D6" s="36">
        <f t="shared" si="1"/>
        <v>41489</v>
      </c>
      <c r="E6" s="36">
        <f t="shared" si="1"/>
        <v>41490</v>
      </c>
      <c r="F6" s="36">
        <f t="shared" si="1"/>
        <v>41491</v>
      </c>
      <c r="G6" s="36">
        <f t="shared" si="1"/>
        <v>41492</v>
      </c>
      <c r="H6" s="36">
        <f t="shared" si="1"/>
        <v>41493</v>
      </c>
      <c r="I6" s="36">
        <f t="shared" si="1"/>
        <v>41494</v>
      </c>
      <c r="J6" s="36">
        <f t="shared" si="1"/>
        <v>41495</v>
      </c>
      <c r="K6" s="36">
        <f t="shared" si="1"/>
        <v>41496</v>
      </c>
      <c r="L6" s="36">
        <f t="shared" si="1"/>
        <v>41497</v>
      </c>
      <c r="M6" s="36">
        <f t="shared" si="1"/>
        <v>41498</v>
      </c>
      <c r="N6" s="36">
        <f t="shared" si="1"/>
        <v>41499</v>
      </c>
      <c r="O6" s="36">
        <f t="shared" si="1"/>
        <v>41500</v>
      </c>
      <c r="P6" s="36">
        <f t="shared" si="1"/>
        <v>41501</v>
      </c>
      <c r="Q6" s="36">
        <f t="shared" si="1"/>
        <v>41502</v>
      </c>
      <c r="R6" s="36">
        <f t="shared" si="1"/>
        <v>41503</v>
      </c>
      <c r="S6" s="36">
        <f t="shared" si="1"/>
        <v>41504</v>
      </c>
      <c r="T6" s="36">
        <f t="shared" si="1"/>
        <v>41505</v>
      </c>
      <c r="U6" s="36">
        <f t="shared" si="1"/>
        <v>41506</v>
      </c>
      <c r="V6" s="36">
        <f t="shared" si="1"/>
        <v>41507</v>
      </c>
      <c r="W6" s="36">
        <f t="shared" si="1"/>
        <v>41508</v>
      </c>
      <c r="X6" s="36">
        <f t="shared" si="1"/>
        <v>41509</v>
      </c>
      <c r="Y6" s="36">
        <f t="shared" si="1"/>
        <v>41510</v>
      </c>
      <c r="Z6" s="36">
        <f t="shared" si="1"/>
        <v>41511</v>
      </c>
      <c r="AA6" s="36">
        <f t="shared" si="1"/>
        <v>41512</v>
      </c>
      <c r="AB6" s="36">
        <f t="shared" si="1"/>
        <v>41513</v>
      </c>
      <c r="AC6" s="36">
        <f t="shared" si="1"/>
        <v>41514</v>
      </c>
      <c r="AD6" s="36">
        <f>IF(DAY($AC6+1)&gt;DAY(AC6),$AC6+1,"")</f>
        <v>41515</v>
      </c>
      <c r="AE6" s="40">
        <f>IF(DAY($AC6+2)&gt;DAY(AC6),$AC6+2,"")</f>
        <v>41516</v>
      </c>
      <c r="AF6" s="40">
        <f>IF(DAY($AC6+3)&gt;DAY(AC6),$AC6+3,"")</f>
        <v>41517</v>
      </c>
      <c r="AG6" s="18">
        <f>SUM(B4:AF4)</f>
        <v>22</v>
      </c>
      <c r="AH6" s="31"/>
      <c r="AI6" s="31"/>
      <c r="AJ6" s="34"/>
      <c r="AK6" s="5">
        <v>42</v>
      </c>
      <c r="AL6" s="5">
        <v>56.7</v>
      </c>
      <c r="AM6" s="5">
        <f>AK6*1.5</f>
        <v>63</v>
      </c>
      <c r="AN6" s="5">
        <f>AK6*2</f>
        <v>84</v>
      </c>
      <c r="AO6" s="31"/>
    </row>
    <row r="7" spans="1:43" ht="63" customHeight="1">
      <c r="A7" s="2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41"/>
      <c r="AF7" s="41"/>
      <c r="AG7" s="15" t="s">
        <v>6</v>
      </c>
      <c r="AH7" s="32"/>
      <c r="AI7" s="32"/>
      <c r="AJ7" s="35"/>
      <c r="AK7" s="17" t="s">
        <v>8</v>
      </c>
      <c r="AL7" s="17" t="s">
        <v>9</v>
      </c>
      <c r="AM7" s="24" t="s">
        <v>14</v>
      </c>
      <c r="AN7" s="24" t="s">
        <v>15</v>
      </c>
      <c r="AO7" s="32"/>
    </row>
    <row r="8" spans="1:43" ht="15" customHeight="1">
      <c r="A8" s="4" t="s">
        <v>16</v>
      </c>
      <c r="B8" s="1">
        <v>14</v>
      </c>
      <c r="C8" s="1"/>
      <c r="D8" s="1">
        <v>14</v>
      </c>
      <c r="E8" s="1"/>
      <c r="F8" s="1">
        <v>14</v>
      </c>
      <c r="G8" s="1"/>
      <c r="H8" s="1">
        <v>14</v>
      </c>
      <c r="I8" s="1"/>
      <c r="J8" s="1">
        <v>14</v>
      </c>
      <c r="K8" s="1"/>
      <c r="L8" s="1">
        <v>14</v>
      </c>
      <c r="M8" s="1"/>
      <c r="N8" s="1">
        <v>14</v>
      </c>
      <c r="O8" s="1"/>
      <c r="P8" s="1">
        <v>14</v>
      </c>
      <c r="Q8" s="1"/>
      <c r="R8" s="1">
        <v>14</v>
      </c>
      <c r="S8" s="1"/>
      <c r="T8" s="1">
        <v>14</v>
      </c>
      <c r="U8" s="1"/>
      <c r="V8" s="1">
        <v>14</v>
      </c>
      <c r="W8" s="1"/>
      <c r="X8" s="1">
        <v>14</v>
      </c>
      <c r="Y8" s="1"/>
      <c r="Z8" s="1">
        <v>14</v>
      </c>
      <c r="AA8" s="1"/>
      <c r="AB8" s="1">
        <v>14</v>
      </c>
      <c r="AC8" s="1"/>
      <c r="AD8" s="1">
        <v>14</v>
      </c>
      <c r="AE8" s="2"/>
      <c r="AF8" s="2">
        <v>14</v>
      </c>
      <c r="AG8" s="12">
        <f>COUNT(B8:AF8)</f>
        <v>16</v>
      </c>
      <c r="AH8" s="6">
        <f>8*AG$6</f>
        <v>176</v>
      </c>
      <c r="AI8" s="5">
        <v>42</v>
      </c>
      <c r="AJ8" s="2">
        <f>SUM(B8:AF8)</f>
        <v>224</v>
      </c>
      <c r="AK8" s="43">
        <f>AJ8-AM8-AN8</f>
        <v>128</v>
      </c>
      <c r="AL8" s="2"/>
      <c r="AM8" s="23">
        <f>COUNTIF(B8:AF8,14)*2</f>
        <v>32</v>
      </c>
      <c r="AN8" s="23">
        <f>COUNTIF(B8:AF8,14)*4</f>
        <v>64</v>
      </c>
      <c r="AO8" s="14">
        <f>AN8*AI8*2+AM8*AI8*1.5+AH8*AI8</f>
        <v>14784</v>
      </c>
      <c r="AP8" s="14"/>
      <c r="AQ8" s="13"/>
    </row>
    <row r="9" spans="1:43" ht="15" customHeight="1">
      <c r="A9" s="4" t="s">
        <v>17</v>
      </c>
      <c r="B9" s="1"/>
      <c r="C9" s="1">
        <v>14</v>
      </c>
      <c r="D9" s="1"/>
      <c r="E9" s="1">
        <v>14</v>
      </c>
      <c r="F9" s="1"/>
      <c r="G9" s="1">
        <v>14</v>
      </c>
      <c r="H9" s="1"/>
      <c r="I9" s="1">
        <v>14</v>
      </c>
      <c r="J9" s="1"/>
      <c r="K9" s="1">
        <v>14</v>
      </c>
      <c r="L9" s="1"/>
      <c r="M9" s="1">
        <v>14</v>
      </c>
      <c r="N9" s="1"/>
      <c r="O9" s="1">
        <v>14</v>
      </c>
      <c r="P9" s="1"/>
      <c r="Q9" s="1">
        <v>14</v>
      </c>
      <c r="R9" s="1"/>
      <c r="S9" s="1">
        <v>14</v>
      </c>
      <c r="T9" s="1"/>
      <c r="U9" s="1">
        <v>14</v>
      </c>
      <c r="V9" s="1"/>
      <c r="W9" s="1">
        <v>14</v>
      </c>
      <c r="X9" s="1"/>
      <c r="Y9" s="1">
        <v>14</v>
      </c>
      <c r="Z9" s="1"/>
      <c r="AA9" s="1">
        <v>14</v>
      </c>
      <c r="AB9" s="1"/>
      <c r="AC9" s="1">
        <v>14</v>
      </c>
      <c r="AD9" s="1"/>
      <c r="AE9" s="2">
        <v>14</v>
      </c>
      <c r="AF9" s="2"/>
      <c r="AG9" s="12">
        <f t="shared" ref="AG9:AG12" si="2">COUNT(B9:AF9)</f>
        <v>15</v>
      </c>
      <c r="AH9" s="6">
        <f t="shared" ref="AH9:AH12" si="3">8*AG$6</f>
        <v>176</v>
      </c>
      <c r="AI9" s="5">
        <v>42</v>
      </c>
      <c r="AJ9" s="2">
        <f t="shared" ref="AJ9:AJ12" si="4">SUM(B9:AF9)</f>
        <v>210</v>
      </c>
      <c r="AK9" s="2"/>
      <c r="AL9" s="2"/>
      <c r="AM9" s="23">
        <f>COUNTIF(B9:AF9,14)*2</f>
        <v>30</v>
      </c>
      <c r="AN9" s="23">
        <f>COUNTIF(B9:AF9,14)*4</f>
        <v>60</v>
      </c>
      <c r="AO9" s="14">
        <f>AN9*AI9*2+AM9*AI9*1.5+AH9*AI9</f>
        <v>14322</v>
      </c>
      <c r="AP9" s="14"/>
    </row>
    <row r="10" spans="1:43">
      <c r="A10" s="4" t="s">
        <v>18</v>
      </c>
      <c r="B10" s="1">
        <v>2.5</v>
      </c>
      <c r="C10" s="1">
        <v>7.5</v>
      </c>
      <c r="D10" s="1"/>
      <c r="E10" s="1">
        <v>2.5</v>
      </c>
      <c r="F10" s="1">
        <v>7.5</v>
      </c>
      <c r="G10" s="1"/>
      <c r="H10" s="1">
        <v>2.5</v>
      </c>
      <c r="I10" s="1">
        <v>7.5</v>
      </c>
      <c r="J10" s="1"/>
      <c r="K10" s="1">
        <v>2.5</v>
      </c>
      <c r="L10" s="1">
        <v>7.5</v>
      </c>
      <c r="M10" s="1"/>
      <c r="N10" s="1">
        <v>2.5</v>
      </c>
      <c r="O10" s="1">
        <v>7.5</v>
      </c>
      <c r="P10" s="1"/>
      <c r="Q10" s="1">
        <v>2.5</v>
      </c>
      <c r="R10" s="1">
        <v>7.5</v>
      </c>
      <c r="S10" s="1"/>
      <c r="T10" s="1">
        <v>2.5</v>
      </c>
      <c r="U10" s="1">
        <v>7.5</v>
      </c>
      <c r="V10" s="1"/>
      <c r="W10" s="1">
        <v>2.5</v>
      </c>
      <c r="X10" s="1">
        <v>7.5</v>
      </c>
      <c r="Y10" s="1"/>
      <c r="Z10" s="1">
        <v>2.5</v>
      </c>
      <c r="AA10" s="1">
        <v>7.5</v>
      </c>
      <c r="AB10" s="1"/>
      <c r="AC10" s="1">
        <v>2.5</v>
      </c>
      <c r="AD10" s="1">
        <v>7.5</v>
      </c>
      <c r="AE10" s="2"/>
      <c r="AF10" s="2">
        <v>2.5</v>
      </c>
      <c r="AG10" s="12">
        <f t="shared" si="2"/>
        <v>21</v>
      </c>
      <c r="AH10" s="6">
        <f t="shared" si="3"/>
        <v>176</v>
      </c>
      <c r="AI10" s="5">
        <v>42</v>
      </c>
      <c r="AJ10" s="2">
        <f t="shared" si="4"/>
        <v>102.5</v>
      </c>
      <c r="AK10" s="2">
        <f>SUM(B10:AF10)-AL10</f>
        <v>20.5</v>
      </c>
      <c r="AL10" s="2">
        <f>SUM(COUNTIF(B10:AF10,{2.5;7.5})*{2;6})</f>
        <v>82</v>
      </c>
      <c r="AM10" s="11"/>
      <c r="AN10" s="11"/>
      <c r="AO10" s="14">
        <f>AK10*AK6+AL10*AL6</f>
        <v>5510.4000000000005</v>
      </c>
      <c r="AP10" s="14">
        <f>SUMPRODUCT(AK10:AL10,AK$6:AL$6)</f>
        <v>5510.4000000000005</v>
      </c>
    </row>
    <row r="11" spans="1:43">
      <c r="A11" s="4" t="s">
        <v>19</v>
      </c>
      <c r="B11" s="1"/>
      <c r="C11" s="1">
        <v>2.5</v>
      </c>
      <c r="D11" s="1">
        <v>7.5</v>
      </c>
      <c r="E11" s="1"/>
      <c r="F11" s="1">
        <v>2.5</v>
      </c>
      <c r="G11" s="1">
        <v>7.5</v>
      </c>
      <c r="H11" s="1"/>
      <c r="I11" s="1">
        <v>2.5</v>
      </c>
      <c r="J11" s="1">
        <v>7.5</v>
      </c>
      <c r="K11" s="1"/>
      <c r="L11" s="1">
        <v>2.5</v>
      </c>
      <c r="M11" s="1">
        <v>7.5</v>
      </c>
      <c r="N11" s="1"/>
      <c r="O11" s="1">
        <v>2.5</v>
      </c>
      <c r="P11" s="1">
        <v>7.5</v>
      </c>
      <c r="Q11" s="1"/>
      <c r="R11" s="1">
        <v>2.5</v>
      </c>
      <c r="S11" s="1">
        <v>7.5</v>
      </c>
      <c r="T11" s="1"/>
      <c r="U11" s="1">
        <v>2.5</v>
      </c>
      <c r="V11" s="1">
        <v>7.5</v>
      </c>
      <c r="W11" s="1"/>
      <c r="X11" s="1">
        <v>2.5</v>
      </c>
      <c r="Y11" s="1">
        <v>7.5</v>
      </c>
      <c r="Z11" s="1"/>
      <c r="AA11" s="1">
        <v>2.5</v>
      </c>
      <c r="AB11" s="1">
        <v>7.5</v>
      </c>
      <c r="AC11" s="1"/>
      <c r="AD11" s="1">
        <v>2.5</v>
      </c>
      <c r="AE11" s="1">
        <v>7.5</v>
      </c>
      <c r="AF11" s="2"/>
      <c r="AG11" s="12">
        <f t="shared" si="2"/>
        <v>20</v>
      </c>
      <c r="AH11" s="6">
        <f t="shared" si="3"/>
        <v>176</v>
      </c>
      <c r="AI11" s="5">
        <v>42</v>
      </c>
      <c r="AJ11" s="2">
        <f t="shared" si="4"/>
        <v>100</v>
      </c>
      <c r="AK11" s="2">
        <f t="shared" ref="AK11:AK12" si="5">SUM(B11:AF11)-AL11</f>
        <v>20</v>
      </c>
      <c r="AL11" s="2">
        <f>SUM(COUNTIF(B11:AF11,{2.5;7.5})*{2;6})</f>
        <v>80</v>
      </c>
      <c r="AM11" s="11"/>
      <c r="AN11" s="11"/>
      <c r="AO11" s="14">
        <f>AK11*AK6+AL11*AL6</f>
        <v>5376</v>
      </c>
      <c r="AP11" s="14">
        <f t="shared" ref="AP11:AP12" si="6">SUMPRODUCT(AK11:AL11,AK$6:AL$6)</f>
        <v>5376</v>
      </c>
    </row>
    <row r="12" spans="1:43">
      <c r="A12" s="4" t="s">
        <v>20</v>
      </c>
      <c r="B12" s="1">
        <v>7.5</v>
      </c>
      <c r="C12" s="1"/>
      <c r="D12" s="1">
        <v>2.5</v>
      </c>
      <c r="E12" s="1">
        <v>7.5</v>
      </c>
      <c r="F12" s="1"/>
      <c r="G12" s="1">
        <v>2.5</v>
      </c>
      <c r="H12" s="1">
        <v>7.5</v>
      </c>
      <c r="I12" s="1"/>
      <c r="J12" s="1">
        <v>2.5</v>
      </c>
      <c r="K12" s="1">
        <v>7.5</v>
      </c>
      <c r="L12" s="1"/>
      <c r="M12" s="1">
        <v>2.5</v>
      </c>
      <c r="N12" s="1">
        <v>7.5</v>
      </c>
      <c r="O12" s="1"/>
      <c r="P12" s="1">
        <v>2.5</v>
      </c>
      <c r="Q12" s="1">
        <v>7.5</v>
      </c>
      <c r="R12" s="1"/>
      <c r="S12" s="1">
        <v>2.5</v>
      </c>
      <c r="T12" s="1">
        <v>7.5</v>
      </c>
      <c r="U12" s="1"/>
      <c r="V12" s="1">
        <v>2.5</v>
      </c>
      <c r="W12" s="1">
        <v>7.5</v>
      </c>
      <c r="X12" s="1"/>
      <c r="Y12" s="1">
        <v>2.5</v>
      </c>
      <c r="Z12" s="1">
        <v>7.5</v>
      </c>
      <c r="AA12" s="1"/>
      <c r="AB12" s="1">
        <v>2.5</v>
      </c>
      <c r="AC12" s="1">
        <v>7.5</v>
      </c>
      <c r="AD12" s="1"/>
      <c r="AE12" s="1">
        <v>2.5</v>
      </c>
      <c r="AF12" s="1">
        <v>7.5</v>
      </c>
      <c r="AG12" s="12">
        <f t="shared" si="2"/>
        <v>21</v>
      </c>
      <c r="AH12" s="6">
        <f t="shared" si="3"/>
        <v>176</v>
      </c>
      <c r="AI12" s="5">
        <v>42</v>
      </c>
      <c r="AJ12" s="2">
        <f t="shared" si="4"/>
        <v>107.5</v>
      </c>
      <c r="AK12" s="2">
        <f t="shared" si="5"/>
        <v>21.5</v>
      </c>
      <c r="AL12" s="2">
        <f>SUM(COUNTIF(B12:AF12,{2.5;7.5})*{2;6})</f>
        <v>86</v>
      </c>
      <c r="AM12" s="11"/>
      <c r="AN12" s="11"/>
      <c r="AO12" s="14">
        <f>AK12*AK6+AL12*AL6</f>
        <v>5779.2</v>
      </c>
      <c r="AP12" s="14">
        <f t="shared" si="6"/>
        <v>5779.2</v>
      </c>
    </row>
    <row r="13" spans="1:43">
      <c r="B13">
        <f>SUM(B8:B12)</f>
        <v>24</v>
      </c>
      <c r="C13">
        <f t="shared" ref="C13:AF13" si="7">SUM(C8:C12)</f>
        <v>24</v>
      </c>
      <c r="D13">
        <f t="shared" si="7"/>
        <v>24</v>
      </c>
      <c r="E13">
        <f t="shared" si="7"/>
        <v>24</v>
      </c>
      <c r="F13">
        <f t="shared" si="7"/>
        <v>24</v>
      </c>
      <c r="G13">
        <f t="shared" si="7"/>
        <v>24</v>
      </c>
      <c r="H13">
        <f t="shared" si="7"/>
        <v>24</v>
      </c>
      <c r="I13">
        <f t="shared" si="7"/>
        <v>24</v>
      </c>
      <c r="J13">
        <f t="shared" si="7"/>
        <v>24</v>
      </c>
      <c r="K13">
        <f t="shared" si="7"/>
        <v>24</v>
      </c>
      <c r="L13">
        <f t="shared" si="7"/>
        <v>24</v>
      </c>
      <c r="M13">
        <f t="shared" si="7"/>
        <v>24</v>
      </c>
      <c r="N13">
        <f t="shared" si="7"/>
        <v>24</v>
      </c>
      <c r="O13">
        <f t="shared" si="7"/>
        <v>24</v>
      </c>
      <c r="P13">
        <f t="shared" si="7"/>
        <v>24</v>
      </c>
      <c r="Q13">
        <f t="shared" si="7"/>
        <v>24</v>
      </c>
      <c r="R13">
        <f t="shared" si="7"/>
        <v>24</v>
      </c>
      <c r="S13">
        <f t="shared" si="7"/>
        <v>24</v>
      </c>
      <c r="T13">
        <f t="shared" si="7"/>
        <v>24</v>
      </c>
      <c r="U13">
        <f t="shared" si="7"/>
        <v>24</v>
      </c>
      <c r="V13">
        <f t="shared" si="7"/>
        <v>24</v>
      </c>
      <c r="W13">
        <f t="shared" si="7"/>
        <v>24</v>
      </c>
      <c r="X13">
        <f t="shared" si="7"/>
        <v>24</v>
      </c>
      <c r="Y13">
        <f t="shared" si="7"/>
        <v>24</v>
      </c>
      <c r="Z13">
        <f t="shared" si="7"/>
        <v>24</v>
      </c>
      <c r="AA13">
        <f t="shared" si="7"/>
        <v>24</v>
      </c>
      <c r="AB13">
        <f t="shared" si="7"/>
        <v>24</v>
      </c>
      <c r="AC13">
        <f t="shared" si="7"/>
        <v>24</v>
      </c>
      <c r="AD13">
        <f t="shared" si="7"/>
        <v>24</v>
      </c>
      <c r="AE13">
        <f t="shared" si="7"/>
        <v>24</v>
      </c>
      <c r="AF13">
        <f t="shared" si="7"/>
        <v>24</v>
      </c>
    </row>
    <row r="14" spans="1:43">
      <c r="AI14" s="13"/>
      <c r="AJ14" s="13"/>
      <c r="AK14" s="13"/>
      <c r="AL14" s="13"/>
      <c r="AO14" s="13"/>
    </row>
    <row r="15" spans="1:43">
      <c r="A15" s="8" t="s">
        <v>10</v>
      </c>
      <c r="B15" t="s">
        <v>11</v>
      </c>
    </row>
    <row r="16" spans="1:43">
      <c r="A16" s="8" t="s">
        <v>13</v>
      </c>
      <c r="B16" t="s">
        <v>12</v>
      </c>
    </row>
    <row r="17" spans="1:19">
      <c r="A17" s="8"/>
    </row>
    <row r="18" spans="1:19">
      <c r="A18" s="8"/>
    </row>
    <row r="19" spans="1:19">
      <c r="A19" s="8"/>
    </row>
    <row r="20" spans="1:19">
      <c r="A20" s="8"/>
      <c r="B20" s="42" t="s">
        <v>21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>
      <c r="A22" s="9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</sheetData>
  <mergeCells count="39">
    <mergeCell ref="B20:S26"/>
    <mergeCell ref="Y6:Y7"/>
    <mergeCell ref="Z6:Z7"/>
    <mergeCell ref="AA6:AA7"/>
    <mergeCell ref="AB6:AB7"/>
    <mergeCell ref="S6:S7"/>
    <mergeCell ref="T6:T7"/>
    <mergeCell ref="U6:U7"/>
    <mergeCell ref="V6:V7"/>
    <mergeCell ref="W6:W7"/>
    <mergeCell ref="X6:X7"/>
    <mergeCell ref="M6:M7"/>
    <mergeCell ref="AO4:AO7"/>
    <mergeCell ref="B6:B7"/>
    <mergeCell ref="C6:C7"/>
    <mergeCell ref="D6:D7"/>
    <mergeCell ref="E6:E7"/>
    <mergeCell ref="F6:F7"/>
    <mergeCell ref="G6:G7"/>
    <mergeCell ref="H6:H7"/>
    <mergeCell ref="AM4:AN4"/>
    <mergeCell ref="N6:N7"/>
    <mergeCell ref="O6:O7"/>
    <mergeCell ref="P6:P7"/>
    <mergeCell ref="Q6:Q7"/>
    <mergeCell ref="R6:R7"/>
    <mergeCell ref="AE6:AE7"/>
    <mergeCell ref="AF6:AF7"/>
    <mergeCell ref="A4:A7"/>
    <mergeCell ref="AG4:AG5"/>
    <mergeCell ref="AH4:AH7"/>
    <mergeCell ref="AI4:AI7"/>
    <mergeCell ref="AJ4:AJ7"/>
    <mergeCell ref="I6:I7"/>
    <mergeCell ref="J6:J7"/>
    <mergeCell ref="K6:K7"/>
    <mergeCell ref="L6:L7"/>
    <mergeCell ref="AC6:AC7"/>
    <mergeCell ref="AD6:AD7"/>
  </mergeCells>
  <conditionalFormatting sqref="B4:AF12">
    <cfRule type="expression" dxfId="0" priority="1" stopIfTrue="1">
      <formula>B$4=0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мой вариант табеля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2013-07-14T16:23:24Z</dcterms:modified>
</cp:coreProperties>
</file>