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510" windowWidth="17580" windowHeight="10230"/>
  </bookViews>
  <sheets>
    <sheet name="ССК" sheetId="1" r:id="rId1"/>
  </sheets>
  <externalReferences>
    <externalReference r:id="rId2"/>
  </externalReferences>
  <definedNames>
    <definedName name="_xlnm.Print_Area" localSheetId="0">ССК!$A$1:$DG$296</definedName>
  </definedNames>
  <calcPr calcId="145621"/>
</workbook>
</file>

<file path=xl/calcChain.xml><?xml version="1.0" encoding="utf-8"?>
<calcChain xmlns="http://schemas.openxmlformats.org/spreadsheetml/2006/main">
  <c r="L290" i="1" l="1"/>
  <c r="L288" i="1"/>
  <c r="L287" i="1"/>
  <c r="L286" i="1"/>
  <c r="L285" i="1"/>
  <c r="L284" i="1"/>
  <c r="K284" i="1"/>
  <c r="L283" i="1"/>
  <c r="K283" i="1"/>
  <c r="L282" i="1"/>
  <c r="L281" i="1"/>
  <c r="K281" i="1"/>
  <c r="L280" i="1"/>
  <c r="K280" i="1"/>
  <c r="L268" i="1"/>
  <c r="L266" i="1"/>
  <c r="L265" i="1"/>
  <c r="L264" i="1"/>
  <c r="L263" i="1"/>
  <c r="R262" i="1"/>
  <c r="Q262" i="1"/>
  <c r="L262" i="1"/>
  <c r="N262" i="1" s="1"/>
  <c r="K262" i="1"/>
  <c r="N261" i="1"/>
  <c r="L261" i="1"/>
  <c r="K261" i="1"/>
  <c r="L260" i="1"/>
  <c r="L259" i="1"/>
  <c r="K259" i="1"/>
  <c r="L258" i="1"/>
  <c r="K258" i="1"/>
  <c r="K255" i="1"/>
  <c r="K254" i="1"/>
  <c r="L248" i="1"/>
  <c r="L246" i="1"/>
  <c r="L245" i="1"/>
  <c r="L244" i="1"/>
  <c r="L243" i="1"/>
  <c r="R242" i="1"/>
  <c r="Q242" i="1"/>
  <c r="S242" i="1" s="1"/>
  <c r="Q246" i="1" s="1"/>
  <c r="S246" i="1" s="1"/>
  <c r="L242" i="1"/>
  <c r="N242" i="1" s="1"/>
  <c r="K242" i="1"/>
  <c r="L241" i="1"/>
  <c r="N241" i="1" s="1"/>
  <c r="K241" i="1"/>
  <c r="L240" i="1"/>
  <c r="L239" i="1"/>
  <c r="K239" i="1"/>
  <c r="L238" i="1"/>
  <c r="N238" i="1" s="1"/>
  <c r="K238" i="1"/>
  <c r="K235" i="1"/>
  <c r="K234" i="1"/>
  <c r="L228" i="1"/>
  <c r="L226" i="1"/>
  <c r="L225" i="1"/>
  <c r="L224" i="1"/>
  <c r="L223" i="1"/>
  <c r="R222" i="1"/>
  <c r="Q222" i="1"/>
  <c r="S222" i="1" s="1"/>
  <c r="Q226" i="1" s="1"/>
  <c r="S226" i="1" s="1"/>
  <c r="L222" i="1"/>
  <c r="N222" i="1" s="1"/>
  <c r="K222" i="1"/>
  <c r="L221" i="1"/>
  <c r="N221" i="1" s="1"/>
  <c r="K221" i="1"/>
  <c r="L220" i="1"/>
  <c r="L219" i="1"/>
  <c r="K219" i="1"/>
  <c r="L218" i="1"/>
  <c r="K218" i="1"/>
  <c r="K215" i="1"/>
  <c r="K214" i="1"/>
  <c r="L206" i="1"/>
  <c r="L204" i="1"/>
  <c r="L203" i="1"/>
  <c r="L202" i="1"/>
  <c r="L201" i="1"/>
  <c r="R200" i="1"/>
  <c r="Q200" i="1"/>
  <c r="N200" i="1"/>
  <c r="L200" i="1"/>
  <c r="K200" i="1"/>
  <c r="L199" i="1"/>
  <c r="N199" i="1" s="1"/>
  <c r="K199" i="1"/>
  <c r="L198" i="1"/>
  <c r="L197" i="1"/>
  <c r="L205" i="1" s="1"/>
  <c r="L207" i="1" s="1"/>
  <c r="K197" i="1"/>
  <c r="N196" i="1"/>
  <c r="L196" i="1"/>
  <c r="K196" i="1"/>
  <c r="K193" i="1"/>
  <c r="K192" i="1"/>
  <c r="L186" i="1"/>
  <c r="L184" i="1"/>
  <c r="L183" i="1"/>
  <c r="L182" i="1"/>
  <c r="L181" i="1"/>
  <c r="R180" i="1"/>
  <c r="Q180" i="1"/>
  <c r="L180" i="1"/>
  <c r="N180" i="1" s="1"/>
  <c r="K180" i="1"/>
  <c r="N179" i="1"/>
  <c r="L179" i="1"/>
  <c r="K179" i="1"/>
  <c r="L178" i="1"/>
  <c r="L177" i="1"/>
  <c r="K177" i="1"/>
  <c r="L176" i="1"/>
  <c r="K176" i="1"/>
  <c r="K173" i="1"/>
  <c r="K172" i="1"/>
  <c r="L166" i="1"/>
  <c r="L164" i="1"/>
  <c r="L163" i="1"/>
  <c r="L162" i="1"/>
  <c r="L161" i="1"/>
  <c r="R160" i="1"/>
  <c r="Q160" i="1"/>
  <c r="S160" i="1" s="1"/>
  <c r="Q164" i="1" s="1"/>
  <c r="S164" i="1" s="1"/>
  <c r="L160" i="1"/>
  <c r="N160" i="1" s="1"/>
  <c r="K160" i="1"/>
  <c r="L159" i="1"/>
  <c r="N159" i="1" s="1"/>
  <c r="K159" i="1"/>
  <c r="L158" i="1"/>
  <c r="L157" i="1"/>
  <c r="K157" i="1"/>
  <c r="L156" i="1"/>
  <c r="N156" i="1" s="1"/>
  <c r="K156" i="1"/>
  <c r="K153" i="1"/>
  <c r="K152" i="1"/>
  <c r="L146" i="1"/>
  <c r="L144" i="1"/>
  <c r="L143" i="1"/>
  <c r="L142" i="1"/>
  <c r="L141" i="1"/>
  <c r="R140" i="1"/>
  <c r="Q140" i="1"/>
  <c r="N140" i="1"/>
  <c r="L140" i="1"/>
  <c r="K140" i="1"/>
  <c r="L139" i="1"/>
  <c r="N139" i="1" s="1"/>
  <c r="K139" i="1"/>
  <c r="L138" i="1"/>
  <c r="L137" i="1"/>
  <c r="L145" i="1" s="1"/>
  <c r="L147" i="1" s="1"/>
  <c r="K137" i="1"/>
  <c r="N136" i="1"/>
  <c r="L136" i="1"/>
  <c r="K136" i="1"/>
  <c r="K133" i="1"/>
  <c r="K132" i="1"/>
  <c r="L125" i="1"/>
  <c r="L123" i="1"/>
  <c r="L122" i="1"/>
  <c r="L121" i="1"/>
  <c r="L120" i="1"/>
  <c r="R119" i="1"/>
  <c r="Q119" i="1"/>
  <c r="L119" i="1"/>
  <c r="N119" i="1" s="1"/>
  <c r="K119" i="1"/>
  <c r="N118" i="1"/>
  <c r="L118" i="1"/>
  <c r="K118" i="1"/>
  <c r="L117" i="1"/>
  <c r="L116" i="1"/>
  <c r="K116" i="1"/>
  <c r="L115" i="1"/>
  <c r="L124" i="1" s="1"/>
  <c r="L126" i="1" s="1"/>
  <c r="K115" i="1"/>
  <c r="K112" i="1"/>
  <c r="K111" i="1"/>
  <c r="L105" i="1"/>
  <c r="L103" i="1"/>
  <c r="L102" i="1"/>
  <c r="L101" i="1"/>
  <c r="L100" i="1"/>
  <c r="R99" i="1"/>
  <c r="Q99" i="1"/>
  <c r="S99" i="1" s="1"/>
  <c r="Q103" i="1" s="1"/>
  <c r="S103" i="1" s="1"/>
  <c r="L99" i="1"/>
  <c r="N99" i="1" s="1"/>
  <c r="K99" i="1"/>
  <c r="L98" i="1"/>
  <c r="N98" i="1" s="1"/>
  <c r="K98" i="1"/>
  <c r="L97" i="1"/>
  <c r="L96" i="1"/>
  <c r="K96" i="1"/>
  <c r="L95" i="1"/>
  <c r="N95" i="1" s="1"/>
  <c r="K95" i="1"/>
  <c r="K92" i="1"/>
  <c r="K91" i="1"/>
  <c r="L85" i="1"/>
  <c r="L83" i="1"/>
  <c r="L82" i="1"/>
  <c r="L81" i="1"/>
  <c r="L80" i="1"/>
  <c r="R79" i="1"/>
  <c r="Q79" i="1"/>
  <c r="S79" i="1" s="1"/>
  <c r="Q83" i="1" s="1"/>
  <c r="S83" i="1" s="1"/>
  <c r="L79" i="1"/>
  <c r="N79" i="1" s="1"/>
  <c r="K79" i="1"/>
  <c r="L78" i="1"/>
  <c r="N78" i="1" s="1"/>
  <c r="K78" i="1"/>
  <c r="L77" i="1"/>
  <c r="L76" i="1"/>
  <c r="K76" i="1"/>
  <c r="L75" i="1"/>
  <c r="K75" i="1"/>
  <c r="K72" i="1"/>
  <c r="K71" i="1"/>
  <c r="L63" i="1"/>
  <c r="L61" i="1"/>
  <c r="L60" i="1"/>
  <c r="L59" i="1"/>
  <c r="L58" i="1"/>
  <c r="R57" i="1"/>
  <c r="Q57" i="1"/>
  <c r="N57" i="1"/>
  <c r="L57" i="1"/>
  <c r="K57" i="1"/>
  <c r="L56" i="1"/>
  <c r="N56" i="1" s="1"/>
  <c r="K56" i="1"/>
  <c r="L55" i="1"/>
  <c r="L54" i="1"/>
  <c r="L62" i="1" s="1"/>
  <c r="L64" i="1" s="1"/>
  <c r="K54" i="1"/>
  <c r="N53" i="1"/>
  <c r="L53" i="1"/>
  <c r="K53" i="1"/>
  <c r="K50" i="1"/>
  <c r="K49" i="1"/>
  <c r="L43" i="1"/>
  <c r="L41" i="1"/>
  <c r="M288" i="1" s="1"/>
  <c r="L40" i="1"/>
  <c r="L39" i="1"/>
  <c r="M286" i="1" s="1"/>
  <c r="L38" i="1"/>
  <c r="R37" i="1"/>
  <c r="Q37" i="1"/>
  <c r="N37" i="1"/>
  <c r="L37" i="1"/>
  <c r="K37" i="1"/>
  <c r="L36" i="1"/>
  <c r="K36" i="1"/>
  <c r="L35" i="1"/>
  <c r="L34" i="1"/>
  <c r="M281" i="1" s="1"/>
  <c r="K34" i="1"/>
  <c r="L33" i="1"/>
  <c r="M280" i="1" s="1"/>
  <c r="K33" i="1"/>
  <c r="CI19" i="1"/>
  <c r="CH19" i="1"/>
  <c r="CG19" i="1"/>
  <c r="CB19" i="1"/>
  <c r="CA19" i="1"/>
  <c r="BZ19" i="1"/>
  <c r="BU19" i="1"/>
  <c r="BT19" i="1"/>
  <c r="BS19" i="1"/>
  <c r="BM19" i="1"/>
  <c r="AS19" i="1"/>
  <c r="AQ19" i="1"/>
  <c r="AI19" i="1"/>
  <c r="AH19" i="1"/>
  <c r="AG19" i="1"/>
  <c r="AB19" i="1"/>
  <c r="AA19" i="1"/>
  <c r="Z19" i="1"/>
  <c r="Y19" i="1"/>
  <c r="X19" i="1"/>
  <c r="W19" i="1"/>
  <c r="V19" i="1"/>
  <c r="S19" i="1"/>
  <c r="P19" i="1"/>
  <c r="M19" i="1"/>
  <c r="AC33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F17" i="1"/>
  <c r="CE17" i="1"/>
  <c r="CD17" i="1"/>
  <c r="CC17" i="1"/>
  <c r="BY17" i="1"/>
  <c r="CB17" i="1" s="1"/>
  <c r="BX17" i="1"/>
  <c r="BW17" i="1"/>
  <c r="BV17" i="1"/>
  <c r="BR17" i="1"/>
  <c r="BQ17" i="1"/>
  <c r="BP17" i="1"/>
  <c r="BO17" i="1"/>
  <c r="BK17" i="1"/>
  <c r="BN17" i="1" s="1"/>
  <c r="BJ17" i="1"/>
  <c r="BI17" i="1"/>
  <c r="BH17" i="1"/>
  <c r="BD17" i="1"/>
  <c r="BC17" i="1"/>
  <c r="BB17" i="1"/>
  <c r="BA17" i="1"/>
  <c r="AW17" i="1"/>
  <c r="AZ17" i="1" s="1"/>
  <c r="AV17" i="1"/>
  <c r="AU17" i="1"/>
  <c r="AT17" i="1"/>
  <c r="AP17" i="1"/>
  <c r="AO17" i="1"/>
  <c r="AN17" i="1"/>
  <c r="AM17" i="1"/>
  <c r="AL17" i="1"/>
  <c r="AK17" i="1"/>
  <c r="AJ17" i="1"/>
  <c r="AF17" i="1"/>
  <c r="AE17" i="1"/>
  <c r="AI17" i="1" s="1"/>
  <c r="AD17" i="1"/>
  <c r="AC17" i="1"/>
  <c r="AG17" i="1" s="1"/>
  <c r="U17" i="1"/>
  <c r="T17" i="1"/>
  <c r="R17" i="1"/>
  <c r="Q17" i="1"/>
  <c r="AA17" i="1" s="1"/>
  <c r="O17" i="1"/>
  <c r="N17" i="1"/>
  <c r="L17" i="1"/>
  <c r="K17" i="1"/>
  <c r="W17" i="1" s="1"/>
  <c r="J17" i="1"/>
  <c r="I17" i="1"/>
  <c r="H17" i="1"/>
  <c r="G17" i="1"/>
  <c r="F17" i="1"/>
  <c r="E17" i="1"/>
  <c r="D17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F16" i="1"/>
  <c r="CE16" i="1"/>
  <c r="CD16" i="1"/>
  <c r="CC16" i="1"/>
  <c r="BY16" i="1"/>
  <c r="BX16" i="1"/>
  <c r="CB16" i="1" s="1"/>
  <c r="BW16" i="1"/>
  <c r="BV16" i="1"/>
  <c r="BZ16" i="1" s="1"/>
  <c r="BR16" i="1"/>
  <c r="BQ16" i="1"/>
  <c r="BP16" i="1"/>
  <c r="BO16" i="1"/>
  <c r="BK16" i="1"/>
  <c r="BJ16" i="1"/>
  <c r="BN16" i="1" s="1"/>
  <c r="BI16" i="1"/>
  <c r="BH16" i="1"/>
  <c r="BL16" i="1" s="1"/>
  <c r="BD16" i="1"/>
  <c r="BC16" i="1"/>
  <c r="BB16" i="1"/>
  <c r="BA16" i="1"/>
  <c r="AW16" i="1"/>
  <c r="AV16" i="1"/>
  <c r="AZ16" i="1" s="1"/>
  <c r="AU16" i="1"/>
  <c r="AT16" i="1"/>
  <c r="AX16" i="1" s="1"/>
  <c r="AP16" i="1"/>
  <c r="AO16" i="1"/>
  <c r="AN16" i="1"/>
  <c r="AM16" i="1"/>
  <c r="AL16" i="1"/>
  <c r="AK16" i="1"/>
  <c r="AJ16" i="1"/>
  <c r="AF16" i="1"/>
  <c r="AE16" i="1"/>
  <c r="AD16" i="1"/>
  <c r="AC16" i="1"/>
  <c r="U16" i="1"/>
  <c r="Z16" i="1" s="1"/>
  <c r="T16" i="1"/>
  <c r="R16" i="1"/>
  <c r="AB16" i="1" s="1"/>
  <c r="Q16" i="1"/>
  <c r="O16" i="1"/>
  <c r="N16" i="1"/>
  <c r="L16" i="1"/>
  <c r="X16" i="1" s="1"/>
  <c r="K16" i="1"/>
  <c r="J16" i="1"/>
  <c r="I16" i="1"/>
  <c r="H16" i="1"/>
  <c r="G16" i="1"/>
  <c r="F16" i="1"/>
  <c r="E16" i="1"/>
  <c r="D16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F15" i="1"/>
  <c r="CE15" i="1"/>
  <c r="CI15" i="1" s="1"/>
  <c r="CD15" i="1"/>
  <c r="CC15" i="1"/>
  <c r="CG15" i="1" s="1"/>
  <c r="BY15" i="1"/>
  <c r="BX15" i="1"/>
  <c r="BW15" i="1"/>
  <c r="BV15" i="1"/>
  <c r="BR15" i="1"/>
  <c r="BQ15" i="1"/>
  <c r="BU15" i="1" s="1"/>
  <c r="BP15" i="1"/>
  <c r="BO15" i="1"/>
  <c r="BS15" i="1" s="1"/>
  <c r="BK15" i="1"/>
  <c r="BJ15" i="1"/>
  <c r="BI15" i="1"/>
  <c r="BH15" i="1"/>
  <c r="BD15" i="1"/>
  <c r="BC15" i="1"/>
  <c r="BG15" i="1" s="1"/>
  <c r="BB15" i="1"/>
  <c r="BA15" i="1"/>
  <c r="BE15" i="1" s="1"/>
  <c r="AW15" i="1"/>
  <c r="AV15" i="1"/>
  <c r="AU15" i="1"/>
  <c r="AT15" i="1"/>
  <c r="AP15" i="1"/>
  <c r="AO15" i="1"/>
  <c r="AN15" i="1"/>
  <c r="AM15" i="1"/>
  <c r="AL15" i="1"/>
  <c r="AK15" i="1"/>
  <c r="AJ15" i="1"/>
  <c r="AF15" i="1"/>
  <c r="AE15" i="1"/>
  <c r="AD15" i="1"/>
  <c r="AC15" i="1"/>
  <c r="U15" i="1"/>
  <c r="T15" i="1"/>
  <c r="V15" i="1" s="1"/>
  <c r="R15" i="1"/>
  <c r="Q15" i="1"/>
  <c r="AA15" i="1" s="1"/>
  <c r="O15" i="1"/>
  <c r="N15" i="1"/>
  <c r="P15" i="1" s="1"/>
  <c r="L15" i="1"/>
  <c r="K15" i="1"/>
  <c r="W15" i="1" s="1"/>
  <c r="J15" i="1"/>
  <c r="I15" i="1"/>
  <c r="H15" i="1"/>
  <c r="G15" i="1"/>
  <c r="F15" i="1"/>
  <c r="E15" i="1"/>
  <c r="D15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F13" i="1"/>
  <c r="CI13" i="1" s="1"/>
  <c r="CE13" i="1"/>
  <c r="CD13" i="1"/>
  <c r="CC13" i="1"/>
  <c r="BY13" i="1"/>
  <c r="BX13" i="1"/>
  <c r="BW13" i="1"/>
  <c r="BV13" i="1"/>
  <c r="BR13" i="1"/>
  <c r="BU13" i="1" s="1"/>
  <c r="BQ13" i="1"/>
  <c r="BP13" i="1"/>
  <c r="BO13" i="1"/>
  <c r="BK13" i="1"/>
  <c r="BJ13" i="1"/>
  <c r="BI13" i="1"/>
  <c r="BH13" i="1"/>
  <c r="BD13" i="1"/>
  <c r="BG13" i="1" s="1"/>
  <c r="BC13" i="1"/>
  <c r="BB13" i="1"/>
  <c r="BA13" i="1"/>
  <c r="AW13" i="1"/>
  <c r="AV13" i="1"/>
  <c r="AU13" i="1"/>
  <c r="AT13" i="1"/>
  <c r="AP13" i="1"/>
  <c r="AO13" i="1"/>
  <c r="AN13" i="1"/>
  <c r="AM13" i="1"/>
  <c r="AS13" i="1" s="1"/>
  <c r="AL13" i="1"/>
  <c r="AK13" i="1"/>
  <c r="AJ13" i="1"/>
  <c r="AF13" i="1"/>
  <c r="AI13" i="1" s="1"/>
  <c r="AE13" i="1"/>
  <c r="AD13" i="1"/>
  <c r="AC13" i="1"/>
  <c r="Z13" i="1"/>
  <c r="U13" i="1"/>
  <c r="T13" i="1"/>
  <c r="R13" i="1"/>
  <c r="AB13" i="1" s="1"/>
  <c r="Q13" i="1"/>
  <c r="S13" i="1" s="1"/>
  <c r="O13" i="1"/>
  <c r="N13" i="1"/>
  <c r="P13" i="1" s="1"/>
  <c r="L13" i="1"/>
  <c r="X13" i="1" s="1"/>
  <c r="K13" i="1"/>
  <c r="M13" i="1" s="1"/>
  <c r="J13" i="1"/>
  <c r="I13" i="1"/>
  <c r="H13" i="1"/>
  <c r="G13" i="1"/>
  <c r="U25" i="1" s="1"/>
  <c r="F13" i="1"/>
  <c r="E13" i="1"/>
  <c r="D13" i="1"/>
  <c r="L25" i="1" s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F12" i="1"/>
  <c r="CE12" i="1"/>
  <c r="CD12" i="1"/>
  <c r="CC12" i="1"/>
  <c r="BY12" i="1"/>
  <c r="CB12" i="1" s="1"/>
  <c r="BX12" i="1"/>
  <c r="BW12" i="1"/>
  <c r="BV12" i="1"/>
  <c r="BR12" i="1"/>
  <c r="BQ12" i="1"/>
  <c r="BP12" i="1"/>
  <c r="BO12" i="1"/>
  <c r="BK12" i="1"/>
  <c r="BN12" i="1" s="1"/>
  <c r="BJ12" i="1"/>
  <c r="BI12" i="1"/>
  <c r="BH12" i="1"/>
  <c r="BD12" i="1"/>
  <c r="BC12" i="1"/>
  <c r="BB12" i="1"/>
  <c r="BA12" i="1"/>
  <c r="AW12" i="1"/>
  <c r="AZ12" i="1" s="1"/>
  <c r="AV12" i="1"/>
  <c r="AU12" i="1"/>
  <c r="AT12" i="1"/>
  <c r="AP12" i="1"/>
  <c r="AO12" i="1"/>
  <c r="AN12" i="1"/>
  <c r="AM12" i="1"/>
  <c r="AL12" i="1"/>
  <c r="AK12" i="1"/>
  <c r="AJ12" i="1"/>
  <c r="AF12" i="1"/>
  <c r="AE12" i="1"/>
  <c r="AI12" i="1" s="1"/>
  <c r="AD12" i="1"/>
  <c r="AC12" i="1"/>
  <c r="AG12" i="1" s="1"/>
  <c r="U12" i="1"/>
  <c r="T12" i="1"/>
  <c r="R12" i="1"/>
  <c r="Q12" i="1"/>
  <c r="AA12" i="1" s="1"/>
  <c r="O12" i="1"/>
  <c r="N12" i="1"/>
  <c r="L12" i="1"/>
  <c r="K12" i="1"/>
  <c r="W12" i="1" s="1"/>
  <c r="J12" i="1"/>
  <c r="I12" i="1"/>
  <c r="H12" i="1"/>
  <c r="G12" i="1"/>
  <c r="U23" i="1" s="1"/>
  <c r="U26" i="1" s="1"/>
  <c r="F12" i="1"/>
  <c r="E12" i="1"/>
  <c r="D12" i="1"/>
  <c r="L23" i="1" s="1"/>
  <c r="DA11" i="1"/>
  <c r="CZ11" i="1"/>
  <c r="CZ14" i="1" s="1"/>
  <c r="CZ18" i="1" s="1"/>
  <c r="CZ20" i="1" s="1"/>
  <c r="CY11" i="1"/>
  <c r="CX11" i="1"/>
  <c r="CX14" i="1" s="1"/>
  <c r="CX18" i="1" s="1"/>
  <c r="CX20" i="1" s="1"/>
  <c r="CW11" i="1"/>
  <c r="CV11" i="1"/>
  <c r="CV14" i="1" s="1"/>
  <c r="CV18" i="1" s="1"/>
  <c r="CV20" i="1" s="1"/>
  <c r="CU11" i="1"/>
  <c r="CT11" i="1"/>
  <c r="CT14" i="1" s="1"/>
  <c r="CT18" i="1" s="1"/>
  <c r="CT20" i="1" s="1"/>
  <c r="CS11" i="1"/>
  <c r="CR11" i="1"/>
  <c r="CR14" i="1" s="1"/>
  <c r="CR18" i="1" s="1"/>
  <c r="CR20" i="1" s="1"/>
  <c r="CQ11" i="1"/>
  <c r="CP11" i="1"/>
  <c r="CP14" i="1" s="1"/>
  <c r="CP18" i="1" s="1"/>
  <c r="CP20" i="1" s="1"/>
  <c r="CO11" i="1"/>
  <c r="CN11" i="1"/>
  <c r="CN14" i="1" s="1"/>
  <c r="CN18" i="1" s="1"/>
  <c r="CN20" i="1" s="1"/>
  <c r="CM11" i="1"/>
  <c r="CL11" i="1"/>
  <c r="CL14" i="1" s="1"/>
  <c r="CL18" i="1" s="1"/>
  <c r="CK11" i="1"/>
  <c r="CJ11" i="1"/>
  <c r="CJ14" i="1" s="1"/>
  <c r="CJ18" i="1" s="1"/>
  <c r="CF11" i="1"/>
  <c r="CE11" i="1"/>
  <c r="CE14" i="1" s="1"/>
  <c r="CE18" i="1" s="1"/>
  <c r="CE20" i="1" s="1"/>
  <c r="CD11" i="1"/>
  <c r="CC11" i="1"/>
  <c r="CC14" i="1" s="1"/>
  <c r="CC18" i="1" s="1"/>
  <c r="CC20" i="1" s="1"/>
  <c r="BY11" i="1"/>
  <c r="BX11" i="1"/>
  <c r="BX14" i="1" s="1"/>
  <c r="BX18" i="1" s="1"/>
  <c r="BX20" i="1" s="1"/>
  <c r="BW11" i="1"/>
  <c r="BV11" i="1"/>
  <c r="BV14" i="1" s="1"/>
  <c r="BV18" i="1" s="1"/>
  <c r="BV20" i="1" s="1"/>
  <c r="BR11" i="1"/>
  <c r="BQ11" i="1"/>
  <c r="BQ14" i="1" s="1"/>
  <c r="BQ18" i="1" s="1"/>
  <c r="BQ20" i="1" s="1"/>
  <c r="BP11" i="1"/>
  <c r="BP14" i="1" s="1"/>
  <c r="BP18" i="1" s="1"/>
  <c r="BP20" i="1" s="1"/>
  <c r="BO11" i="1"/>
  <c r="BO14" i="1" s="1"/>
  <c r="BO18" i="1" s="1"/>
  <c r="BO20" i="1" s="1"/>
  <c r="BU23" i="1" s="1"/>
  <c r="BK11" i="1"/>
  <c r="BJ11" i="1"/>
  <c r="BJ14" i="1" s="1"/>
  <c r="BJ18" i="1" s="1"/>
  <c r="BJ20" i="1" s="1"/>
  <c r="BI11" i="1"/>
  <c r="BI14" i="1" s="1"/>
  <c r="BI18" i="1" s="1"/>
  <c r="BI20" i="1" s="1"/>
  <c r="BH11" i="1"/>
  <c r="BH14" i="1" s="1"/>
  <c r="BH18" i="1" s="1"/>
  <c r="BH20" i="1" s="1"/>
  <c r="BD11" i="1"/>
  <c r="BD14" i="1" s="1"/>
  <c r="BC11" i="1"/>
  <c r="BC14" i="1" s="1"/>
  <c r="BC18" i="1" s="1"/>
  <c r="BC20" i="1" s="1"/>
  <c r="BB11" i="1"/>
  <c r="BB14" i="1" s="1"/>
  <c r="BB18" i="1" s="1"/>
  <c r="BB20" i="1" s="1"/>
  <c r="BA11" i="1"/>
  <c r="BA14" i="1" s="1"/>
  <c r="BA18" i="1" s="1"/>
  <c r="BA20" i="1" s="1"/>
  <c r="AW11" i="1"/>
  <c r="AV11" i="1"/>
  <c r="AV14" i="1" s="1"/>
  <c r="AV18" i="1" s="1"/>
  <c r="AV20" i="1" s="1"/>
  <c r="AU11" i="1"/>
  <c r="AU14" i="1" s="1"/>
  <c r="AU18" i="1" s="1"/>
  <c r="AU20" i="1" s="1"/>
  <c r="AT11" i="1"/>
  <c r="AT14" i="1" s="1"/>
  <c r="AT18" i="1" s="1"/>
  <c r="AP11" i="1"/>
  <c r="AP14" i="1" s="1"/>
  <c r="AP18" i="1" s="1"/>
  <c r="AP20" i="1" s="1"/>
  <c r="AO11" i="1"/>
  <c r="AO14" i="1" s="1"/>
  <c r="AO18" i="1" s="1"/>
  <c r="AO20" i="1" s="1"/>
  <c r="AN11" i="1"/>
  <c r="AN14" i="1" s="1"/>
  <c r="AN18" i="1" s="1"/>
  <c r="AN20" i="1" s="1"/>
  <c r="AM11" i="1"/>
  <c r="AL11" i="1"/>
  <c r="AL14" i="1" s="1"/>
  <c r="AL18" i="1" s="1"/>
  <c r="AL20" i="1" s="1"/>
  <c r="AK11" i="1"/>
  <c r="AK14" i="1" s="1"/>
  <c r="AK18" i="1" s="1"/>
  <c r="AK20" i="1" s="1"/>
  <c r="AJ11" i="1"/>
  <c r="AJ14" i="1" s="1"/>
  <c r="AJ18" i="1" s="1"/>
  <c r="AJ20" i="1" s="1"/>
  <c r="AF11" i="1"/>
  <c r="AF14" i="1" s="1"/>
  <c r="AE11" i="1"/>
  <c r="AE14" i="1" s="1"/>
  <c r="AE18" i="1" s="1"/>
  <c r="AE20" i="1" s="1"/>
  <c r="AD11" i="1"/>
  <c r="AD14" i="1" s="1"/>
  <c r="AD18" i="1" s="1"/>
  <c r="AD20" i="1" s="1"/>
  <c r="AC11" i="1"/>
  <c r="AC14" i="1" s="1"/>
  <c r="AC18" i="1" s="1"/>
  <c r="AC20" i="1" s="1"/>
  <c r="U11" i="1"/>
  <c r="U14" i="1" s="1"/>
  <c r="T11" i="1"/>
  <c r="T14" i="1" s="1"/>
  <c r="R11" i="1"/>
  <c r="R14" i="1" s="1"/>
  <c r="R18" i="1" s="1"/>
  <c r="R20" i="1" s="1"/>
  <c r="Q11" i="1"/>
  <c r="O11" i="1"/>
  <c r="O14" i="1" s="1"/>
  <c r="O18" i="1" s="1"/>
  <c r="O20" i="1" s="1"/>
  <c r="N11" i="1"/>
  <c r="N14" i="1" s="1"/>
  <c r="N18" i="1" s="1"/>
  <c r="L11" i="1"/>
  <c r="L14" i="1" s="1"/>
  <c r="L18" i="1" s="1"/>
  <c r="L20" i="1" s="1"/>
  <c r="K11" i="1"/>
  <c r="J11" i="1"/>
  <c r="I11" i="1"/>
  <c r="H11" i="1"/>
  <c r="G11" i="1"/>
  <c r="U24" i="1" s="1"/>
  <c r="F11" i="1"/>
  <c r="E11" i="1"/>
  <c r="D11" i="1"/>
  <c r="B7" i="1"/>
  <c r="AN6" i="1"/>
  <c r="G5" i="1"/>
  <c r="M11" i="1" l="1"/>
  <c r="S11" i="1"/>
  <c r="Z11" i="1"/>
  <c r="AS11" i="1"/>
  <c r="AR11" i="1"/>
  <c r="AY11" i="1"/>
  <c r="BM11" i="1"/>
  <c r="BF12" i="1"/>
  <c r="BT12" i="1"/>
  <c r="AB12" i="1"/>
  <c r="CH12" i="1"/>
  <c r="AA13" i="1"/>
  <c r="AR13" i="1"/>
  <c r="AY13" i="1"/>
  <c r="BM13" i="1"/>
  <c r="CA13" i="1"/>
  <c r="DC15" i="1"/>
  <c r="Y15" i="1"/>
  <c r="AH15" i="1"/>
  <c r="AR15" i="1"/>
  <c r="AB17" i="1"/>
  <c r="BF17" i="1"/>
  <c r="BT17" i="1"/>
  <c r="CH17" i="1"/>
  <c r="BR14" i="1"/>
  <c r="BT14" i="1" s="1"/>
  <c r="BW14" i="1"/>
  <c r="BW18" i="1" s="1"/>
  <c r="BW20" i="1" s="1"/>
  <c r="CA11" i="1"/>
  <c r="CD14" i="1"/>
  <c r="CD18" i="1" s="1"/>
  <c r="CD20" i="1" s="1"/>
  <c r="CF14" i="1"/>
  <c r="CH14" i="1" s="1"/>
  <c r="CK14" i="1"/>
  <c r="CK18" i="1" s="1"/>
  <c r="CK20" i="1" s="1"/>
  <c r="CM14" i="1"/>
  <c r="CM18" i="1" s="1"/>
  <c r="CM20" i="1" s="1"/>
  <c r="CU22" i="1" s="1"/>
  <c r="CO14" i="1"/>
  <c r="CO18" i="1" s="1"/>
  <c r="CO20" i="1" s="1"/>
  <c r="CQ14" i="1"/>
  <c r="CQ18" i="1" s="1"/>
  <c r="CQ20" i="1" s="1"/>
  <c r="CS14" i="1"/>
  <c r="CS18" i="1" s="1"/>
  <c r="CS20" i="1" s="1"/>
  <c r="CU14" i="1"/>
  <c r="CU18" i="1" s="1"/>
  <c r="CU20" i="1" s="1"/>
  <c r="CW14" i="1"/>
  <c r="CW18" i="1" s="1"/>
  <c r="CW20" i="1" s="1"/>
  <c r="CY14" i="1"/>
  <c r="DG14" i="1" s="1"/>
  <c r="DA14" i="1"/>
  <c r="DA18" i="1" s="1"/>
  <c r="DA20" i="1" s="1"/>
  <c r="P12" i="1"/>
  <c r="DC12" i="1" s="1"/>
  <c r="V12" i="1"/>
  <c r="Y12" i="1"/>
  <c r="AH12" i="1"/>
  <c r="AR12" i="1"/>
  <c r="BE12" i="1"/>
  <c r="BG12" i="1"/>
  <c r="BS12" i="1"/>
  <c r="BU12" i="1"/>
  <c r="CG12" i="1"/>
  <c r="CI12" i="1"/>
  <c r="AX13" i="1"/>
  <c r="AZ13" i="1"/>
  <c r="BL13" i="1"/>
  <c r="BN13" i="1"/>
  <c r="BZ13" i="1"/>
  <c r="CB13" i="1"/>
  <c r="AB15" i="1"/>
  <c r="AG15" i="1"/>
  <c r="AI15" i="1"/>
  <c r="AZ15" i="1"/>
  <c r="BF15" i="1"/>
  <c r="BN15" i="1"/>
  <c r="BT15" i="1"/>
  <c r="CB15" i="1"/>
  <c r="CH15" i="1"/>
  <c r="M16" i="1"/>
  <c r="DB16" i="1" s="1"/>
  <c r="P16" i="1"/>
  <c r="DC16" i="1" s="1"/>
  <c r="S16" i="1"/>
  <c r="DD16" i="1" s="1"/>
  <c r="AA16" i="1"/>
  <c r="AI16" i="1"/>
  <c r="AS16" i="1"/>
  <c r="AR16" i="1"/>
  <c r="AY16" i="1"/>
  <c r="BG16" i="1"/>
  <c r="BM16" i="1"/>
  <c r="BU16" i="1"/>
  <c r="CA16" i="1"/>
  <c r="CI16" i="1"/>
  <c r="P17" i="1"/>
  <c r="V17" i="1"/>
  <c r="Z31" i="1" s="1"/>
  <c r="Y17" i="1"/>
  <c r="AH17" i="1"/>
  <c r="AR17" i="1"/>
  <c r="BE17" i="1"/>
  <c r="BG17" i="1"/>
  <c r="BS17" i="1"/>
  <c r="BU17" i="1"/>
  <c r="CG17" i="1"/>
  <c r="CI17" i="1"/>
  <c r="M282" i="1"/>
  <c r="M289" i="1" s="1"/>
  <c r="M291" i="1" s="1"/>
  <c r="M283" i="1"/>
  <c r="N283" i="1" s="1"/>
  <c r="M284" i="1"/>
  <c r="N284" i="1" s="1"/>
  <c r="S37" i="1"/>
  <c r="Q41" i="1" s="1"/>
  <c r="M285" i="1"/>
  <c r="M287" i="1"/>
  <c r="M290" i="1"/>
  <c r="N290" i="1" s="1"/>
  <c r="S57" i="1"/>
  <c r="Q61" i="1" s="1"/>
  <c r="S61" i="1" s="1"/>
  <c r="L104" i="1"/>
  <c r="L106" i="1" s="1"/>
  <c r="S119" i="1"/>
  <c r="Q123" i="1" s="1"/>
  <c r="S123" i="1" s="1"/>
  <c r="S140" i="1"/>
  <c r="Q144" i="1" s="1"/>
  <c r="S144" i="1" s="1"/>
  <c r="S200" i="1"/>
  <c r="Q204" i="1" s="1"/>
  <c r="S204" i="1" s="1"/>
  <c r="L247" i="1"/>
  <c r="L249" i="1" s="1"/>
  <c r="U18" i="1"/>
  <c r="AB14" i="1"/>
  <c r="Z14" i="1"/>
  <c r="X14" i="1"/>
  <c r="K30" i="1"/>
  <c r="CL23" i="1"/>
  <c r="CJ20" i="1"/>
  <c r="CJ23" i="1"/>
  <c r="R236" i="1"/>
  <c r="R194" i="1"/>
  <c r="R256" i="1"/>
  <c r="R174" i="1"/>
  <c r="R134" i="1"/>
  <c r="R93" i="1"/>
  <c r="R51" i="1"/>
  <c r="R216" i="1"/>
  <c r="R154" i="1"/>
  <c r="R113" i="1"/>
  <c r="R73" i="1"/>
  <c r="CL20" i="1"/>
  <c r="R31" i="1"/>
  <c r="DB13" i="1"/>
  <c r="DC13" i="1"/>
  <c r="DD13" i="1"/>
  <c r="DF15" i="1"/>
  <c r="DE15" i="1"/>
  <c r="X33" i="1"/>
  <c r="AT20" i="1"/>
  <c r="K29" i="1"/>
  <c r="DB11" i="1"/>
  <c r="P18" i="1"/>
  <c r="DD11" i="1"/>
  <c r="T18" i="1"/>
  <c r="Y14" i="1"/>
  <c r="AH14" i="1"/>
  <c r="AF18" i="1"/>
  <c r="AI14" i="1"/>
  <c r="AG14" i="1"/>
  <c r="BF14" i="1"/>
  <c r="BD18" i="1"/>
  <c r="BG14" i="1"/>
  <c r="BE14" i="1"/>
  <c r="BR18" i="1"/>
  <c r="BS14" i="1"/>
  <c r="CF18" i="1"/>
  <c r="CG14" i="1"/>
  <c r="CY18" i="1"/>
  <c r="CY20" i="1" s="1"/>
  <c r="CN29" i="1" s="1"/>
  <c r="DF12" i="1"/>
  <c r="DE12" i="1"/>
  <c r="X31" i="1"/>
  <c r="DC17" i="1"/>
  <c r="AC31" i="1"/>
  <c r="DF17" i="1"/>
  <c r="X35" i="1"/>
  <c r="AC35" i="1"/>
  <c r="X37" i="1"/>
  <c r="AC37" i="1"/>
  <c r="L24" i="1"/>
  <c r="AH11" i="1"/>
  <c r="AX11" i="1"/>
  <c r="BL11" i="1"/>
  <c r="BT11" i="1"/>
  <c r="M12" i="1"/>
  <c r="DB12" i="1" s="1"/>
  <c r="S12" i="1"/>
  <c r="DD12" i="1" s="1"/>
  <c r="AQ12" i="1"/>
  <c r="AS12" i="1"/>
  <c r="AY12" i="1"/>
  <c r="BM12" i="1"/>
  <c r="CA12" i="1"/>
  <c r="V13" i="1"/>
  <c r="AH13" i="1"/>
  <c r="BF13" i="1"/>
  <c r="BT13" i="1"/>
  <c r="CH13" i="1"/>
  <c r="E14" i="1"/>
  <c r="G14" i="1"/>
  <c r="I14" i="1"/>
  <c r="K14" i="1"/>
  <c r="K18" i="1" s="1"/>
  <c r="Q14" i="1"/>
  <c r="Q18" i="1" s="1"/>
  <c r="AM14" i="1"/>
  <c r="AW14" i="1"/>
  <c r="BK14" i="1"/>
  <c r="BY14" i="1"/>
  <c r="M15" i="1"/>
  <c r="DB15" i="1" s="1"/>
  <c r="S15" i="1"/>
  <c r="DD15" i="1" s="1"/>
  <c r="AQ15" i="1"/>
  <c r="AS15" i="1"/>
  <c r="AY15" i="1"/>
  <c r="BM15" i="1"/>
  <c r="CA15" i="1"/>
  <c r="V16" i="1"/>
  <c r="AH16" i="1"/>
  <c r="BF16" i="1"/>
  <c r="BT16" i="1"/>
  <c r="CH16" i="1"/>
  <c r="M17" i="1"/>
  <c r="S17" i="1"/>
  <c r="S25" i="1" s="1"/>
  <c r="AQ17" i="1"/>
  <c r="AS17" i="1"/>
  <c r="AY17" i="1"/>
  <c r="BM17" i="1"/>
  <c r="CA17" i="1"/>
  <c r="D18" i="1"/>
  <c r="F18" i="1"/>
  <c r="H18" i="1"/>
  <c r="J18" i="1"/>
  <c r="Z37" i="1"/>
  <c r="X39" i="1"/>
  <c r="Z39" i="1"/>
  <c r="P23" i="1"/>
  <c r="V23" i="1"/>
  <c r="P11" i="1"/>
  <c r="V11" i="1"/>
  <c r="X11" i="1"/>
  <c r="AB11" i="1"/>
  <c r="AZ11" i="1"/>
  <c r="BF11" i="1"/>
  <c r="BN11" i="1"/>
  <c r="BZ11" i="1"/>
  <c r="CB11" i="1"/>
  <c r="CH11" i="1"/>
  <c r="R23" i="1"/>
  <c r="O23" i="1"/>
  <c r="R24" i="1"/>
  <c r="O24" i="1"/>
  <c r="W11" i="1"/>
  <c r="Y11" i="1"/>
  <c r="AA11" i="1"/>
  <c r="AG11" i="1"/>
  <c r="AI11" i="1"/>
  <c r="AQ11" i="1"/>
  <c r="BE11" i="1"/>
  <c r="BG11" i="1"/>
  <c r="BS11" i="1"/>
  <c r="BU11" i="1"/>
  <c r="CG11" i="1"/>
  <c r="CI11" i="1"/>
  <c r="L26" i="1"/>
  <c r="X12" i="1"/>
  <c r="Z12" i="1"/>
  <c r="AX12" i="1"/>
  <c r="BL12" i="1"/>
  <c r="BZ12" i="1"/>
  <c r="R25" i="1"/>
  <c r="O25" i="1"/>
  <c r="W13" i="1"/>
  <c r="Y13" i="1"/>
  <c r="AG13" i="1"/>
  <c r="AQ13" i="1"/>
  <c r="BE13" i="1"/>
  <c r="BS13" i="1"/>
  <c r="CG13" i="1"/>
  <c r="D14" i="1"/>
  <c r="F14" i="1"/>
  <c r="H14" i="1"/>
  <c r="J14" i="1"/>
  <c r="X15" i="1"/>
  <c r="Z15" i="1"/>
  <c r="AX15" i="1"/>
  <c r="BL15" i="1"/>
  <c r="BZ15" i="1"/>
  <c r="W16" i="1"/>
  <c r="Y16" i="1"/>
  <c r="AG16" i="1"/>
  <c r="AQ16" i="1"/>
  <c r="BE16" i="1"/>
  <c r="BS16" i="1"/>
  <c r="CG16" i="1"/>
  <c r="X17" i="1"/>
  <c r="Z17" i="1"/>
  <c r="AB31" i="1" s="1"/>
  <c r="AX17" i="1"/>
  <c r="BL17" i="1"/>
  <c r="BZ17" i="1"/>
  <c r="E18" i="1"/>
  <c r="G18" i="1"/>
  <c r="I18" i="1"/>
  <c r="AA33" i="1"/>
  <c r="AB33" i="1"/>
  <c r="AA35" i="1"/>
  <c r="AB35" i="1"/>
  <c r="AA37" i="1"/>
  <c r="AB37" i="1"/>
  <c r="X41" i="1"/>
  <c r="Z41" i="1"/>
  <c r="X43" i="1"/>
  <c r="Z43" i="1"/>
  <c r="AA39" i="1"/>
  <c r="AC39" i="1"/>
  <c r="AA41" i="1"/>
  <c r="AC41" i="1"/>
  <c r="AA43" i="1"/>
  <c r="AC43" i="1"/>
  <c r="X49" i="1"/>
  <c r="Z49" i="1"/>
  <c r="AB39" i="1"/>
  <c r="AB41" i="1"/>
  <c r="AB43" i="1"/>
  <c r="X47" i="1"/>
  <c r="Z47" i="1"/>
  <c r="M29" i="1"/>
  <c r="X51" i="1"/>
  <c r="AC51" i="1"/>
  <c r="AA51" i="1"/>
  <c r="S41" i="1"/>
  <c r="U37" i="1" s="1"/>
  <c r="O37" i="1" s="1"/>
  <c r="L84" i="1"/>
  <c r="L86" i="1" s="1"/>
  <c r="N75" i="1"/>
  <c r="U119" i="1"/>
  <c r="O119" i="1" s="1"/>
  <c r="U180" i="1"/>
  <c r="O180" i="1" s="1"/>
  <c r="N282" i="1"/>
  <c r="N286" i="1"/>
  <c r="N288" i="1"/>
  <c r="N33" i="1"/>
  <c r="U33" i="1" s="1"/>
  <c r="O33" i="1" s="1"/>
  <c r="N36" i="1"/>
  <c r="L42" i="1"/>
  <c r="L44" i="1" s="1"/>
  <c r="U57" i="1"/>
  <c r="O57" i="1" s="1"/>
  <c r="U79" i="1"/>
  <c r="O79" i="1" s="1"/>
  <c r="U99" i="1"/>
  <c r="O99" i="1" s="1"/>
  <c r="U156" i="1"/>
  <c r="O156" i="1" s="1"/>
  <c r="L165" i="1"/>
  <c r="L167" i="1" s="1"/>
  <c r="L185" i="1"/>
  <c r="L187" i="1" s="1"/>
  <c r="N176" i="1"/>
  <c r="U176" i="1" s="1"/>
  <c r="O176" i="1" s="1"/>
  <c r="U200" i="1"/>
  <c r="O200" i="1" s="1"/>
  <c r="L267" i="1"/>
  <c r="L269" i="1" s="1"/>
  <c r="N258" i="1"/>
  <c r="U258" i="1" s="1"/>
  <c r="O258" i="1" s="1"/>
  <c r="N281" i="1"/>
  <c r="N285" i="1"/>
  <c r="N287" i="1"/>
  <c r="N115" i="1"/>
  <c r="U115" i="1" s="1"/>
  <c r="O115" i="1" s="1"/>
  <c r="U160" i="1"/>
  <c r="O160" i="1" s="1"/>
  <c r="S180" i="1"/>
  <c r="Q184" i="1" s="1"/>
  <c r="S184" i="1" s="1"/>
  <c r="L227" i="1"/>
  <c r="L229" i="1" s="1"/>
  <c r="N218" i="1"/>
  <c r="U241" i="1"/>
  <c r="O241" i="1" s="1"/>
  <c r="S262" i="1"/>
  <c r="Q266" i="1" s="1"/>
  <c r="S266" i="1" s="1"/>
  <c r="L289" i="1"/>
  <c r="N280" i="1"/>
  <c r="U242" i="1" l="1"/>
  <c r="O242" i="1" s="1"/>
  <c r="U218" i="1"/>
  <c r="O218" i="1" s="1"/>
  <c r="U159" i="1"/>
  <c r="O159" i="1" s="1"/>
  <c r="U199" i="1"/>
  <c r="O199" i="1" s="1"/>
  <c r="U222" i="1"/>
  <c r="O222" i="1" s="1"/>
  <c r="U139" i="1"/>
  <c r="O139" i="1" s="1"/>
  <c r="U95" i="1"/>
  <c r="O95" i="1" s="1"/>
  <c r="U78" i="1"/>
  <c r="O78" i="1" s="1"/>
  <c r="U56" i="1"/>
  <c r="O56" i="1" s="1"/>
  <c r="U36" i="1"/>
  <c r="O36" i="1" s="1"/>
  <c r="U261" i="1"/>
  <c r="O261" i="1" s="1"/>
  <c r="U140" i="1"/>
  <c r="O140" i="1" s="1"/>
  <c r="U98" i="1"/>
  <c r="O98" i="1" s="1"/>
  <c r="AA31" i="1"/>
  <c r="DE17" i="1"/>
  <c r="CI14" i="1"/>
  <c r="BU14" i="1"/>
  <c r="L291" i="1"/>
  <c r="N291" i="1" s="1"/>
  <c r="N289" i="1"/>
  <c r="U262" i="1"/>
  <c r="O262" i="1" s="1"/>
  <c r="U196" i="1"/>
  <c r="O196" i="1" s="1"/>
  <c r="U179" i="1"/>
  <c r="O179" i="1" s="1"/>
  <c r="U136" i="1"/>
  <c r="O136" i="1" s="1"/>
  <c r="U118" i="1"/>
  <c r="O118" i="1" s="1"/>
  <c r="U75" i="1"/>
  <c r="O75" i="1" s="1"/>
  <c r="U53" i="1"/>
  <c r="O53" i="1" s="1"/>
  <c r="U221" i="1"/>
  <c r="O221" i="1" s="1"/>
  <c r="W51" i="1"/>
  <c r="AC49" i="1"/>
  <c r="AA49" i="1"/>
  <c r="AB47" i="1"/>
  <c r="AA45" i="1"/>
  <c r="AC45" i="1"/>
  <c r="W43" i="1"/>
  <c r="S23" i="1"/>
  <c r="Y41" i="1"/>
  <c r="Y39" i="1"/>
  <c r="Y49" i="1"/>
  <c r="W49" i="1"/>
  <c r="W45" i="1"/>
  <c r="AB29" i="1"/>
  <c r="O26" i="1"/>
  <c r="V24" i="1"/>
  <c r="Z29" i="1"/>
  <c r="V14" i="1"/>
  <c r="DE11" i="1"/>
  <c r="DF11" i="1"/>
  <c r="Y37" i="1"/>
  <c r="W35" i="1"/>
  <c r="W33" i="1"/>
  <c r="W31" i="1"/>
  <c r="DB17" i="1"/>
  <c r="BK18" i="1"/>
  <c r="BN14" i="1"/>
  <c r="BL14" i="1"/>
  <c r="BM14" i="1"/>
  <c r="AM18" i="1"/>
  <c r="AR14" i="1"/>
  <c r="AS14" i="1"/>
  <c r="AQ14" i="1"/>
  <c r="V25" i="1"/>
  <c r="V26" i="1" s="1"/>
  <c r="DE13" i="1"/>
  <c r="DF13" i="1"/>
  <c r="AB30" i="1"/>
  <c r="AA18" i="1"/>
  <c r="Y18" i="1"/>
  <c r="W18" i="1"/>
  <c r="V18" i="1"/>
  <c r="S14" i="1"/>
  <c r="Y29" i="1"/>
  <c r="W29" i="1"/>
  <c r="P25" i="1"/>
  <c r="M25" i="1"/>
  <c r="U238" i="1"/>
  <c r="O238" i="1" s="1"/>
  <c r="AB51" i="1"/>
  <c r="Z51" i="1"/>
  <c r="Y51" i="1"/>
  <c r="AB49" i="1"/>
  <c r="AC47" i="1"/>
  <c r="AA47" i="1"/>
  <c r="Y47" i="1"/>
  <c r="W47" i="1"/>
  <c r="Z45" i="1"/>
  <c r="AB45" i="1"/>
  <c r="Y45" i="1"/>
  <c r="Y43" i="1"/>
  <c r="M23" i="1"/>
  <c r="W41" i="1"/>
  <c r="M6" i="1"/>
  <c r="W39" i="1"/>
  <c r="AC29" i="1"/>
  <c r="AA29" i="1"/>
  <c r="R26" i="1"/>
  <c r="P24" i="1"/>
  <c r="P26" i="1" s="1"/>
  <c r="X29" i="1"/>
  <c r="P14" i="1"/>
  <c r="DC11" i="1"/>
  <c r="X45" i="1"/>
  <c r="W37" i="1"/>
  <c r="Y35" i="1"/>
  <c r="Y33" i="1"/>
  <c r="Y31" i="1"/>
  <c r="DD17" i="1"/>
  <c r="DE16" i="1"/>
  <c r="DF16" i="1"/>
  <c r="BY18" i="1"/>
  <c r="CB14" i="1"/>
  <c r="BZ14" i="1"/>
  <c r="CA14" i="1"/>
  <c r="AW18" i="1"/>
  <c r="AZ14" i="1"/>
  <c r="AX14" i="1"/>
  <c r="AY14" i="1"/>
  <c r="S18" i="1"/>
  <c r="Z35" i="1"/>
  <c r="CI18" i="1"/>
  <c r="CG18" i="1"/>
  <c r="CH18" i="1"/>
  <c r="BU18" i="1"/>
  <c r="BS18" i="1"/>
  <c r="BT18" i="1"/>
  <c r="BG18" i="1"/>
  <c r="BE18" i="1"/>
  <c r="BF18" i="1"/>
  <c r="AI18" i="1"/>
  <c r="AG18" i="1"/>
  <c r="AH18" i="1"/>
  <c r="W14" i="1"/>
  <c r="AA30" i="1" s="1"/>
  <c r="AA14" i="1"/>
  <c r="AC30" i="1" s="1"/>
  <c r="S24" i="1"/>
  <c r="X32" i="1"/>
  <c r="DC18" i="1"/>
  <c r="M14" i="1"/>
  <c r="M24" i="1"/>
  <c r="Q255" i="1"/>
  <c r="Q215" i="1"/>
  <c r="Q173" i="1"/>
  <c r="Q235" i="1"/>
  <c r="Q153" i="1"/>
  <c r="Q112" i="1"/>
  <c r="Q72" i="1"/>
  <c r="Q50" i="1"/>
  <c r="Q193" i="1"/>
  <c r="Q133" i="1"/>
  <c r="Q92" i="1"/>
  <c r="Q30" i="1"/>
  <c r="Z33" i="1"/>
  <c r="Q256" i="1"/>
  <c r="S256" i="1" s="1"/>
  <c r="Q216" i="1"/>
  <c r="S216" i="1" s="1"/>
  <c r="Q174" i="1"/>
  <c r="S174" i="1" s="1"/>
  <c r="Q236" i="1"/>
  <c r="S236" i="1" s="1"/>
  <c r="Q154" i="1"/>
  <c r="S154" i="1" s="1"/>
  <c r="Q113" i="1"/>
  <c r="S113" i="1" s="1"/>
  <c r="Q73" i="1"/>
  <c r="S73" i="1" s="1"/>
  <c r="Q194" i="1"/>
  <c r="S194" i="1" s="1"/>
  <c r="Q134" i="1"/>
  <c r="S134" i="1" s="1"/>
  <c r="Q93" i="1"/>
  <c r="S93" i="1" s="1"/>
  <c r="Q31" i="1"/>
  <c r="S31" i="1" s="1"/>
  <c r="Q51" i="1"/>
  <c r="S51" i="1" s="1"/>
  <c r="AB18" i="1"/>
  <c r="Z18" i="1"/>
  <c r="X18" i="1"/>
  <c r="X30" i="1" l="1"/>
  <c r="DC14" i="1"/>
  <c r="M28" i="1"/>
  <c r="M26" i="1"/>
  <c r="O29" i="1"/>
  <c r="X34" i="1"/>
  <c r="Y30" i="1"/>
  <c r="DD14" i="1"/>
  <c r="AA32" i="1"/>
  <c r="AC32" i="1"/>
  <c r="W34" i="1"/>
  <c r="Z30" i="1"/>
  <c r="DF14" i="1"/>
  <c r="DE14" i="1"/>
  <c r="S26" i="1"/>
  <c r="W30" i="1"/>
  <c r="M18" i="1"/>
  <c r="DB14" i="1"/>
  <c r="Y32" i="1"/>
  <c r="DD18" i="1"/>
  <c r="AY18" i="1"/>
  <c r="AZ18" i="1"/>
  <c r="AX18" i="1"/>
  <c r="CA18" i="1"/>
  <c r="CB18" i="1"/>
  <c r="BZ18" i="1"/>
  <c r="Z32" i="1"/>
  <c r="DE18" i="1"/>
  <c r="DF18" i="1"/>
  <c r="AB32" i="1"/>
  <c r="AC34" i="1"/>
  <c r="AB34" i="1"/>
  <c r="AA34" i="1"/>
  <c r="AS18" i="1"/>
  <c r="AQ18" i="1"/>
  <c r="AR18" i="1"/>
  <c r="BM18" i="1"/>
  <c r="BN18" i="1"/>
  <c r="BL18" i="1"/>
  <c r="W36" i="1" l="1"/>
  <c r="X36" i="1"/>
  <c r="Y34" i="1"/>
  <c r="Z34" i="1"/>
  <c r="W32" i="1"/>
  <c r="DB18" i="1"/>
  <c r="AA36" i="1" l="1"/>
  <c r="AC36" i="1"/>
  <c r="Y36" i="1"/>
  <c r="X38" i="1"/>
  <c r="W38" i="1"/>
  <c r="Z36" i="1"/>
  <c r="AB36" i="1"/>
  <c r="AC38" i="1"/>
  <c r="AB38" i="1"/>
  <c r="AA38" i="1"/>
  <c r="Z38" i="1" l="1"/>
  <c r="W40" i="1"/>
  <c r="V37" i="1" s="1"/>
  <c r="K6" i="1"/>
  <c r="X40" i="1"/>
  <c r="Y38" i="1"/>
  <c r="AB40" i="1" l="1"/>
  <c r="AB42" i="1"/>
  <c r="Z40" i="1"/>
  <c r="Y40" i="1"/>
  <c r="W42" i="1"/>
  <c r="X44" i="1"/>
  <c r="W44" i="1"/>
  <c r="AA40" i="1"/>
  <c r="AA42" i="1"/>
  <c r="AC40" i="1"/>
  <c r="AC42" i="1"/>
  <c r="AC44" i="1"/>
  <c r="AA44" i="1"/>
  <c r="AB44" i="1"/>
  <c r="X42" i="1"/>
  <c r="Y44" i="1" l="1"/>
  <c r="Z42" i="1"/>
  <c r="W46" i="1"/>
  <c r="X46" i="1"/>
  <c r="Z44" i="1"/>
  <c r="Y42" i="1"/>
  <c r="Y46" i="1" l="1"/>
  <c r="AC48" i="1"/>
  <c r="AB48" i="1"/>
  <c r="AA48" i="1"/>
  <c r="AB46" i="1"/>
  <c r="X48" i="1"/>
  <c r="W48" i="1"/>
  <c r="Z46" i="1"/>
  <c r="AA46" i="1"/>
  <c r="AC46" i="1"/>
  <c r="Y48" i="1" l="1"/>
  <c r="W50" i="1"/>
  <c r="X50" i="1"/>
  <c r="Q20" i="1"/>
  <c r="Z48" i="1"/>
  <c r="K20" i="1"/>
  <c r="N20" i="1"/>
  <c r="P20" i="1" l="1"/>
  <c r="X52" i="1"/>
  <c r="Z50" i="1"/>
  <c r="AA50" i="1"/>
  <c r="AC50" i="1"/>
  <c r="Y50" i="1"/>
  <c r="W52" i="1"/>
  <c r="M20" i="1"/>
  <c r="AF20" i="1"/>
  <c r="BD20" i="1"/>
  <c r="BR20" i="1"/>
  <c r="Z26" i="1"/>
  <c r="CF20" i="1"/>
  <c r="U20" i="1"/>
  <c r="T20" i="1"/>
  <c r="AC52" i="1"/>
  <c r="AB52" i="1"/>
  <c r="AA52" i="1"/>
  <c r="AB50" i="1"/>
  <c r="Y20" i="1" l="1"/>
  <c r="AA20" i="1"/>
  <c r="W20" i="1"/>
  <c r="BY20" i="1"/>
  <c r="BQ6" i="1"/>
  <c r="R235" i="1"/>
  <c r="S235" i="1" s="1"/>
  <c r="T236" i="1" s="1"/>
  <c r="M236" i="1" s="1"/>
  <c r="O239" i="1" s="1"/>
  <c r="O247" i="1" s="1"/>
  <c r="O249" i="1" s="1"/>
  <c r="R193" i="1"/>
  <c r="S193" i="1" s="1"/>
  <c r="T194" i="1" s="1"/>
  <c r="M194" i="1" s="1"/>
  <c r="O197" i="1" s="1"/>
  <c r="O205" i="1" s="1"/>
  <c r="O207" i="1" s="1"/>
  <c r="R255" i="1"/>
  <c r="S255" i="1" s="1"/>
  <c r="T256" i="1" s="1"/>
  <c r="M256" i="1" s="1"/>
  <c r="O259" i="1" s="1"/>
  <c r="O267" i="1" s="1"/>
  <c r="O269" i="1" s="1"/>
  <c r="R173" i="1"/>
  <c r="S173" i="1" s="1"/>
  <c r="T174" i="1" s="1"/>
  <c r="M174" i="1" s="1"/>
  <c r="O177" i="1" s="1"/>
  <c r="O185" i="1" s="1"/>
  <c r="O187" i="1" s="1"/>
  <c r="R133" i="1"/>
  <c r="S133" i="1" s="1"/>
  <c r="T134" i="1" s="1"/>
  <c r="M134" i="1" s="1"/>
  <c r="O137" i="1" s="1"/>
  <c r="O145" i="1" s="1"/>
  <c r="O147" i="1" s="1"/>
  <c r="R92" i="1"/>
  <c r="S92" i="1" s="1"/>
  <c r="T93" i="1" s="1"/>
  <c r="M93" i="1" s="1"/>
  <c r="O96" i="1" s="1"/>
  <c r="O104" i="1" s="1"/>
  <c r="O106" i="1" s="1"/>
  <c r="R215" i="1"/>
  <c r="S215" i="1" s="1"/>
  <c r="T216" i="1" s="1"/>
  <c r="M216" i="1" s="1"/>
  <c r="O219" i="1" s="1"/>
  <c r="O227" i="1" s="1"/>
  <c r="O229" i="1" s="1"/>
  <c r="R153" i="1"/>
  <c r="S153" i="1" s="1"/>
  <c r="T154" i="1" s="1"/>
  <c r="M154" i="1" s="1"/>
  <c r="O157" i="1" s="1"/>
  <c r="O165" i="1" s="1"/>
  <c r="O167" i="1" s="1"/>
  <c r="R112" i="1"/>
  <c r="S112" i="1" s="1"/>
  <c r="T113" i="1" s="1"/>
  <c r="M113" i="1" s="1"/>
  <c r="O116" i="1" s="1"/>
  <c r="O124" i="1" s="1"/>
  <c r="O126" i="1" s="1"/>
  <c r="R72" i="1"/>
  <c r="S72" i="1" s="1"/>
  <c r="T73" i="1" s="1"/>
  <c r="M73" i="1" s="1"/>
  <c r="O76" i="1" s="1"/>
  <c r="O84" i="1" s="1"/>
  <c r="O86" i="1" s="1"/>
  <c r="R50" i="1"/>
  <c r="S50" i="1" s="1"/>
  <c r="T51" i="1" s="1"/>
  <c r="M51" i="1" s="1"/>
  <c r="O54" i="1" s="1"/>
  <c r="O62" i="1" s="1"/>
  <c r="O64" i="1" s="1"/>
  <c r="R30" i="1"/>
  <c r="S30" i="1" s="1"/>
  <c r="T31" i="1" s="1"/>
  <c r="M31" i="1" s="1"/>
  <c r="O34" i="1" s="1"/>
  <c r="O42" i="1" s="1"/>
  <c r="O44" i="1" s="1"/>
  <c r="AW20" i="1"/>
  <c r="BK20" i="1"/>
  <c r="AB20" i="1"/>
  <c r="Z20" i="1"/>
  <c r="X20" i="1"/>
  <c r="AM20" i="1"/>
  <c r="CH20" i="1"/>
  <c r="CI20" i="1"/>
  <c r="CG20" i="1"/>
  <c r="BQ5" i="1"/>
  <c r="C22" i="1"/>
  <c r="BT20" i="1"/>
  <c r="BU20" i="1"/>
  <c r="BS20" i="1"/>
  <c r="BF20" i="1"/>
  <c r="BG20" i="1"/>
  <c r="BE20" i="1"/>
  <c r="AH20" i="1"/>
  <c r="AI20" i="1"/>
  <c r="AG20" i="1"/>
  <c r="Z52" i="1"/>
  <c r="V20" i="1"/>
  <c r="Y52" i="1"/>
  <c r="S20" i="1"/>
  <c r="AR20" i="1" l="1"/>
  <c r="AS20" i="1"/>
  <c r="AQ20" i="1"/>
  <c r="CB20" i="1"/>
  <c r="BZ20" i="1"/>
  <c r="CA20" i="1"/>
  <c r="BN20" i="1"/>
  <c r="BL20" i="1"/>
  <c r="BM20" i="1"/>
  <c r="AZ20" i="1"/>
  <c r="AX20" i="1"/>
  <c r="AY20" i="1"/>
</calcChain>
</file>

<file path=xl/comments1.xml><?xml version="1.0" encoding="utf-8"?>
<comments xmlns="http://schemas.openxmlformats.org/spreadsheetml/2006/main">
  <authors>
    <author>Новикова Светлана Викторовна</author>
    <author>Шевченко Татьяна Владимировна</author>
  </authors>
  <commentList>
    <comment ref="BQ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плюс инвестиции</t>
        </r>
      </text>
    </comment>
    <comment ref="AN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Сверка с УП-8 несписочный состав</t>
        </r>
      </text>
    </comment>
    <comment ref="BQ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сверка с УП-3 (без инвестиций)</t>
        </r>
      </text>
    </comment>
    <comment ref="X7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проверка отпускных по своду, аналитике завода и аналитике отклоненийсводной по заводам
</t>
        </r>
      </text>
    </comment>
    <comment ref="CC8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будет рватььс УП-9 на ВСХ из себест</t>
        </r>
      </text>
    </comment>
    <comment ref="F9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УП-21=всего-числен подрядных оргап</t>
        </r>
      </text>
    </comment>
    <comment ref="Z1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сверка с аналитикой</t>
        </r>
      </text>
    </comment>
    <comment ref="S2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
аналитика справочно</t>
        </r>
      </text>
    </comment>
    <comment ref="AT2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сфр=16871
</t>
        </r>
      </text>
    </comment>
    <comment ref="BA2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проверить нльзя, при составлении БП добавить в УП-2 строку за стаж</t>
        </r>
      </text>
    </comment>
    <comment ref="L2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численность за год
</t>
        </r>
      </text>
    </comment>
    <comment ref="M2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ФОТ по БП за год
</t>
        </r>
      </text>
    </comment>
    <comment ref="O2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на месяц с начала года
</t>
        </r>
      </text>
    </comment>
    <comment ref="P2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* на месяц с начала года
</t>
        </r>
      </text>
    </comment>
    <comment ref="S2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скорректир на фактич. Объем с начала года
</t>
        </r>
      </text>
    </comment>
    <comment ref="K29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3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3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3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3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31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3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3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3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3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AA4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сверяем со сводом аналитике отклонений</t>
        </r>
      </text>
    </comment>
    <comment ref="AC4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сверяем со сводом аналитике отклонений</t>
        </r>
      </text>
    </comment>
    <comment ref="AE4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сентябрь 11</t>
        </r>
      </text>
    </comment>
    <comment ref="K49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5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5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5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50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51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5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5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5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5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7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7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7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7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7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73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7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7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7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7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9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9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9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9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9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93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9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9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9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9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111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11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11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11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11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113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11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11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11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11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13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13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13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13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13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134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13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13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13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13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15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15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15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15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15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154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15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15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15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15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17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17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17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17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17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174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17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17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17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17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192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19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19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19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193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194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19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19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19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19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21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21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21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21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21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216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21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21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21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21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23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23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23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23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23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236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23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23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23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23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254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уп-2 фот всего </t>
        </r>
      </text>
    </comment>
    <comment ref="K25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Q25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СФР на год
</t>
        </r>
      </text>
    </comment>
    <comment ref="R25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СФР с начала года
</t>
        </r>
      </text>
    </comment>
    <comment ref="S255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СФР-Факт СФР
</t>
        </r>
      </text>
    </comment>
    <comment ref="K256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  <comment ref="Q25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по БП объема пр-ва осно.ср тыс.ч/час
</t>
        </r>
      </text>
    </comment>
    <comment ref="R25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факт по БП объема пр-ва осно.ср тыс.ч/час
</t>
        </r>
      </text>
    </comment>
    <comment ref="S25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план пр-ва ремонта Оср -факт пр-ва Оср тыс.ч/час
</t>
        </r>
      </text>
    </comment>
    <comment ref="T256" authorId="0">
      <text>
        <r>
          <rPr>
            <b/>
            <sz val="8"/>
            <color indexed="81"/>
            <rFont val="Tahoma"/>
            <family val="2"/>
            <charset val="204"/>
          </rPr>
          <t>Новикова Светлана Викторовна:</t>
        </r>
        <r>
          <rPr>
            <sz val="8"/>
            <color indexed="81"/>
            <rFont val="Tahoma"/>
            <family val="2"/>
            <charset val="204"/>
          </rPr>
          <t xml:space="preserve">
стоимость годового ч/час
</t>
        </r>
      </text>
    </comment>
    <comment ref="K278" authorId="1">
      <text>
        <r>
          <rPr>
            <b/>
            <sz val="8"/>
            <color indexed="81"/>
            <rFont val="Tahoma"/>
            <family val="2"/>
            <charset val="204"/>
          </rPr>
          <t>Шевченко Татьяна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завязываем на УП-2
</t>
        </r>
      </text>
    </comment>
  </commentList>
</comments>
</file>

<file path=xl/sharedStrings.xml><?xml version="1.0" encoding="utf-8"?>
<sst xmlns="http://schemas.openxmlformats.org/spreadsheetml/2006/main" count="572" uniqueCount="126">
  <si>
    <t>СВОДКА ПО ИСПОЛЬЗОВАНИЮ ЧИСЛЕННОСТИ, ФЗП, ХОДА  РЕМОНТА И РАБОТЫ В ПРОИЗВОДСТВЕННЫЙ ПЕРИОД</t>
  </si>
  <si>
    <t xml:space="preserve">ЗАО </t>
  </si>
  <si>
    <t>сверка с УП-6</t>
  </si>
  <si>
    <t>заливаем сумы по договорам чужие для Динамики</t>
  </si>
  <si>
    <t>Зеленскому А.А.</t>
  </si>
  <si>
    <t>сверка с УП-3</t>
  </si>
  <si>
    <t>№ п/п</t>
  </si>
  <si>
    <t>Месяц/ от начала</t>
  </si>
  <si>
    <t>период производства</t>
  </si>
  <si>
    <t>Среднесписочная численность, чел</t>
  </si>
  <si>
    <t xml:space="preserve">Фонд заработной платы, руб. </t>
  </si>
  <si>
    <t>Инвестиции, руб. (вып хозспособом)</t>
  </si>
  <si>
    <t>Отклонения</t>
  </si>
  <si>
    <t>Суммы по договору-подряда, руб. в том числе</t>
  </si>
  <si>
    <t>ФОТ по сметно-финансовому расчету, руб. в том числе</t>
  </si>
  <si>
    <t>Отклонения на план по БП</t>
  </si>
  <si>
    <t>Отклонения на месяц</t>
  </si>
  <si>
    <t>Отклонения на факт объем</t>
  </si>
  <si>
    <t>ФОТ по выплатам за стаж работы на предприятии, руб., в том числе</t>
  </si>
  <si>
    <t>Отклонения по БП</t>
  </si>
  <si>
    <t>Отклонения по плану на месяц</t>
  </si>
  <si>
    <t>Отклонения по плану на факт объем</t>
  </si>
  <si>
    <t>ФОТ по выплатам за климатические условия, руб., в том числе</t>
  </si>
  <si>
    <t>ФОТ из прибыли, руб.</t>
  </si>
  <si>
    <t>Выплаты из прибыли, руб.</t>
  </si>
  <si>
    <t>Выплаты соцхарактера, руб.(из прибыли)</t>
  </si>
  <si>
    <t>Объм производства ремонта основных средств, тыс чел/ час</t>
  </si>
  <si>
    <t>Количество суток работы на ремонте, сут</t>
  </si>
  <si>
    <t>Объм перерабтки сырца, тыс. тн</t>
  </si>
  <si>
    <t>Количество суток на переработке сырца, сут</t>
  </si>
  <si>
    <t>Объм перерабтки свеклы, тыс. тн</t>
  </si>
  <si>
    <t>Количество суток на переработке свеклы, сут</t>
  </si>
  <si>
    <t>Средняя ЗП,     руб</t>
  </si>
  <si>
    <t>План по БП</t>
  </si>
  <si>
    <t>План на месяц</t>
  </si>
  <si>
    <t>Факт, всего</t>
  </si>
  <si>
    <t>в том числе</t>
  </si>
  <si>
    <t xml:space="preserve"> временные работники (справочно*)</t>
  </si>
  <si>
    <t>План  по БП</t>
  </si>
  <si>
    <t>План*на месяц</t>
  </si>
  <si>
    <t>План*скорректировнный на фактический объем</t>
  </si>
  <si>
    <t>Факт</t>
  </si>
  <si>
    <t>Факт себестоимость</t>
  </si>
  <si>
    <t>Факт Инвестиции</t>
  </si>
  <si>
    <t>Факт договорники (чужие)</t>
  </si>
  <si>
    <t>Средства на оплату труда с/с, руб</t>
  </si>
  <si>
    <t>Дополнительная ЗП, руб</t>
  </si>
  <si>
    <t>ВСЕГО , руб</t>
  </si>
  <si>
    <t>ФОТ</t>
  </si>
  <si>
    <t>Сумма отпускных</t>
  </si>
  <si>
    <t>ФОТ*</t>
  </si>
  <si>
    <t>Сумма отпускных*</t>
  </si>
  <si>
    <t>План* на месяц</t>
  </si>
  <si>
    <t>План*</t>
  </si>
  <si>
    <t>От Плана</t>
  </si>
  <si>
    <t>от План* на месяц</t>
  </si>
  <si>
    <t>От Плана*</t>
  </si>
  <si>
    <t>План* на факт объем</t>
  </si>
  <si>
    <t>Факт по обслуживанию</t>
  </si>
  <si>
    <t>Факт по РП</t>
  </si>
  <si>
    <t>Факт по ИП</t>
  </si>
  <si>
    <t>От Плана* на месяц</t>
  </si>
  <si>
    <t>От Плана* на факт объем</t>
  </si>
  <si>
    <t>План</t>
  </si>
  <si>
    <t xml:space="preserve">План* скорректированный </t>
  </si>
  <si>
    <t>Факт без договорников</t>
  </si>
  <si>
    <t xml:space="preserve">Факт </t>
  </si>
  <si>
    <t>ЯНВАРЬ</t>
  </si>
  <si>
    <t>сырец</t>
  </si>
  <si>
    <t>свекла</t>
  </si>
  <si>
    <t>ремонт</t>
  </si>
  <si>
    <t>От начала года</t>
  </si>
  <si>
    <t>ФЕВРАЛЬ</t>
  </si>
  <si>
    <t>13-я зарплата</t>
  </si>
  <si>
    <t>проверка УП-6</t>
  </si>
  <si>
    <t>Числен</t>
  </si>
  <si>
    <t>Всего</t>
  </si>
  <si>
    <t>Пересчет фонда:</t>
  </si>
  <si>
    <t>План* на объем</t>
  </si>
  <si>
    <t>Отклонения план по БП</t>
  </si>
  <si>
    <t>Отклонения план</t>
  </si>
  <si>
    <t>отклонения план*</t>
  </si>
  <si>
    <t>месяц</t>
  </si>
  <si>
    <t>январь</t>
  </si>
  <si>
    <t>свекла 4кв</t>
  </si>
  <si>
    <t>Расчет стоимости ч/часа</t>
  </si>
  <si>
    <t>Данные по БП</t>
  </si>
  <si>
    <t>стоимость годового ч/час</t>
  </si>
  <si>
    <t xml:space="preserve">дни производства </t>
  </si>
  <si>
    <t>дни производства скоррект</t>
  </si>
  <si>
    <t>Фонд ремонтный вспомог</t>
  </si>
  <si>
    <t xml:space="preserve">Численность БП </t>
  </si>
  <si>
    <t>Трудоемкость факт</t>
  </si>
  <si>
    <t>Доплата климат условия</t>
  </si>
  <si>
    <t>ФОТсвекла</t>
  </si>
  <si>
    <t>Пересчет численности по периодам производства</t>
  </si>
  <si>
    <t>всего</t>
  </si>
  <si>
    <t>ФОТсырец</t>
  </si>
  <si>
    <t>ФОТ выходных пособий</t>
  </si>
  <si>
    <t>ФОТ ГО</t>
  </si>
  <si>
    <t>ФОТ договорников</t>
  </si>
  <si>
    <t>Пересчитанный план</t>
  </si>
  <si>
    <t>Факт по табелям</t>
  </si>
  <si>
    <t>Пересчитанный факт</t>
  </si>
  <si>
    <t>ФОТ за аренду квартир</t>
  </si>
  <si>
    <t>Итого ФОТ</t>
  </si>
  <si>
    <t>Отпуск</t>
  </si>
  <si>
    <t>план на квартал</t>
  </si>
  <si>
    <t>Всего ФОТ</t>
  </si>
  <si>
    <t>текущий план</t>
  </si>
  <si>
    <t>скоррект план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</si>
  <si>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</si>
  <si>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</si>
  <si>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</si>
  <si>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</si>
  <si>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</si>
  <si>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</si>
  <si>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</si>
  <si>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</si>
  <si>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</si>
  <si>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</si>
  <si>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</si>
  <si>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Проверка</t>
  </si>
  <si>
    <t>УП-2</t>
  </si>
  <si>
    <t>Свод по заводу план</t>
  </si>
  <si>
    <t>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</si>
</sst>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00"/>
    <numFmt numFmtId="166" formatCode="#,##0.0"/>
    <numFmt numFmtId="167" formatCode="#,##0.0000"/>
    <numFmt numFmtId="169" formatCode="0.0"/>
    <numFmt numFmtId="170" formatCode="0.0000"/>
    <numFmt numFmtId="171" formatCode="#,##0.00000"/>
    <numFmt numFmtId="172" formatCode="0.0000000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4"/>
      <name val="Arial Cyr"/>
      <charset val="204"/>
    </font>
    <font>
      <b/>
      <i/>
      <sz val="16"/>
      <name val="Arial Cyr"/>
      <charset val="204"/>
    </font>
    <font>
      <sz val="12"/>
      <name val="Arial Cyr"/>
      <charset val="204"/>
    </font>
    <font>
      <sz val="10"/>
      <color indexed="10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b/>
      <i/>
      <sz val="10"/>
      <color rgb="FFFF0000"/>
      <name val="Arial Cyr"/>
      <charset val="204"/>
    </font>
    <font>
      <i/>
      <sz val="11"/>
      <name val="Arial Cyr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1"/>
      <name val="Arial Cyr"/>
      <charset val="204"/>
    </font>
    <font>
      <b/>
      <sz val="12"/>
      <color indexed="10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Verdana"/>
      <family val="2"/>
      <charset val="204"/>
    </font>
    <font>
      <b/>
      <sz val="12"/>
      <color rgb="FF7030A0"/>
      <name val="Arial Cyr"/>
      <charset val="204"/>
    </font>
    <font>
      <sz val="10"/>
      <color rgb="FF7030A0"/>
      <name val="Arial Cyr"/>
      <charset val="204"/>
    </font>
    <font>
      <b/>
      <sz val="14"/>
      <color rgb="FF7030A0"/>
      <name val="Arial Cyr"/>
      <charset val="204"/>
    </font>
    <font>
      <b/>
      <sz val="14"/>
      <color indexed="12"/>
      <name val="Arial Cyr"/>
      <charset val="204"/>
    </font>
    <font>
      <b/>
      <sz val="12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name val="Verdana"/>
      <family val="2"/>
      <charset val="204"/>
    </font>
    <font>
      <sz val="10"/>
      <name val="Arial Cyr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44" fontId="2" fillId="0" borderId="0" applyFont="0" applyFill="0" applyBorder="0" applyAlignment="0" applyProtection="0"/>
    <xf numFmtId="0" fontId="23" fillId="0" borderId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3" borderId="0" applyNumberFormat="0" applyBorder="0" applyAlignment="0" applyProtection="0"/>
    <xf numFmtId="0" fontId="33" fillId="26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7" borderId="0" applyNumberFormat="0" applyBorder="0" applyAlignment="0" applyProtection="0"/>
    <xf numFmtId="0" fontId="35" fillId="21" borderId="0" applyNumberFormat="0" applyBorder="0" applyAlignment="0" applyProtection="0"/>
    <xf numFmtId="0" fontId="36" fillId="38" borderId="85" applyNumberFormat="0" applyAlignment="0" applyProtection="0"/>
    <xf numFmtId="0" fontId="37" fillId="39" borderId="86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0" fillId="0" borderId="87" applyNumberFormat="0" applyFill="0" applyAlignment="0" applyProtection="0"/>
    <xf numFmtId="0" fontId="41" fillId="0" borderId="88" applyNumberFormat="0" applyFill="0" applyAlignment="0" applyProtection="0"/>
    <xf numFmtId="0" fontId="42" fillId="0" borderId="89" applyNumberFormat="0" applyFill="0" applyAlignment="0" applyProtection="0"/>
    <xf numFmtId="0" fontId="42" fillId="0" borderId="0" applyNumberFormat="0" applyFill="0" applyBorder="0" applyAlignment="0" applyProtection="0"/>
    <xf numFmtId="0" fontId="43" fillId="25" borderId="85" applyNumberFormat="0" applyAlignment="0" applyProtection="0"/>
    <xf numFmtId="0" fontId="44" fillId="0" borderId="90" applyNumberFormat="0" applyFill="0" applyAlignment="0" applyProtection="0"/>
    <xf numFmtId="0" fontId="45" fillId="40" borderId="0" applyNumberFormat="0" applyBorder="0" applyAlignment="0" applyProtection="0"/>
    <xf numFmtId="0" fontId="2" fillId="41" borderId="91" applyNumberFormat="0" applyFont="0" applyAlignment="0" applyProtection="0"/>
    <xf numFmtId="0" fontId="2" fillId="41" borderId="91" applyNumberFormat="0" applyFont="0" applyAlignment="0" applyProtection="0"/>
    <xf numFmtId="0" fontId="46" fillId="38" borderId="92" applyNumberFormat="0" applyAlignment="0" applyProtection="0"/>
    <xf numFmtId="0" fontId="47" fillId="0" borderId="0" applyNumberFormat="0" applyFill="0" applyBorder="0" applyAlignment="0" applyProtection="0"/>
    <xf numFmtId="0" fontId="48" fillId="0" borderId="93" applyNumberFormat="0" applyFill="0" applyAlignment="0" applyProtection="0"/>
    <xf numFmtId="0" fontId="49" fillId="0" borderId="0" applyNumberFormat="0" applyFill="0" applyBorder="0" applyAlignment="0" applyProtection="0"/>
    <xf numFmtId="0" fontId="23" fillId="0" borderId="0"/>
    <xf numFmtId="0" fontId="50" fillId="0" borderId="0"/>
    <xf numFmtId="0" fontId="51" fillId="0" borderId="0"/>
    <xf numFmtId="0" fontId="1" fillId="0" borderId="0"/>
    <xf numFmtId="0" fontId="1" fillId="0" borderId="0"/>
    <xf numFmtId="43" fontId="50" fillId="0" borderId="0" applyFont="0" applyFill="0" applyBorder="0" applyAlignment="0" applyProtection="0"/>
  </cellStyleXfs>
  <cellXfs count="399">
    <xf numFmtId="0" fontId="0" fillId="0" borderId="0" xfId="0"/>
    <xf numFmtId="0" fontId="3" fillId="0" borderId="0" xfId="0" applyFont="1"/>
    <xf numFmtId="1" fontId="0" fillId="0" borderId="0" xfId="0" applyNumberFormat="1"/>
    <xf numFmtId="0" fontId="4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5" fillId="0" borderId="0" xfId="0" applyFont="1"/>
    <xf numFmtId="4" fontId="0" fillId="0" borderId="0" xfId="0" applyNumberFormat="1" applyFill="1"/>
    <xf numFmtId="166" fontId="6" fillId="0" borderId="1" xfId="0" applyNumberFormat="1" applyFont="1" applyBorder="1" applyAlignment="1" applyProtection="1">
      <alignment horizontal="center"/>
      <protection locked="0"/>
    </xf>
    <xf numFmtId="166" fontId="0" fillId="0" borderId="0" xfId="0" applyNumberFormat="1"/>
    <xf numFmtId="166" fontId="0" fillId="0" borderId="0" xfId="0" applyNumberFormat="1" applyFill="1"/>
    <xf numFmtId="4" fontId="0" fillId="2" borderId="0" xfId="0" applyNumberFormat="1" applyFill="1"/>
    <xf numFmtId="0" fontId="7" fillId="3" borderId="0" xfId="0" applyFont="1" applyFill="1"/>
    <xf numFmtId="4" fontId="0" fillId="4" borderId="0" xfId="0" applyNumberFormat="1" applyFill="1"/>
    <xf numFmtId="18" fontId="8" fillId="0" borderId="0" xfId="0" applyNumberFormat="1" applyFont="1"/>
    <xf numFmtId="0" fontId="0" fillId="5" borderId="0" xfId="0" applyFill="1"/>
    <xf numFmtId="0" fontId="0" fillId="3" borderId="0" xfId="0" applyFill="1"/>
    <xf numFmtId="0" fontId="0" fillId="6" borderId="0" xfId="0" applyFill="1"/>
    <xf numFmtId="167" fontId="6" fillId="7" borderId="2" xfId="0" applyNumberFormat="1" applyFont="1" applyFill="1" applyBorder="1" applyAlignment="1" applyProtection="1">
      <alignment horizontal="center"/>
      <protection locked="0"/>
    </xf>
    <xf numFmtId="0" fontId="12" fillId="9" borderId="47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center" vertical="center" wrapText="1"/>
    </xf>
    <xf numFmtId="0" fontId="9" fillId="8" borderId="47" xfId="0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50" xfId="0" applyFont="1" applyFill="1" applyBorder="1" applyAlignment="1">
      <alignment horizontal="center" vertical="center" wrapText="1"/>
    </xf>
    <xf numFmtId="0" fontId="9" fillId="8" borderId="51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29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 wrapText="1"/>
    </xf>
    <xf numFmtId="0" fontId="14" fillId="8" borderId="53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center" vertical="center"/>
    </xf>
    <xf numFmtId="0" fontId="9" fillId="8" borderId="51" xfId="0" applyFont="1" applyFill="1" applyBorder="1" applyAlignment="1">
      <alignment horizontal="center" vertical="center"/>
    </xf>
    <xf numFmtId="0" fontId="9" fillId="8" borderId="48" xfId="0" applyFont="1" applyFill="1" applyBorder="1" applyAlignment="1">
      <alignment horizontal="center" vertical="center"/>
    </xf>
    <xf numFmtId="0" fontId="14" fillId="8" borderId="46" xfId="0" applyFont="1" applyFill="1" applyBorder="1" applyAlignment="1">
      <alignment horizontal="center" vertical="center" wrapText="1"/>
    </xf>
    <xf numFmtId="0" fontId="14" fillId="8" borderId="47" xfId="0" applyFont="1" applyFill="1" applyBorder="1" applyAlignment="1">
      <alignment horizontal="center" vertical="center" wrapText="1"/>
    </xf>
    <xf numFmtId="0" fontId="14" fillId="8" borderId="54" xfId="0" applyFont="1" applyFill="1" applyBorder="1" applyAlignment="1">
      <alignment horizontal="center" vertical="center" wrapText="1"/>
    </xf>
    <xf numFmtId="0" fontId="9" fillId="8" borderId="50" xfId="0" applyFont="1" applyFill="1" applyBorder="1" applyAlignment="1">
      <alignment horizontal="center" vertical="center"/>
    </xf>
    <xf numFmtId="0" fontId="9" fillId="8" borderId="55" xfId="0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 vertical="center" wrapText="1"/>
    </xf>
    <xf numFmtId="0" fontId="9" fillId="8" borderId="58" xfId="0" applyFont="1" applyFill="1" applyBorder="1" applyAlignment="1">
      <alignment horizontal="center" vertical="center"/>
    </xf>
    <xf numFmtId="0" fontId="9" fillId="8" borderId="39" xfId="0" applyFont="1" applyFill="1" applyBorder="1" applyAlignment="1">
      <alignment horizontal="center" vertical="center"/>
    </xf>
    <xf numFmtId="0" fontId="9" fillId="8" borderId="52" xfId="0" applyFont="1" applyFill="1" applyBorder="1" applyAlignment="1">
      <alignment horizontal="center" vertical="center" wrapText="1"/>
    </xf>
    <xf numFmtId="0" fontId="9" fillId="8" borderId="53" xfId="0" applyFont="1" applyFill="1" applyBorder="1" applyAlignment="1">
      <alignment horizontal="center" vertical="center"/>
    </xf>
    <xf numFmtId="0" fontId="9" fillId="8" borderId="52" xfId="0" applyFont="1" applyFill="1" applyBorder="1" applyAlignment="1">
      <alignment horizontal="center" vertical="center"/>
    </xf>
    <xf numFmtId="0" fontId="9" fillId="8" borderId="39" xfId="0" applyFont="1" applyFill="1" applyBorder="1" applyAlignment="1">
      <alignment horizontal="center" vertical="center" wrapText="1"/>
    </xf>
    <xf numFmtId="0" fontId="9" fillId="8" borderId="41" xfId="0" applyFont="1" applyFill="1" applyBorder="1" applyAlignment="1">
      <alignment horizontal="center" vertical="center"/>
    </xf>
    <xf numFmtId="0" fontId="9" fillId="8" borderId="61" xfId="0" applyFont="1" applyFill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 wrapText="1"/>
    </xf>
    <xf numFmtId="0" fontId="9" fillId="0" borderId="63" xfId="0" applyFont="1" applyBorder="1"/>
    <xf numFmtId="1" fontId="6" fillId="0" borderId="64" xfId="0" applyNumberFormat="1" applyFont="1" applyBorder="1" applyAlignment="1">
      <alignment horizontal="center"/>
    </xf>
    <xf numFmtId="1" fontId="6" fillId="9" borderId="30" xfId="0" applyNumberFormat="1" applyFont="1" applyFill="1" applyBorder="1" applyAlignment="1">
      <alignment horizontal="center"/>
    </xf>
    <xf numFmtId="1" fontId="6" fillId="9" borderId="65" xfId="0" applyNumberFormat="1" applyFont="1" applyFill="1" applyBorder="1" applyAlignment="1">
      <alignment horizontal="center"/>
    </xf>
    <xf numFmtId="1" fontId="6" fillId="0" borderId="34" xfId="0" applyNumberFormat="1" applyFont="1" applyBorder="1" applyAlignment="1">
      <alignment horizontal="center"/>
    </xf>
    <xf numFmtId="4" fontId="6" fillId="0" borderId="5" xfId="0" applyNumberFormat="1" applyFont="1" applyBorder="1" applyAlignment="1" applyProtection="1">
      <alignment horizontal="center"/>
      <protection locked="0"/>
    </xf>
    <xf numFmtId="4" fontId="6" fillId="0" borderId="6" xfId="0" applyNumberFormat="1" applyFont="1" applyBorder="1" applyAlignment="1" applyProtection="1">
      <alignment horizontal="center"/>
      <protection locked="0"/>
    </xf>
    <xf numFmtId="4" fontId="6" fillId="0" borderId="7" xfId="0" applyNumberFormat="1" applyFont="1" applyBorder="1" applyAlignment="1">
      <alignment horizontal="center"/>
    </xf>
    <xf numFmtId="4" fontId="6" fillId="0" borderId="66" xfId="0" applyNumberFormat="1" applyFont="1" applyBorder="1" applyAlignment="1">
      <alignment horizontal="center"/>
    </xf>
    <xf numFmtId="166" fontId="6" fillId="0" borderId="28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6" fontId="6" fillId="0" borderId="29" xfId="0" applyNumberFormat="1" applyFont="1" applyBorder="1" applyAlignment="1">
      <alignment horizontal="center"/>
    </xf>
    <xf numFmtId="4" fontId="6" fillId="0" borderId="67" xfId="0" applyNumberFormat="1" applyFont="1" applyBorder="1" applyAlignment="1" applyProtection="1">
      <alignment horizontal="center"/>
      <protection locked="0"/>
    </xf>
    <xf numFmtId="166" fontId="6" fillId="0" borderId="30" xfId="0" applyNumberFormat="1" applyFont="1" applyBorder="1" applyAlignment="1" applyProtection="1">
      <alignment horizontal="center"/>
      <protection locked="0"/>
    </xf>
    <xf numFmtId="166" fontId="6" fillId="0" borderId="31" xfId="0" applyNumberFormat="1" applyFont="1" applyBorder="1" applyAlignment="1" applyProtection="1">
      <alignment horizontal="center"/>
      <protection locked="0"/>
    </xf>
    <xf numFmtId="166" fontId="6" fillId="0" borderId="32" xfId="0" applyNumberFormat="1" applyFont="1" applyBorder="1" applyAlignment="1" applyProtection="1">
      <alignment horizontal="center"/>
      <protection locked="0"/>
    </xf>
    <xf numFmtId="1" fontId="6" fillId="0" borderId="68" xfId="0" applyNumberFormat="1" applyFont="1" applyBorder="1" applyAlignment="1">
      <alignment horizontal="center"/>
    </xf>
    <xf numFmtId="164" fontId="6" fillId="0" borderId="68" xfId="0" applyNumberFormat="1" applyFont="1" applyBorder="1" applyAlignment="1" applyProtection="1">
      <alignment horizontal="center"/>
      <protection locked="0"/>
    </xf>
    <xf numFmtId="164" fontId="6" fillId="0" borderId="65" xfId="0" applyNumberFormat="1" applyFont="1" applyBorder="1" applyAlignment="1" applyProtection="1">
      <alignment horizontal="center"/>
      <protection locked="0"/>
    </xf>
    <xf numFmtId="166" fontId="6" fillId="0" borderId="69" xfId="0" applyNumberFormat="1" applyFont="1" applyBorder="1" applyAlignment="1" applyProtection="1">
      <alignment horizontal="center"/>
      <protection locked="0"/>
    </xf>
    <xf numFmtId="1" fontId="6" fillId="0" borderId="65" xfId="0" applyNumberFormat="1" applyFont="1" applyBorder="1" applyAlignment="1">
      <alignment horizontal="center"/>
    </xf>
    <xf numFmtId="164" fontId="6" fillId="0" borderId="30" xfId="0" applyNumberFormat="1" applyFont="1" applyBorder="1" applyAlignment="1" applyProtection="1">
      <alignment horizontal="center"/>
      <protection locked="0"/>
    </xf>
    <xf numFmtId="164" fontId="6" fillId="0" borderId="3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166" fontId="6" fillId="0" borderId="68" xfId="0" applyNumberFormat="1" applyFont="1" applyBorder="1" applyAlignment="1" applyProtection="1">
      <alignment horizontal="center"/>
      <protection locked="0"/>
    </xf>
    <xf numFmtId="166" fontId="6" fillId="0" borderId="65" xfId="0" applyNumberFormat="1" applyFont="1" applyBorder="1" applyAlignment="1" applyProtection="1">
      <alignment horizontal="center"/>
      <protection locked="0"/>
    </xf>
    <xf numFmtId="166" fontId="6" fillId="0" borderId="33" xfId="0" applyNumberFormat="1" applyFont="1" applyBorder="1" applyAlignment="1" applyProtection="1">
      <alignment horizontal="center"/>
      <protection locked="0"/>
    </xf>
    <xf numFmtId="1" fontId="6" fillId="0" borderId="13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66" fontId="6" fillId="0" borderId="70" xfId="0" applyNumberFormat="1" applyFont="1" applyBorder="1" applyAlignment="1">
      <alignment horizontal="center"/>
    </xf>
    <xf numFmtId="166" fontId="6" fillId="0" borderId="65" xfId="0" applyNumberFormat="1" applyFont="1" applyBorder="1" applyAlignment="1">
      <alignment horizontal="center"/>
    </xf>
    <xf numFmtId="166" fontId="6" fillId="0" borderId="71" xfId="0" applyNumberFormat="1" applyFont="1" applyBorder="1" applyAlignment="1">
      <alignment horizontal="center"/>
    </xf>
    <xf numFmtId="0" fontId="2" fillId="0" borderId="0" xfId="0" applyFont="1"/>
    <xf numFmtId="0" fontId="9" fillId="0" borderId="73" xfId="0" applyFont="1" applyBorder="1"/>
    <xf numFmtId="1" fontId="6" fillId="0" borderId="74" xfId="0" applyNumberFormat="1" applyFont="1" applyBorder="1" applyAlignment="1">
      <alignment horizontal="center"/>
    </xf>
    <xf numFmtId="1" fontId="6" fillId="9" borderId="2" xfId="0" applyNumberFormat="1" applyFont="1" applyFill="1" applyBorder="1" applyAlignment="1">
      <alignment horizontal="center"/>
    </xf>
    <xf numFmtId="1" fontId="6" fillId="9" borderId="1" xfId="0" applyNumberFormat="1" applyFont="1" applyFill="1" applyBorder="1" applyAlignment="1">
      <alignment horizont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1" xfId="0" applyNumberFormat="1" applyFont="1" applyBorder="1" applyAlignment="1" applyProtection="1">
      <alignment horizontal="center"/>
      <protection locked="0"/>
    </xf>
    <xf numFmtId="4" fontId="6" fillId="0" borderId="24" xfId="0" applyNumberFormat="1" applyFont="1" applyBorder="1" applyAlignment="1">
      <alignment horizontal="center"/>
    </xf>
    <xf numFmtId="4" fontId="6" fillId="0" borderId="75" xfId="0" applyNumberFormat="1" applyFont="1" applyBorder="1" applyAlignment="1">
      <alignment horizontal="center"/>
    </xf>
    <xf numFmtId="4" fontId="6" fillId="0" borderId="2" xfId="0" applyNumberFormat="1" applyFont="1" applyBorder="1" applyAlignment="1" applyProtection="1">
      <alignment horizontal="center"/>
      <protection locked="0"/>
    </xf>
    <xf numFmtId="164" fontId="6" fillId="0" borderId="23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166" fontId="6" fillId="0" borderId="75" xfId="0" applyNumberFormat="1" applyFont="1" applyBorder="1" applyAlignment="1" applyProtection="1">
      <alignment horizontal="center"/>
      <protection locked="0"/>
    </xf>
    <xf numFmtId="1" fontId="6" fillId="0" borderId="28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0" fontId="9" fillId="0" borderId="76" xfId="0" applyFont="1" applyBorder="1"/>
    <xf numFmtId="4" fontId="6" fillId="0" borderId="46" xfId="0" applyNumberFormat="1" applyFont="1" applyBorder="1" applyAlignment="1" applyProtection="1">
      <alignment horizontal="center"/>
      <protection locked="0"/>
    </xf>
    <xf numFmtId="4" fontId="6" fillId="0" borderId="47" xfId="0" applyNumberFormat="1" applyFont="1" applyBorder="1" applyAlignment="1" applyProtection="1">
      <alignment horizontal="center"/>
      <protection locked="0"/>
    </xf>
    <xf numFmtId="4" fontId="6" fillId="0" borderId="48" xfId="0" applyNumberFormat="1" applyFont="1" applyBorder="1" applyAlignment="1">
      <alignment horizontal="center"/>
    </xf>
    <xf numFmtId="4" fontId="6" fillId="0" borderId="51" xfId="0" applyNumberFormat="1" applyFont="1" applyBorder="1" applyAlignment="1">
      <alignment horizontal="center"/>
    </xf>
    <xf numFmtId="4" fontId="6" fillId="0" borderId="49" xfId="0" applyNumberFormat="1" applyFont="1" applyBorder="1" applyAlignment="1" applyProtection="1">
      <alignment horizontal="center"/>
      <protection locked="0"/>
    </xf>
    <xf numFmtId="167" fontId="6" fillId="0" borderId="30" xfId="0" applyNumberFormat="1" applyFont="1" applyBorder="1" applyAlignment="1" applyProtection="1">
      <alignment horizontal="center"/>
      <protection locked="0"/>
    </xf>
    <xf numFmtId="0" fontId="9" fillId="10" borderId="77" xfId="0" applyFont="1" applyFill="1" applyBorder="1"/>
    <xf numFmtId="0" fontId="9" fillId="10" borderId="78" xfId="0" applyFont="1" applyFill="1" applyBorder="1"/>
    <xf numFmtId="4" fontId="15" fillId="10" borderId="49" xfId="0" applyNumberFormat="1" applyFont="1" applyFill="1" applyBorder="1" applyAlignment="1">
      <alignment horizontal="center"/>
    </xf>
    <xf numFmtId="4" fontId="15" fillId="10" borderId="52" xfId="0" applyNumberFormat="1" applyFont="1" applyFill="1" applyBorder="1" applyAlignment="1">
      <alignment horizontal="center"/>
    </xf>
    <xf numFmtId="4" fontId="15" fillId="10" borderId="28" xfId="0" applyNumberFormat="1" applyFont="1" applyFill="1" applyBorder="1" applyAlignment="1">
      <alignment horizontal="center"/>
    </xf>
    <xf numFmtId="4" fontId="15" fillId="10" borderId="1" xfId="0" applyNumberFormat="1" applyFont="1" applyFill="1" applyBorder="1" applyAlignment="1">
      <alignment horizontal="center"/>
    </xf>
    <xf numFmtId="4" fontId="15" fillId="10" borderId="29" xfId="0" applyNumberFormat="1" applyFont="1" applyFill="1" applyBorder="1" applyAlignment="1">
      <alignment horizontal="center"/>
    </xf>
    <xf numFmtId="166" fontId="15" fillId="10" borderId="49" xfId="0" applyNumberFormat="1" applyFont="1" applyFill="1" applyBorder="1" applyAlignment="1">
      <alignment horizontal="center"/>
    </xf>
    <xf numFmtId="166" fontId="15" fillId="10" borderId="54" xfId="0" applyNumberFormat="1" applyFont="1" applyFill="1" applyBorder="1" applyAlignment="1">
      <alignment horizontal="center"/>
    </xf>
    <xf numFmtId="166" fontId="15" fillId="10" borderId="48" xfId="0" applyNumberFormat="1" applyFont="1" applyFill="1" applyBorder="1" applyAlignment="1">
      <alignment horizontal="center"/>
    </xf>
    <xf numFmtId="164" fontId="15" fillId="10" borderId="49" xfId="0" applyNumberFormat="1" applyFont="1" applyFill="1" applyBorder="1" applyAlignment="1">
      <alignment horizontal="center"/>
    </xf>
    <xf numFmtId="164" fontId="15" fillId="10" borderId="54" xfId="0" applyNumberFormat="1" applyFont="1" applyFill="1" applyBorder="1" applyAlignment="1">
      <alignment horizontal="center"/>
    </xf>
    <xf numFmtId="166" fontId="15" fillId="10" borderId="79" xfId="0" applyNumberFormat="1" applyFont="1" applyFill="1" applyBorder="1" applyAlignment="1">
      <alignment horizontal="center"/>
    </xf>
    <xf numFmtId="4" fontId="15" fillId="10" borderId="46" xfId="0" applyNumberFormat="1" applyFont="1" applyFill="1" applyBorder="1" applyAlignment="1">
      <alignment horizontal="center"/>
    </xf>
    <xf numFmtId="4" fontId="15" fillId="10" borderId="54" xfId="0" applyNumberFormat="1" applyFont="1" applyFill="1" applyBorder="1" applyAlignment="1">
      <alignment horizontal="center"/>
    </xf>
    <xf numFmtId="4" fontId="15" fillId="10" borderId="48" xfId="0" applyNumberFormat="1" applyFont="1" applyFill="1" applyBorder="1" applyAlignment="1">
      <alignment horizontal="center"/>
    </xf>
    <xf numFmtId="166" fontId="15" fillId="10" borderId="46" xfId="0" applyNumberFormat="1" applyFont="1" applyFill="1" applyBorder="1" applyAlignment="1">
      <alignment horizontal="center"/>
    </xf>
    <xf numFmtId="166" fontId="15" fillId="10" borderId="47" xfId="0" applyNumberFormat="1" applyFont="1" applyFill="1" applyBorder="1" applyAlignment="1">
      <alignment horizontal="center"/>
    </xf>
    <xf numFmtId="166" fontId="15" fillId="10" borderId="28" xfId="0" applyNumberFormat="1" applyFont="1" applyFill="1" applyBorder="1" applyAlignment="1">
      <alignment horizontal="center"/>
    </xf>
    <xf numFmtId="166" fontId="15" fillId="10" borderId="1" xfId="0" applyNumberFormat="1" applyFont="1" applyFill="1" applyBorder="1" applyAlignment="1">
      <alignment horizontal="center"/>
    </xf>
    <xf numFmtId="166" fontId="15" fillId="10" borderId="29" xfId="0" applyNumberFormat="1" applyFont="1" applyFill="1" applyBorder="1" applyAlignment="1">
      <alignment horizontal="center"/>
    </xf>
    <xf numFmtId="166" fontId="15" fillId="10" borderId="39" xfId="0" applyNumberFormat="1" applyFont="1" applyFill="1" applyBorder="1" applyAlignment="1">
      <alignment horizontal="center"/>
    </xf>
    <xf numFmtId="166" fontId="15" fillId="10" borderId="52" xfId="0" applyNumberFormat="1" applyFont="1" applyFill="1" applyBorder="1" applyAlignment="1">
      <alignment horizontal="center"/>
    </xf>
    <xf numFmtId="166" fontId="15" fillId="10" borderId="55" xfId="0" applyNumberFormat="1" applyFont="1" applyFill="1" applyBorder="1" applyAlignment="1">
      <alignment horizontal="center"/>
    </xf>
    <xf numFmtId="166" fontId="2" fillId="0" borderId="0" xfId="0" applyNumberFormat="1" applyFont="1"/>
    <xf numFmtId="166" fontId="6" fillId="0" borderId="13" xfId="0" applyNumberFormat="1" applyFont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166" fontId="6" fillId="0" borderId="14" xfId="0" applyNumberFormat="1" applyFont="1" applyBorder="1" applyAlignment="1">
      <alignment horizontal="center"/>
    </xf>
    <xf numFmtId="166" fontId="6" fillId="0" borderId="24" xfId="0" applyNumberFormat="1" applyFont="1" applyBorder="1" applyAlignment="1" applyProtection="1">
      <alignment horizontal="center"/>
      <protection locked="0"/>
    </xf>
    <xf numFmtId="166" fontId="6" fillId="0" borderId="2" xfId="0" applyNumberFormat="1" applyFont="1" applyBorder="1" applyAlignment="1" applyProtection="1">
      <alignment horizontal="center"/>
      <protection locked="0"/>
    </xf>
    <xf numFmtId="166" fontId="6" fillId="0" borderId="25" xfId="0" applyNumberFormat="1" applyFont="1" applyBorder="1" applyAlignment="1" applyProtection="1">
      <alignment horizontal="center"/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164" fontId="6" fillId="0" borderId="25" xfId="0" applyNumberFormat="1" applyFont="1" applyBorder="1" applyAlignment="1" applyProtection="1">
      <alignment horizontal="center"/>
      <protection locked="0"/>
    </xf>
    <xf numFmtId="166" fontId="6" fillId="0" borderId="23" xfId="0" applyNumberFormat="1" applyFont="1" applyBorder="1" applyAlignment="1" applyProtection="1">
      <alignment horizontal="center"/>
      <protection locked="0"/>
    </xf>
    <xf numFmtId="166" fontId="6" fillId="0" borderId="26" xfId="0" applyNumberFormat="1" applyFont="1" applyBorder="1" applyAlignment="1" applyProtection="1">
      <alignment horizontal="center"/>
      <protection locked="0"/>
    </xf>
    <xf numFmtId="0" fontId="9" fillId="10" borderId="22" xfId="0" applyFont="1" applyFill="1" applyBorder="1" applyAlignment="1">
      <alignment horizontal="center" vertical="center"/>
    </xf>
    <xf numFmtId="0" fontId="9" fillId="10" borderId="54" xfId="0" applyFont="1" applyFill="1" applyBorder="1"/>
    <xf numFmtId="1" fontId="15" fillId="10" borderId="47" xfId="0" applyNumberFormat="1" applyFont="1" applyFill="1" applyBorder="1" applyAlignment="1">
      <alignment horizontal="center"/>
    </xf>
    <xf numFmtId="164" fontId="15" fillId="10" borderId="1" xfId="0" applyNumberFormat="1" applyFont="1" applyFill="1" applyBorder="1" applyAlignment="1">
      <alignment horizontal="center"/>
    </xf>
    <xf numFmtId="166" fontId="15" fillId="10" borderId="44" xfId="0" applyNumberFormat="1" applyFont="1" applyFill="1" applyBorder="1" applyAlignment="1">
      <alignment horizontal="center"/>
    </xf>
    <xf numFmtId="166" fontId="6" fillId="0" borderId="8" xfId="0" applyNumberFormat="1" applyFont="1" applyBorder="1" applyAlignment="1" applyProtection="1">
      <alignment horizontal="center"/>
      <protection locked="0"/>
    </xf>
    <xf numFmtId="166" fontId="6" fillId="0" borderId="6" xfId="0" applyNumberFormat="1" applyFont="1" applyBorder="1" applyAlignment="1" applyProtection="1">
      <alignment horizontal="center"/>
      <protection locked="0"/>
    </xf>
    <xf numFmtId="166" fontId="6" fillId="0" borderId="80" xfId="0" applyNumberFormat="1" applyFont="1" applyBorder="1" applyAlignment="1" applyProtection="1">
      <alignment horizontal="center"/>
      <protection locked="0"/>
    </xf>
    <xf numFmtId="166" fontId="16" fillId="0" borderId="28" xfId="0" applyNumberFormat="1" applyFont="1" applyBorder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166" fontId="16" fillId="0" borderId="29" xfId="0" applyNumberFormat="1" applyFont="1" applyBorder="1" applyAlignment="1">
      <alignment horizontal="center"/>
    </xf>
    <xf numFmtId="166" fontId="16" fillId="0" borderId="67" xfId="0" applyNumberFormat="1" applyFont="1" applyBorder="1" applyAlignment="1" applyProtection="1">
      <alignment horizontal="center"/>
      <protection locked="0"/>
    </xf>
    <xf numFmtId="166" fontId="16" fillId="0" borderId="7" xfId="0" applyNumberFormat="1" applyFont="1" applyBorder="1" applyAlignment="1" applyProtection="1">
      <alignment horizontal="center"/>
      <protection locked="0"/>
    </xf>
    <xf numFmtId="166" fontId="16" fillId="0" borderId="5" xfId="0" applyNumberFormat="1" applyFont="1" applyBorder="1" applyAlignment="1" applyProtection="1">
      <alignment horizontal="center"/>
      <protection locked="0"/>
    </xf>
    <xf numFmtId="0" fontId="9" fillId="11" borderId="77" xfId="0" applyFont="1" applyFill="1" applyBorder="1"/>
    <xf numFmtId="0" fontId="9" fillId="11" borderId="54" xfId="0" applyFont="1" applyFill="1" applyBorder="1"/>
    <xf numFmtId="166" fontId="15" fillId="11" borderId="49" xfId="0" applyNumberFormat="1" applyFont="1" applyFill="1" applyBorder="1" applyAlignment="1">
      <alignment horizontal="center"/>
    </xf>
    <xf numFmtId="4" fontId="15" fillId="11" borderId="49" xfId="0" applyNumberFormat="1" applyFont="1" applyFill="1" applyBorder="1" applyAlignment="1">
      <alignment horizontal="center"/>
    </xf>
    <xf numFmtId="4" fontId="15" fillId="11" borderId="48" xfId="0" applyNumberFormat="1" applyFont="1" applyFill="1" applyBorder="1" applyAlignment="1">
      <alignment horizontal="center"/>
    </xf>
    <xf numFmtId="166" fontId="15" fillId="11" borderId="28" xfId="0" applyNumberFormat="1" applyFont="1" applyFill="1" applyBorder="1" applyAlignment="1">
      <alignment horizontal="center"/>
    </xf>
    <xf numFmtId="166" fontId="15" fillId="11" borderId="1" xfId="0" applyNumberFormat="1" applyFont="1" applyFill="1" applyBorder="1" applyAlignment="1">
      <alignment horizontal="center"/>
    </xf>
    <xf numFmtId="166" fontId="15" fillId="11" borderId="29" xfId="0" applyNumberFormat="1" applyFont="1" applyFill="1" applyBorder="1" applyAlignment="1">
      <alignment horizontal="center"/>
    </xf>
    <xf numFmtId="166" fontId="15" fillId="11" borderId="54" xfId="0" applyNumberFormat="1" applyFont="1" applyFill="1" applyBorder="1" applyAlignment="1">
      <alignment horizontal="center"/>
    </xf>
    <xf numFmtId="166" fontId="15" fillId="11" borderId="48" xfId="0" applyNumberFormat="1" applyFont="1" applyFill="1" applyBorder="1" applyAlignment="1">
      <alignment horizontal="center"/>
    </xf>
    <xf numFmtId="166" fontId="15" fillId="11" borderId="46" xfId="0" applyNumberFormat="1" applyFont="1" applyFill="1" applyBorder="1" applyAlignment="1">
      <alignment horizontal="center"/>
    </xf>
    <xf numFmtId="166" fontId="15" fillId="11" borderId="47" xfId="0" applyNumberFormat="1" applyFont="1" applyFill="1" applyBorder="1" applyAlignment="1">
      <alignment horizontal="center"/>
    </xf>
    <xf numFmtId="166" fontId="15" fillId="11" borderId="2" xfId="0" applyNumberFormat="1" applyFont="1" applyFill="1" applyBorder="1" applyAlignment="1">
      <alignment horizontal="center"/>
    </xf>
    <xf numFmtId="0" fontId="11" fillId="0" borderId="81" xfId="0" applyFont="1" applyBorder="1"/>
    <xf numFmtId="0" fontId="11" fillId="0" borderId="8" xfId="0" applyFont="1" applyBorder="1"/>
    <xf numFmtId="1" fontId="17" fillId="0" borderId="23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7" fillId="0" borderId="24" xfId="0" applyNumberFormat="1" applyFont="1" applyBorder="1" applyAlignment="1">
      <alignment horizontal="center"/>
    </xf>
    <xf numFmtId="166" fontId="15" fillId="0" borderId="67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166" fontId="15" fillId="0" borderId="5" xfId="0" applyNumberFormat="1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166" fontId="17" fillId="0" borderId="5" xfId="0" applyNumberFormat="1" applyFont="1" applyBorder="1" applyAlignment="1">
      <alignment horizontal="center"/>
    </xf>
    <xf numFmtId="166" fontId="17" fillId="0" borderId="6" xfId="0" applyNumberFormat="1" applyFont="1" applyBorder="1" applyAlignment="1">
      <alignment horizontal="center"/>
    </xf>
    <xf numFmtId="166" fontId="17" fillId="0" borderId="66" xfId="0" applyNumberFormat="1" applyFont="1" applyBorder="1" applyAlignment="1">
      <alignment horizontal="center"/>
    </xf>
    <xf numFmtId="166" fontId="17" fillId="0" borderId="6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9" fontId="16" fillId="0" borderId="67" xfId="0" applyNumberFormat="1" applyFont="1" applyBorder="1" applyAlignment="1" applyProtection="1">
      <alignment horizontal="center"/>
      <protection locked="0"/>
    </xf>
    <xf numFmtId="169" fontId="16" fillId="0" borderId="8" xfId="0" applyNumberFormat="1" applyFont="1" applyBorder="1" applyAlignment="1" applyProtection="1">
      <alignment horizontal="center"/>
      <protection locked="0"/>
    </xf>
    <xf numFmtId="169" fontId="16" fillId="0" borderId="2" xfId="0" applyNumberFormat="1" applyFont="1" applyBorder="1" applyAlignment="1" applyProtection="1">
      <alignment horizontal="center"/>
      <protection locked="0"/>
    </xf>
    <xf numFmtId="169" fontId="16" fillId="0" borderId="1" xfId="0" applyNumberFormat="1" applyFont="1" applyBorder="1" applyAlignment="1" applyProtection="1">
      <alignment horizontal="center"/>
      <protection locked="0"/>
    </xf>
    <xf numFmtId="169" fontId="16" fillId="0" borderId="24" xfId="0" applyNumberFormat="1" applyFont="1" applyBorder="1" applyAlignment="1" applyProtection="1">
      <alignment horizontal="center"/>
      <protection locked="0"/>
    </xf>
    <xf numFmtId="169" fontId="16" fillId="0" borderId="25" xfId="0" applyNumberFormat="1" applyFont="1" applyBorder="1" applyAlignment="1" applyProtection="1">
      <alignment horizontal="center"/>
      <protection locked="0"/>
    </xf>
    <xf numFmtId="4" fontId="16" fillId="0" borderId="2" xfId="0" applyNumberFormat="1" applyFont="1" applyBorder="1" applyAlignment="1" applyProtection="1">
      <alignment horizontal="center"/>
      <protection locked="0"/>
    </xf>
    <xf numFmtId="169" fontId="16" fillId="0" borderId="23" xfId="0" applyNumberFormat="1" applyFont="1" applyBorder="1" applyAlignment="1" applyProtection="1">
      <alignment horizontal="center"/>
      <protection locked="0"/>
    </xf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1" fontId="17" fillId="0" borderId="67" xfId="0" applyNumberFormat="1" applyFont="1" applyBorder="1" applyAlignment="1">
      <alignment horizontal="center"/>
    </xf>
    <xf numFmtId="1" fontId="17" fillId="0" borderId="66" xfId="0" applyNumberFormat="1" applyFont="1" applyBorder="1" applyAlignment="1">
      <alignment horizontal="center"/>
    </xf>
    <xf numFmtId="166" fontId="17" fillId="0" borderId="70" xfId="0" applyNumberFormat="1" applyFont="1" applyBorder="1" applyAlignment="1">
      <alignment horizontal="center"/>
    </xf>
    <xf numFmtId="166" fontId="17" fillId="0" borderId="65" xfId="0" applyNumberFormat="1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17" fillId="0" borderId="0" xfId="0" applyFont="1"/>
    <xf numFmtId="1" fontId="15" fillId="11" borderId="46" xfId="0" applyNumberFormat="1" applyFont="1" applyFill="1" applyBorder="1" applyAlignment="1">
      <alignment horizontal="center"/>
    </xf>
    <xf numFmtId="1" fontId="15" fillId="11" borderId="47" xfId="0" applyNumberFormat="1" applyFont="1" applyFill="1" applyBorder="1" applyAlignment="1">
      <alignment horizontal="center"/>
    </xf>
    <xf numFmtId="1" fontId="15" fillId="11" borderId="48" xfId="0" applyNumberFormat="1" applyFont="1" applyFill="1" applyBorder="1" applyAlignment="1">
      <alignment horizontal="center"/>
    </xf>
    <xf numFmtId="4" fontId="15" fillId="11" borderId="57" xfId="0" applyNumberFormat="1" applyFont="1" applyFill="1" applyBorder="1" applyAlignment="1">
      <alignment horizontal="center"/>
    </xf>
    <xf numFmtId="166" fontId="15" fillId="11" borderId="51" xfId="0" applyNumberFormat="1" applyFont="1" applyFill="1" applyBorder="1" applyAlignment="1">
      <alignment horizontal="center"/>
    </xf>
    <xf numFmtId="164" fontId="15" fillId="11" borderId="49" xfId="0" applyNumberFormat="1" applyFont="1" applyFill="1" applyBorder="1" applyAlignment="1">
      <alignment horizontal="center"/>
    </xf>
    <xf numFmtId="171" fontId="15" fillId="11" borderId="49" xfId="0" applyNumberFormat="1" applyFont="1" applyFill="1" applyBorder="1" applyAlignment="1">
      <alignment horizontal="center"/>
    </xf>
    <xf numFmtId="166" fontId="15" fillId="11" borderId="50" xfId="0" applyNumberFormat="1" applyFont="1" applyFill="1" applyBorder="1" applyAlignment="1">
      <alignment horizontal="center"/>
    </xf>
    <xf numFmtId="166" fontId="15" fillId="11" borderId="55" xfId="0" applyNumberFormat="1" applyFont="1" applyFill="1" applyBorder="1" applyAlignment="1">
      <alignment horizontal="center"/>
    </xf>
    <xf numFmtId="2" fontId="0" fillId="0" borderId="0" xfId="0" applyNumberFormat="1"/>
    <xf numFmtId="4" fontId="0" fillId="12" borderId="1" xfId="0" applyNumberFormat="1" applyFill="1" applyBorder="1"/>
    <xf numFmtId="2" fontId="18" fillId="0" borderId="0" xfId="0" applyNumberFormat="1" applyFont="1"/>
    <xf numFmtId="0" fontId="18" fillId="0" borderId="0" xfId="0" applyFont="1"/>
    <xf numFmtId="166" fontId="3" fillId="0" borderId="0" xfId="0" applyNumberFormat="1" applyFont="1"/>
    <xf numFmtId="2" fontId="0" fillId="0" borderId="0" xfId="0" applyNumberFormat="1" applyAlignment="1">
      <alignment horizontal="center"/>
    </xf>
    <xf numFmtId="3" fontId="0" fillId="0" borderId="0" xfId="0" applyNumberFormat="1"/>
    <xf numFmtId="172" fontId="0" fillId="0" borderId="0" xfId="0" applyNumberFormat="1"/>
    <xf numFmtId="0" fontId="19" fillId="3" borderId="1" xfId="0" applyFont="1" applyFill="1" applyBorder="1"/>
    <xf numFmtId="3" fontId="19" fillId="3" borderId="1" xfId="0" applyNumberFormat="1" applyFont="1" applyFill="1" applyBorder="1"/>
    <xf numFmtId="4" fontId="19" fillId="3" borderId="1" xfId="0" applyNumberFormat="1" applyFont="1" applyFill="1" applyBorder="1"/>
    <xf numFmtId="4" fontId="18" fillId="0" borderId="0" xfId="0" applyNumberFormat="1" applyFont="1"/>
    <xf numFmtId="0" fontId="6" fillId="0" borderId="0" xfId="0" applyFont="1"/>
    <xf numFmtId="166" fontId="0" fillId="0" borderId="0" xfId="0" applyNumberFormat="1" applyBorder="1"/>
    <xf numFmtId="169" fontId="0" fillId="0" borderId="1" xfId="0" applyNumberFormat="1" applyBorder="1"/>
    <xf numFmtId="1" fontId="0" fillId="0" borderId="1" xfId="0" applyNumberFormat="1" applyBorder="1"/>
    <xf numFmtId="169" fontId="0" fillId="13" borderId="1" xfId="0" applyNumberFormat="1" applyFill="1" applyBorder="1"/>
    <xf numFmtId="169" fontId="0" fillId="0" borderId="0" xfId="0" applyNumberFormat="1" applyAlignment="1">
      <alignment horizontal="center"/>
    </xf>
    <xf numFmtId="164" fontId="18" fillId="5" borderId="1" xfId="0" applyNumberFormat="1" applyFont="1" applyFill="1" applyBorder="1"/>
    <xf numFmtId="164" fontId="0" fillId="0" borderId="1" xfId="0" applyNumberFormat="1" applyBorder="1"/>
    <xf numFmtId="171" fontId="18" fillId="5" borderId="1" xfId="0" applyNumberFormat="1" applyFont="1" applyFill="1" applyBorder="1"/>
    <xf numFmtId="166" fontId="18" fillId="0" borderId="0" xfId="0" applyNumberFormat="1" applyFont="1"/>
    <xf numFmtId="170" fontId="21" fillId="0" borderId="0" xfId="0" applyNumberFormat="1" applyFont="1"/>
    <xf numFmtId="166" fontId="21" fillId="0" borderId="0" xfId="0" applyNumberFormat="1" applyFont="1"/>
    <xf numFmtId="164" fontId="0" fillId="10" borderId="1" xfId="0" applyNumberFormat="1" applyFill="1" applyBorder="1"/>
    <xf numFmtId="0" fontId="0" fillId="0" borderId="0" xfId="0" applyFill="1" applyBorder="1"/>
    <xf numFmtId="0" fontId="6" fillId="0" borderId="0" xfId="0" applyFont="1" applyFill="1" applyBorder="1"/>
    <xf numFmtId="0" fontId="22" fillId="14" borderId="25" xfId="0" applyFont="1" applyFill="1" applyBorder="1" applyAlignment="1">
      <alignment horizontal="center" vertical="center" wrapText="1"/>
    </xf>
    <xf numFmtId="165" fontId="18" fillId="0" borderId="0" xfId="0" applyNumberFormat="1" applyFont="1"/>
    <xf numFmtId="169" fontId="0" fillId="0" borderId="0" xfId="0" applyNumberFormat="1"/>
    <xf numFmtId="0" fontId="22" fillId="1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5" borderId="1" xfId="0" applyFill="1" applyBorder="1"/>
    <xf numFmtId="0" fontId="0" fillId="15" borderId="1" xfId="0" applyFill="1" applyBorder="1" applyAlignment="1">
      <alignment horizontal="center" vertical="center"/>
    </xf>
    <xf numFmtId="171" fontId="0" fillId="15" borderId="1" xfId="0" applyNumberFormat="1" applyFill="1" applyBorder="1"/>
    <xf numFmtId="0" fontId="0" fillId="0" borderId="0" xfId="0" applyAlignment="1">
      <alignment horizontal="center" vertical="center" wrapText="1"/>
    </xf>
    <xf numFmtId="0" fontId="24" fillId="8" borderId="82" xfId="2" applyFont="1" applyFill="1" applyBorder="1" applyAlignment="1" applyProtection="1">
      <alignment horizontal="center" vertical="center"/>
    </xf>
    <xf numFmtId="171" fontId="0" fillId="16" borderId="1" xfId="0" applyNumberFormat="1" applyFill="1" applyBorder="1"/>
    <xf numFmtId="0" fontId="0" fillId="2" borderId="1" xfId="0" applyFill="1" applyBorder="1" applyAlignment="1">
      <alignment horizontal="center"/>
    </xf>
    <xf numFmtId="0" fontId="22" fillId="14" borderId="0" xfId="0" applyFont="1" applyFill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22" fillId="17" borderId="0" xfId="0" applyFont="1" applyFill="1" applyAlignment="1">
      <alignment horizontal="center" vertical="center"/>
    </xf>
    <xf numFmtId="171" fontId="0" fillId="16" borderId="0" xfId="0" applyNumberFormat="1" applyFill="1" applyBorder="1"/>
    <xf numFmtId="0" fontId="24" fillId="8" borderId="82" xfId="2" applyFont="1" applyFill="1" applyBorder="1" applyAlignment="1" applyProtection="1">
      <alignment horizontal="center" vertical="center" wrapText="1"/>
    </xf>
    <xf numFmtId="4" fontId="0" fillId="0" borderId="1" xfId="0" applyNumberFormat="1" applyBorder="1"/>
    <xf numFmtId="0" fontId="15" fillId="0" borderId="0" xfId="0" applyFont="1" applyFill="1" applyBorder="1" applyAlignment="1">
      <alignment wrapText="1"/>
    </xf>
    <xf numFmtId="0" fontId="26" fillId="0" borderId="0" xfId="0" applyFont="1" applyAlignment="1">
      <alignment horizontal="center"/>
    </xf>
    <xf numFmtId="171" fontId="27" fillId="18" borderId="0" xfId="0" applyNumberFormat="1" applyFont="1" applyFill="1"/>
    <xf numFmtId="0" fontId="28" fillId="0" borderId="0" xfId="0" applyFont="1"/>
    <xf numFmtId="171" fontId="28" fillId="18" borderId="0" xfId="0" applyNumberFormat="1" applyFont="1" applyFill="1"/>
    <xf numFmtId="171" fontId="18" fillId="19" borderId="1" xfId="0" applyNumberFormat="1" applyFont="1" applyFill="1" applyBorder="1"/>
    <xf numFmtId="0" fontId="22" fillId="0" borderId="0" xfId="0" applyFont="1"/>
    <xf numFmtId="171" fontId="18" fillId="3" borderId="1" xfId="0" applyNumberFormat="1" applyFont="1" applyFill="1" applyBorder="1"/>
    <xf numFmtId="171" fontId="18" fillId="2" borderId="1" xfId="0" applyNumberFormat="1" applyFont="1" applyFill="1" applyBorder="1"/>
    <xf numFmtId="0" fontId="0" fillId="0" borderId="83" xfId="0" applyFill="1" applyBorder="1"/>
    <xf numFmtId="0" fontId="0" fillId="0" borderId="83" xfId="0" applyBorder="1"/>
    <xf numFmtId="0" fontId="0" fillId="0" borderId="83" xfId="0" applyBorder="1" applyAlignment="1">
      <alignment horizontal="center"/>
    </xf>
    <xf numFmtId="0" fontId="0" fillId="0" borderId="84" xfId="0" applyBorder="1"/>
    <xf numFmtId="164" fontId="0" fillId="12" borderId="1" xfId="0" applyNumberFormat="1" applyFill="1" applyBorder="1"/>
    <xf numFmtId="0" fontId="15" fillId="0" borderId="0" xfId="0" applyFont="1" applyAlignment="1"/>
    <xf numFmtId="171" fontId="0" fillId="0" borderId="0" xfId="0" applyNumberFormat="1"/>
    <xf numFmtId="0" fontId="21" fillId="0" borderId="0" xfId="0" applyFont="1"/>
    <xf numFmtId="2" fontId="0" fillId="2" borderId="1" xfId="0" applyNumberFormat="1" applyFill="1" applyBorder="1" applyAlignment="1">
      <alignment horizontal="center"/>
    </xf>
    <xf numFmtId="171" fontId="18" fillId="17" borderId="0" xfId="0" applyNumberFormat="1" applyFont="1" applyFill="1" applyBorder="1"/>
    <xf numFmtId="166" fontId="18" fillId="0" borderId="0" xfId="0" applyNumberFormat="1" applyFont="1" applyFill="1" applyBorder="1"/>
    <xf numFmtId="4" fontId="0" fillId="0" borderId="0" xfId="0" applyNumberFormat="1" applyFill="1" applyBorder="1"/>
    <xf numFmtId="170" fontId="21" fillId="0" borderId="0" xfId="0" applyNumberFormat="1" applyFont="1" applyFill="1" applyBorder="1"/>
    <xf numFmtId="166" fontId="21" fillId="0" borderId="0" xfId="0" applyNumberFormat="1" applyFont="1" applyFill="1" applyBorder="1"/>
    <xf numFmtId="0" fontId="18" fillId="0" borderId="0" xfId="0" applyFont="1" applyFill="1" applyBorder="1"/>
    <xf numFmtId="169" fontId="0" fillId="0" borderId="0" xfId="0" applyNumberFormat="1" applyFill="1" applyBorder="1"/>
    <xf numFmtId="2" fontId="0" fillId="0" borderId="0" xfId="0" applyNumberFormat="1" applyFill="1" applyBorder="1"/>
    <xf numFmtId="0" fontId="29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171" fontId="22" fillId="15" borderId="75" xfId="0" applyNumberFormat="1" applyFont="1" applyFill="1" applyBorder="1"/>
    <xf numFmtId="171" fontId="0" fillId="0" borderId="0" xfId="0" applyNumberFormat="1" applyFill="1" applyBorder="1" applyAlignment="1">
      <alignment horizontal="center" vertical="center"/>
    </xf>
    <xf numFmtId="171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/>
    </xf>
    <xf numFmtId="0" fontId="24" fillId="0" borderId="0" xfId="2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24" fillId="0" borderId="0" xfId="2" applyFont="1" applyFill="1" applyBorder="1" applyAlignment="1" applyProtection="1">
      <alignment horizontal="center" vertical="center" wrapText="1"/>
    </xf>
    <xf numFmtId="171" fontId="28" fillId="0" borderId="0" xfId="0" applyNumberFormat="1" applyFont="1" applyFill="1" applyBorder="1"/>
    <xf numFmtId="0" fontId="28" fillId="0" borderId="0" xfId="0" applyFont="1" applyFill="1" applyBorder="1"/>
    <xf numFmtId="0" fontId="0" fillId="15" borderId="75" xfId="0" applyFill="1" applyBorder="1"/>
    <xf numFmtId="171" fontId="18" fillId="0" borderId="0" xfId="0" applyNumberFormat="1" applyFont="1" applyFill="1" applyBorder="1"/>
    <xf numFmtId="0" fontId="22" fillId="0" borderId="0" xfId="0" applyFont="1" applyFill="1" applyBorder="1"/>
    <xf numFmtId="0" fontId="15" fillId="0" borderId="0" xfId="0" applyFont="1" applyAlignment="1">
      <alignment horizontal="center" wrapText="1"/>
    </xf>
    <xf numFmtId="0" fontId="25" fillId="18" borderId="0" xfId="0" applyFon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15" fillId="18" borderId="0" xfId="0" applyFont="1" applyFill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35" xfId="0" applyFont="1" applyBorder="1" applyAlignment="1">
      <alignment horizontal="center" wrapText="1"/>
    </xf>
    <xf numFmtId="0" fontId="0" fillId="0" borderId="83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35" xfId="0" applyFont="1" applyBorder="1" applyAlignment="1">
      <alignment horizontal="center"/>
    </xf>
    <xf numFmtId="0" fontId="19" fillId="8" borderId="0" xfId="0" applyFont="1" applyFill="1" applyAlignment="1">
      <alignment horizontal="center"/>
    </xf>
    <xf numFmtId="0" fontId="15" fillId="0" borderId="35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77" xfId="0" applyBorder="1" applyAlignment="1">
      <alignment horizontal="center"/>
    </xf>
    <xf numFmtId="0" fontId="18" fillId="0" borderId="0" xfId="0" applyFont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/>
    </xf>
    <xf numFmtId="0" fontId="9" fillId="8" borderId="28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9" fillId="8" borderId="2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8" borderId="43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8" borderId="44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13" fillId="8" borderId="48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0" fontId="11" fillId="8" borderId="60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 wrapText="1"/>
    </xf>
    <xf numFmtId="0" fontId="11" fillId="8" borderId="53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39" xfId="0" applyFont="1" applyFill="1" applyBorder="1" applyAlignment="1">
      <alignment horizontal="center" vertical="center" wrapText="1"/>
    </xf>
    <xf numFmtId="0" fontId="11" fillId="8" borderId="40" xfId="0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1" fillId="8" borderId="59" xfId="0" applyFont="1" applyFill="1" applyBorder="1" applyAlignment="1">
      <alignment horizontal="center" vertical="center" wrapText="1"/>
    </xf>
    <xf numFmtId="0" fontId="11" fillId="8" borderId="5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0" fontId="11" fillId="8" borderId="5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45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</cellXfs>
  <cellStyles count="5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Note 2" xfId="40"/>
    <cellStyle name="Output" xfId="41"/>
    <cellStyle name="Title" xfId="42"/>
    <cellStyle name="Total" xfId="43"/>
    <cellStyle name="Warning Text" xfId="44"/>
    <cellStyle name="Денежный 2" xfId="1"/>
    <cellStyle name="Обычный" xfId="0" builtinId="0"/>
    <cellStyle name="Обычный 2" xfId="45"/>
    <cellStyle name="Обычный 2 2" xfId="46"/>
    <cellStyle name="Обычный 2_Форма_технологические карты" xfId="47"/>
    <cellStyle name="Обычный 3" xfId="48"/>
    <cellStyle name="Обычный 4" xfId="49"/>
    <cellStyle name="Обычный_План по труду на 200-- г" xfId="2"/>
    <cellStyle name="Финансовый 2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80;&#1047;_&#1043;&#1050;/&#1057;&#1072;&#1093;&#1072;&#1088;&#1085;&#1086;&#1077;%20&#1085;&#1072;&#1087;&#1088;&#1072;&#1074;&#1083;&#1077;&#1085;&#1080;&#1077;/&#1054;&#1090;&#1095;&#1077;&#1090;&#1099;%202013%20&#1075;/&#1060;&#1086;&#1088;&#1084;&#1099;%20&#1076;&#1083;&#1103;%20&#1079;&#1072;&#1074;&#1086;&#1076;&#1086;&#1074;%202013/&#1057;&#1074;&#1086;&#1076;%20&#1087;&#1086;%20&#1079;&#1072;&#1074;&#1086;&#1076;&#1091;%20&#1057;&#1047;&#1051;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СК"/>
      <sheetName val="УП-2"/>
    </sheetNames>
    <sheetDataSet>
      <sheetData sheetId="0">
        <row r="11">
          <cell r="F11">
            <v>0</v>
          </cell>
          <cell r="R11">
            <v>0</v>
          </cell>
          <cell r="U11">
            <v>0</v>
          </cell>
          <cell r="AD11">
            <v>0</v>
          </cell>
          <cell r="AF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F12">
            <v>0</v>
          </cell>
          <cell r="R12">
            <v>0</v>
          </cell>
          <cell r="U12">
            <v>0</v>
          </cell>
          <cell r="AD12">
            <v>0</v>
          </cell>
          <cell r="AF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D13">
            <v>759.5</v>
          </cell>
          <cell r="F13">
            <v>0</v>
          </cell>
          <cell r="K13">
            <v>10748309.810000001</v>
          </cell>
          <cell r="L13">
            <v>1483910.66</v>
          </cell>
          <cell r="R13">
            <v>0</v>
          </cell>
          <cell r="U13">
            <v>0</v>
          </cell>
          <cell r="AD13">
            <v>0</v>
          </cell>
          <cell r="AF13">
            <v>0</v>
          </cell>
          <cell r="AJ13">
            <v>10000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T13">
            <v>1787409.76</v>
          </cell>
          <cell r="BA13">
            <v>474164.9</v>
          </cell>
          <cell r="BV13">
            <v>750</v>
          </cell>
          <cell r="CC13">
            <v>151324</v>
          </cell>
          <cell r="CJ13">
            <v>25.656639999999999</v>
          </cell>
          <cell r="CM13">
            <v>31</v>
          </cell>
        </row>
        <row r="15">
          <cell r="F15">
            <v>0</v>
          </cell>
          <cell r="Q15">
            <v>0</v>
          </cell>
          <cell r="R15">
            <v>0</v>
          </cell>
          <cell r="U15">
            <v>0</v>
          </cell>
          <cell r="AD15">
            <v>0</v>
          </cell>
          <cell r="AF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</row>
        <row r="16">
          <cell r="F16">
            <v>0</v>
          </cell>
          <cell r="Q16">
            <v>0</v>
          </cell>
          <cell r="R16">
            <v>0</v>
          </cell>
          <cell r="U16">
            <v>0</v>
          </cell>
          <cell r="AD16">
            <v>0</v>
          </cell>
          <cell r="AF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</row>
        <row r="17">
          <cell r="D17">
            <v>759.5</v>
          </cell>
          <cell r="F17">
            <v>0</v>
          </cell>
          <cell r="K17">
            <v>9610690.0999999996</v>
          </cell>
          <cell r="L17">
            <v>2167530.61</v>
          </cell>
          <cell r="Q17">
            <v>0</v>
          </cell>
          <cell r="R17">
            <v>0</v>
          </cell>
          <cell r="U17">
            <v>0</v>
          </cell>
          <cell r="AD17">
            <v>0</v>
          </cell>
          <cell r="AF17">
            <v>0</v>
          </cell>
          <cell r="AJ17">
            <v>10000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T17">
            <v>2516884.16</v>
          </cell>
          <cell r="BA17">
            <v>454681.5</v>
          </cell>
          <cell r="BV17">
            <v>750</v>
          </cell>
          <cell r="CC17">
            <v>131860</v>
          </cell>
          <cell r="CJ17">
            <v>36.378259999999997</v>
          </cell>
          <cell r="CM17">
            <v>28</v>
          </cell>
        </row>
      </sheetData>
      <sheetData sheetId="1">
        <row r="7">
          <cell r="J7">
            <v>2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P7">
            <v>135</v>
          </cell>
        </row>
        <row r="9">
          <cell r="P9">
            <v>0</v>
          </cell>
        </row>
        <row r="10">
          <cell r="D10">
            <v>25.656639999999999</v>
          </cell>
          <cell r="E10">
            <v>36.378259999999997</v>
          </cell>
          <cell r="F10">
            <v>41.576009999999997</v>
          </cell>
          <cell r="G10">
            <v>43.42953</v>
          </cell>
          <cell r="H10">
            <v>35.546129999999998</v>
          </cell>
          <cell r="I10">
            <v>38.155589999999997</v>
          </cell>
          <cell r="J10">
            <v>44.074869999999997</v>
          </cell>
          <cell r="K10">
            <v>5.3729800000000001</v>
          </cell>
          <cell r="L10">
            <v>2.4871400000000001</v>
          </cell>
          <cell r="M10">
            <v>2.3201900000000002</v>
          </cell>
          <cell r="N10">
            <v>1.5811999999999999</v>
          </cell>
          <cell r="O10">
            <v>11.29515</v>
          </cell>
          <cell r="P10">
            <v>287.87369000000001</v>
          </cell>
        </row>
        <row r="12">
          <cell r="D12">
            <v>31</v>
          </cell>
          <cell r="E12">
            <v>28</v>
          </cell>
          <cell r="F12">
            <v>31</v>
          </cell>
          <cell r="G12">
            <v>30</v>
          </cell>
          <cell r="H12">
            <v>31</v>
          </cell>
          <cell r="I12">
            <v>30</v>
          </cell>
          <cell r="J12">
            <v>29</v>
          </cell>
          <cell r="P12">
            <v>230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1338.7085</v>
          </cell>
          <cell r="K16">
            <v>16839.073260000001</v>
          </cell>
          <cell r="L16">
            <v>17774.470829999998</v>
          </cell>
          <cell r="M16">
            <v>18722.063069999997</v>
          </cell>
          <cell r="N16">
            <v>18743.658049999998</v>
          </cell>
          <cell r="O16">
            <v>5635.2669000000005</v>
          </cell>
          <cell r="P16">
            <v>79053.240609999993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38">
          <cell r="D38">
            <v>4594.2172300000011</v>
          </cell>
          <cell r="E38">
            <v>2822.5285800000001</v>
          </cell>
          <cell r="F38">
            <v>2437.2700459999996</v>
          </cell>
          <cell r="G38">
            <v>3003.3255100000001</v>
          </cell>
          <cell r="H38">
            <v>3147.6544999999987</v>
          </cell>
          <cell r="I38">
            <v>2474.136117</v>
          </cell>
          <cell r="J38">
            <v>3209.5963400000001</v>
          </cell>
          <cell r="O38">
            <v>4809.4443199999996</v>
          </cell>
          <cell r="P38">
            <v>26498.172642999998</v>
          </cell>
        </row>
        <row r="40">
          <cell r="D40">
            <v>3681.7889799999998</v>
          </cell>
          <cell r="E40">
            <v>3602.5133599999999</v>
          </cell>
          <cell r="F40">
            <v>3638.7420200000001</v>
          </cell>
          <cell r="G40">
            <v>3622.7508600000001</v>
          </cell>
          <cell r="H40">
            <v>3622.7508600000001</v>
          </cell>
          <cell r="I40">
            <v>3724.4919500000001</v>
          </cell>
          <cell r="J40">
            <v>3306.3289799999998</v>
          </cell>
          <cell r="O40">
            <v>2372.9745800000001</v>
          </cell>
          <cell r="P40">
            <v>27572.341589999996</v>
          </cell>
        </row>
        <row r="42">
          <cell r="D42">
            <v>666.69384000000002</v>
          </cell>
          <cell r="E42">
            <v>650.56399999999996</v>
          </cell>
          <cell r="F42">
            <v>649.29928399999994</v>
          </cell>
          <cell r="G42">
            <v>651.32637999999997</v>
          </cell>
          <cell r="H42">
            <v>656.17799000000002</v>
          </cell>
          <cell r="I42">
            <v>647.83928300000002</v>
          </cell>
          <cell r="J42">
            <v>680.33608000000004</v>
          </cell>
          <cell r="O42">
            <v>467.96350000000001</v>
          </cell>
          <cell r="P42">
            <v>5070.2003569999997</v>
          </cell>
        </row>
        <row r="44">
          <cell r="D44">
            <v>1787.40976</v>
          </cell>
          <cell r="E44">
            <v>2516.8841600000001</v>
          </cell>
          <cell r="F44">
            <v>2865.0832500000001</v>
          </cell>
          <cell r="G44">
            <v>3019.6484700000001</v>
          </cell>
          <cell r="H44">
            <v>2435.1205799999998</v>
          </cell>
          <cell r="I44">
            <v>2608.4069100000002</v>
          </cell>
          <cell r="J44">
            <v>3023.9670900000001</v>
          </cell>
          <cell r="K44">
            <v>402.00170000000003</v>
          </cell>
          <cell r="L44">
            <v>178.93732</v>
          </cell>
          <cell r="M44">
            <v>167.33505</v>
          </cell>
          <cell r="N44">
            <v>110.89398</v>
          </cell>
          <cell r="O44">
            <v>794.16039999999998</v>
          </cell>
          <cell r="P44">
            <v>19909.848670000003</v>
          </cell>
        </row>
        <row r="54">
          <cell r="D54">
            <v>1483.91066</v>
          </cell>
          <cell r="E54">
            <v>2167.5306099999998</v>
          </cell>
          <cell r="F54">
            <v>2359.6602600000001</v>
          </cell>
          <cell r="G54">
            <v>2328.3516800000002</v>
          </cell>
          <cell r="H54">
            <v>2170.8165600000002</v>
          </cell>
          <cell r="I54">
            <v>2817.13013</v>
          </cell>
          <cell r="J54">
            <v>3021.3272200000001</v>
          </cell>
          <cell r="K54">
            <v>1638.47288</v>
          </cell>
          <cell r="L54">
            <v>1533.2747400000001</v>
          </cell>
          <cell r="M54">
            <v>718.95154000000002</v>
          </cell>
          <cell r="N54">
            <v>897.91962000000001</v>
          </cell>
          <cell r="O54">
            <v>989.23789999999997</v>
          </cell>
          <cell r="P54">
            <v>22126.5838</v>
          </cell>
        </row>
        <row r="55">
          <cell r="P55">
            <v>0</v>
          </cell>
        </row>
        <row r="56">
          <cell r="D56">
            <v>8.1999999999999993</v>
          </cell>
          <cell r="E56">
            <v>8.1999999999999993</v>
          </cell>
          <cell r="F56">
            <v>8.1999999999999993</v>
          </cell>
          <cell r="G56">
            <v>14.11</v>
          </cell>
          <cell r="H56">
            <v>14.11</v>
          </cell>
          <cell r="I56">
            <v>14.11</v>
          </cell>
          <cell r="J56">
            <v>14.11</v>
          </cell>
          <cell r="K56">
            <v>14.11</v>
          </cell>
          <cell r="L56">
            <v>15.34</v>
          </cell>
          <cell r="M56">
            <v>15.34</v>
          </cell>
          <cell r="N56">
            <v>8.1999999999999993</v>
          </cell>
          <cell r="O56">
            <v>8.1999999999999993</v>
          </cell>
          <cell r="P56">
            <v>142.22999999999999</v>
          </cell>
        </row>
        <row r="57">
          <cell r="H57">
            <v>403.36500000000001</v>
          </cell>
          <cell r="I57">
            <v>616.37378999999999</v>
          </cell>
          <cell r="J57">
            <v>782.44195000000002</v>
          </cell>
          <cell r="K57">
            <v>813.87329999999997</v>
          </cell>
          <cell r="L57">
            <v>399.34679</v>
          </cell>
          <cell r="P57">
            <v>3015.40083</v>
          </cell>
        </row>
        <row r="58">
          <cell r="P58">
            <v>0</v>
          </cell>
        </row>
        <row r="60">
          <cell r="D60">
            <v>10</v>
          </cell>
          <cell r="E60">
            <v>10</v>
          </cell>
          <cell r="F60">
            <v>15</v>
          </cell>
          <cell r="G60">
            <v>15</v>
          </cell>
          <cell r="H60">
            <v>15</v>
          </cell>
          <cell r="I60">
            <v>15</v>
          </cell>
          <cell r="J60">
            <v>15</v>
          </cell>
          <cell r="K60">
            <v>15</v>
          </cell>
          <cell r="L60">
            <v>10</v>
          </cell>
          <cell r="M60">
            <v>10</v>
          </cell>
          <cell r="N60">
            <v>10</v>
          </cell>
          <cell r="O60">
            <v>10</v>
          </cell>
          <cell r="P60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DG292"/>
  <sheetViews>
    <sheetView tabSelected="1" view="pageBreakPreview" zoomScale="73" zoomScaleNormal="100" zoomScaleSheetLayoutView="73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F19" sqref="F19"/>
    </sheetView>
  </sheetViews>
  <sheetFormatPr defaultRowHeight="12.75" x14ac:dyDescent="0.2"/>
  <cols>
    <col min="1" max="1" width="6.28515625" customWidth="1"/>
    <col min="2" max="2" width="18.28515625" customWidth="1"/>
    <col min="3" max="3" width="20.28515625" customWidth="1"/>
    <col min="4" max="4" width="12.140625" customWidth="1"/>
    <col min="5" max="5" width="11.42578125" customWidth="1"/>
    <col min="6" max="6" width="13.140625" customWidth="1"/>
    <col min="7" max="7" width="14.7109375" customWidth="1"/>
    <col min="8" max="8" width="9.7109375" customWidth="1"/>
    <col min="9" max="9" width="10.85546875" customWidth="1"/>
    <col min="10" max="10" width="7.140625" customWidth="1"/>
    <col min="11" max="11" width="24" customWidth="1"/>
    <col min="12" max="12" width="20.5703125" customWidth="1"/>
    <col min="13" max="13" width="21.140625" customWidth="1"/>
    <col min="14" max="14" width="18.7109375" customWidth="1"/>
    <col min="15" max="15" width="18.42578125" customWidth="1"/>
    <col min="16" max="16" width="24.42578125" customWidth="1"/>
    <col min="17" max="17" width="17.42578125" customWidth="1"/>
    <col min="18" max="18" width="18" customWidth="1"/>
    <col min="19" max="19" width="22" customWidth="1"/>
    <col min="20" max="20" width="16.5703125" customWidth="1"/>
    <col min="21" max="21" width="19.42578125" customWidth="1"/>
    <col min="22" max="22" width="19.7109375" customWidth="1"/>
    <col min="23" max="23" width="17.140625" customWidth="1"/>
    <col min="24" max="24" width="22" customWidth="1"/>
    <col min="25" max="25" width="19" customWidth="1"/>
    <col min="26" max="26" width="18.42578125" customWidth="1"/>
    <col min="27" max="27" width="22.85546875" customWidth="1"/>
    <col min="28" max="28" width="18.42578125" customWidth="1"/>
    <col min="29" max="30" width="15.85546875" customWidth="1"/>
    <col min="31" max="31" width="11.140625" customWidth="1"/>
    <col min="32" max="32" width="14.28515625" customWidth="1"/>
    <col min="33" max="34" width="11.5703125" customWidth="1"/>
    <col min="35" max="35" width="13.140625" customWidth="1"/>
    <col min="36" max="36" width="12.5703125" bestFit="1" customWidth="1"/>
    <col min="37" max="38" width="14" customWidth="1"/>
    <col min="39" max="41" width="13.28515625" customWidth="1"/>
    <col min="42" max="42" width="11.5703125" customWidth="1"/>
    <col min="43" max="44" width="15" customWidth="1"/>
    <col min="45" max="45" width="13.28515625" customWidth="1"/>
    <col min="46" max="46" width="21.85546875" customWidth="1"/>
    <col min="47" max="47" width="22" customWidth="1"/>
    <col min="48" max="48" width="17.28515625" customWidth="1"/>
    <col min="49" max="49" width="17.85546875" customWidth="1"/>
    <col min="50" max="50" width="18.28515625" customWidth="1"/>
    <col min="51" max="51" width="17" customWidth="1"/>
    <col min="52" max="52" width="20.42578125" customWidth="1"/>
    <col min="53" max="53" width="17.28515625" customWidth="1"/>
    <col min="54" max="55" width="15.5703125" customWidth="1"/>
    <col min="56" max="56" width="17.85546875" customWidth="1"/>
    <col min="57" max="58" width="17" customWidth="1"/>
    <col min="59" max="59" width="16.5703125" customWidth="1"/>
    <col min="60" max="62" width="15.5703125" customWidth="1"/>
    <col min="63" max="63" width="17.85546875" customWidth="1"/>
    <col min="64" max="65" width="17" customWidth="1"/>
    <col min="66" max="66" width="15" customWidth="1"/>
    <col min="67" max="69" width="13.42578125" customWidth="1"/>
    <col min="70" max="70" width="14.42578125" bestFit="1" customWidth="1"/>
    <col min="71" max="73" width="14.42578125" customWidth="1"/>
    <col min="74" max="76" width="13.42578125" customWidth="1"/>
    <col min="77" max="77" width="14.42578125" bestFit="1" customWidth="1"/>
    <col min="78" max="80" width="14.42578125" customWidth="1"/>
    <col min="81" max="81" width="21.85546875" customWidth="1"/>
    <col min="82" max="83" width="13.42578125" customWidth="1"/>
    <col min="84" max="84" width="19" customWidth="1"/>
    <col min="85" max="87" width="14.42578125" customWidth="1"/>
    <col min="88" max="88" width="16.140625" customWidth="1"/>
    <col min="89" max="89" width="12.5703125" bestFit="1" customWidth="1"/>
    <col min="90" max="90" width="15.140625" bestFit="1" customWidth="1"/>
    <col min="91" max="93" width="9.28515625" bestFit="1" customWidth="1"/>
    <col min="94" max="94" width="14.28515625" customWidth="1"/>
    <col min="95" max="95" width="9.85546875" customWidth="1"/>
    <col min="96" max="96" width="13.85546875" bestFit="1" customWidth="1"/>
    <col min="97" max="97" width="12.85546875" customWidth="1"/>
    <col min="98" max="98" width="10" bestFit="1" customWidth="1"/>
    <col min="99" max="99" width="16.42578125" customWidth="1"/>
    <col min="100" max="100" width="17.140625" customWidth="1"/>
    <col min="101" max="101" width="11.5703125" customWidth="1"/>
    <col min="102" max="102" width="20.28515625" customWidth="1"/>
    <col min="103" max="103" width="10.7109375" customWidth="1"/>
    <col min="104" max="104" width="10.5703125" customWidth="1"/>
    <col min="105" max="105" width="8.140625" customWidth="1"/>
    <col min="106" max="106" width="14.5703125" customWidth="1"/>
    <col min="107" max="107" width="13.7109375" customWidth="1"/>
    <col min="108" max="108" width="13.42578125" customWidth="1"/>
    <col min="109" max="109" width="12.7109375" customWidth="1"/>
    <col min="110" max="110" width="16.140625" customWidth="1"/>
    <col min="111" max="111" width="16.28515625" bestFit="1" customWidth="1"/>
  </cols>
  <sheetData>
    <row r="2" spans="1:111" ht="15.75" x14ac:dyDescent="0.25">
      <c r="M2" s="1" t="s">
        <v>0</v>
      </c>
    </row>
    <row r="3" spans="1:111" ht="15.75" x14ac:dyDescent="0.25">
      <c r="B3" s="381" t="s">
        <v>1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381"/>
      <c r="AV3" s="381"/>
      <c r="AW3" s="381"/>
      <c r="AX3" s="381"/>
      <c r="AY3" s="381"/>
      <c r="AZ3" s="381"/>
      <c r="BA3" s="381"/>
      <c r="BB3" s="381"/>
      <c r="BC3" s="381"/>
      <c r="BD3" s="381"/>
      <c r="BE3" s="381"/>
      <c r="BF3" s="381"/>
      <c r="BG3" s="381"/>
      <c r="BH3" s="381"/>
      <c r="BI3" s="381"/>
      <c r="BJ3" s="381"/>
      <c r="BK3" s="381"/>
      <c r="BL3" s="381"/>
      <c r="BM3" s="381"/>
      <c r="BN3" s="381"/>
      <c r="BO3" s="381"/>
      <c r="BP3" s="381"/>
      <c r="BQ3" s="381"/>
      <c r="BR3" s="381"/>
      <c r="BS3" s="381"/>
      <c r="BT3" s="381"/>
      <c r="BU3" s="381"/>
      <c r="BV3" s="381"/>
      <c r="BW3" s="381"/>
      <c r="BX3" s="381"/>
      <c r="BY3" s="381"/>
      <c r="BZ3" s="381"/>
      <c r="CA3" s="381"/>
      <c r="CB3" s="381"/>
      <c r="CC3" s="381"/>
      <c r="CD3" s="381"/>
      <c r="CE3" s="381"/>
      <c r="CF3" s="381"/>
      <c r="CG3" s="381"/>
      <c r="CH3" s="381"/>
      <c r="CI3" s="381"/>
      <c r="CJ3" s="381"/>
      <c r="CK3" s="381"/>
      <c r="CL3" s="381"/>
    </row>
    <row r="4" spans="1:111" ht="18" x14ac:dyDescent="0.25">
      <c r="B4" s="1"/>
      <c r="C4" s="1"/>
      <c r="H4" s="2"/>
      <c r="M4" s="3"/>
      <c r="N4" s="3"/>
      <c r="O4" s="3"/>
      <c r="W4" s="4"/>
      <c r="X4" s="5"/>
      <c r="Y4" s="4"/>
      <c r="Z4" s="5"/>
      <c r="AA4" s="4"/>
      <c r="AB4" s="4"/>
      <c r="BR4" s="6"/>
      <c r="BY4" s="6"/>
    </row>
    <row r="5" spans="1:111" ht="20.25" x14ac:dyDescent="0.3">
      <c r="B5" s="1"/>
      <c r="C5" s="1"/>
      <c r="G5">
        <f>IFERROR(VLOOKUP([1]ССК!D11,[1]ССК!D11:D11,1,TRUE),0)</f>
        <v>0</v>
      </c>
      <c r="H5" s="7"/>
      <c r="M5" s="8"/>
      <c r="T5" s="9"/>
      <c r="U5" s="6"/>
      <c r="W5" s="10"/>
      <c r="X5" s="4"/>
      <c r="Y5" s="4"/>
      <c r="Z5" s="4"/>
      <c r="AA5" s="4"/>
      <c r="AB5" s="4"/>
      <c r="AU5" s="11"/>
      <c r="AV5" s="4"/>
      <c r="AW5" s="4"/>
      <c r="AX5" s="4"/>
      <c r="BQ5" s="8" t="e">
        <f>#REF!+#REF!+#REF!+#REF!</f>
        <v>#REF!</v>
      </c>
      <c r="BR5" s="12" t="s">
        <v>2</v>
      </c>
      <c r="BS5" s="6"/>
      <c r="BU5" s="8"/>
      <c r="BY5" s="12"/>
      <c r="BZ5" s="6"/>
      <c r="CB5" s="8"/>
      <c r="CC5" s="8"/>
    </row>
    <row r="6" spans="1:111" ht="15.75" x14ac:dyDescent="0.25">
      <c r="B6" s="1"/>
      <c r="C6" s="1"/>
      <c r="H6" s="7"/>
      <c r="I6" s="2"/>
      <c r="K6" s="10" t="e">
        <f>#REF!</f>
        <v>#REF!</v>
      </c>
      <c r="M6" s="8" t="e">
        <f>#REF!+#REF!+#REF!+#REF!+#REF!+#REF!</f>
        <v>#REF!</v>
      </c>
      <c r="U6" s="6"/>
      <c r="V6" s="12"/>
      <c r="W6" s="13"/>
      <c r="X6" s="10"/>
      <c r="Y6" s="4"/>
      <c r="Z6" s="10"/>
      <c r="AA6" s="10"/>
      <c r="AB6" s="10"/>
      <c r="AN6" s="14" t="e">
        <f>AN13+AN17+#REF!+#REF!+#REF!+#REF!+#REF!+#REF!+#REF!+#REF!</f>
        <v>#REF!</v>
      </c>
      <c r="AO6" t="s">
        <v>3</v>
      </c>
      <c r="AU6" s="15" t="s">
        <v>4</v>
      </c>
      <c r="AV6" s="4"/>
      <c r="AW6" s="4"/>
      <c r="AX6" s="4"/>
      <c r="BQ6" s="16" t="e">
        <f>#REF!+#REF!+#REF!</f>
        <v>#REF!</v>
      </c>
      <c r="BR6" s="12" t="s">
        <v>5</v>
      </c>
      <c r="BS6" s="8"/>
      <c r="BU6" s="8"/>
      <c r="BY6" s="8"/>
      <c r="BZ6" s="8"/>
      <c r="CB6" s="8"/>
      <c r="CC6" s="8"/>
      <c r="CF6" s="8"/>
      <c r="CL6" s="4"/>
    </row>
    <row r="7" spans="1:111" ht="15.75" thickBot="1" x14ac:dyDescent="0.25">
      <c r="B7" s="17">
        <f>TIME(8,30,10)</f>
        <v>0.35428240740740741</v>
      </c>
      <c r="C7" s="17"/>
      <c r="F7" s="18"/>
      <c r="G7" s="2"/>
      <c r="I7" s="2"/>
      <c r="U7" s="6"/>
      <c r="V7" s="12"/>
      <c r="W7" s="4"/>
      <c r="X7" s="19"/>
      <c r="Y7" s="4"/>
      <c r="Z7" s="4"/>
      <c r="AA7" s="20"/>
      <c r="AB7" s="20"/>
      <c r="AG7" s="19"/>
      <c r="AQ7" s="19"/>
      <c r="AU7" s="21"/>
      <c r="AV7" s="4"/>
      <c r="AW7" s="4"/>
      <c r="AX7" s="4"/>
      <c r="BE7" s="19"/>
      <c r="BL7" s="19"/>
      <c r="BU7" s="8"/>
      <c r="CB7" s="8"/>
      <c r="CC7" s="8"/>
      <c r="CL7" s="4"/>
    </row>
    <row r="8" spans="1:111" ht="48" customHeight="1" x14ac:dyDescent="0.2">
      <c r="A8" s="382" t="s">
        <v>6</v>
      </c>
      <c r="B8" s="382" t="s">
        <v>7</v>
      </c>
      <c r="C8" s="333" t="s">
        <v>8</v>
      </c>
      <c r="D8" s="386" t="s">
        <v>9</v>
      </c>
      <c r="E8" s="387"/>
      <c r="F8" s="387"/>
      <c r="G8" s="387"/>
      <c r="H8" s="387"/>
      <c r="I8" s="387"/>
      <c r="J8" s="388"/>
      <c r="K8" s="389" t="s">
        <v>10</v>
      </c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1" t="s">
        <v>11</v>
      </c>
      <c r="AD8" s="373"/>
      <c r="AE8" s="373"/>
      <c r="AF8" s="392"/>
      <c r="AG8" s="362" t="s">
        <v>12</v>
      </c>
      <c r="AH8" s="357"/>
      <c r="AI8" s="395"/>
      <c r="AJ8" s="357" t="s">
        <v>13</v>
      </c>
      <c r="AK8" s="357"/>
      <c r="AL8" s="357"/>
      <c r="AM8" s="357"/>
      <c r="AN8" s="357"/>
      <c r="AO8" s="357"/>
      <c r="AP8" s="378"/>
      <c r="AQ8" s="366" t="s">
        <v>12</v>
      </c>
      <c r="AR8" s="357"/>
      <c r="AS8" s="357"/>
      <c r="AT8" s="372" t="s">
        <v>14</v>
      </c>
      <c r="AU8" s="373"/>
      <c r="AV8" s="373"/>
      <c r="AW8" s="374"/>
      <c r="AX8" s="362" t="s">
        <v>15</v>
      </c>
      <c r="AY8" s="362" t="s">
        <v>16</v>
      </c>
      <c r="AZ8" s="378" t="s">
        <v>17</v>
      </c>
      <c r="BA8" s="366" t="s">
        <v>18</v>
      </c>
      <c r="BB8" s="357"/>
      <c r="BC8" s="357"/>
      <c r="BD8" s="357"/>
      <c r="BE8" s="369" t="s">
        <v>19</v>
      </c>
      <c r="BF8" s="350" t="s">
        <v>20</v>
      </c>
      <c r="BG8" s="362" t="s">
        <v>21</v>
      </c>
      <c r="BH8" s="366" t="s">
        <v>22</v>
      </c>
      <c r="BI8" s="357"/>
      <c r="BJ8" s="357"/>
      <c r="BK8" s="357"/>
      <c r="BL8" s="369" t="s">
        <v>19</v>
      </c>
      <c r="BM8" s="350" t="s">
        <v>20</v>
      </c>
      <c r="BN8" s="357" t="s">
        <v>21</v>
      </c>
      <c r="BO8" s="356" t="s">
        <v>23</v>
      </c>
      <c r="BP8" s="357"/>
      <c r="BQ8" s="357"/>
      <c r="BR8" s="358"/>
      <c r="BS8" s="362" t="s">
        <v>19</v>
      </c>
      <c r="BT8" s="350" t="s">
        <v>20</v>
      </c>
      <c r="BU8" s="353" t="s">
        <v>21</v>
      </c>
      <c r="BV8" s="356" t="s">
        <v>24</v>
      </c>
      <c r="BW8" s="357"/>
      <c r="BX8" s="357"/>
      <c r="BY8" s="358"/>
      <c r="BZ8" s="362" t="s">
        <v>19</v>
      </c>
      <c r="CA8" s="350" t="s">
        <v>20</v>
      </c>
      <c r="CB8" s="353" t="s">
        <v>21</v>
      </c>
      <c r="CC8" s="356" t="s">
        <v>25</v>
      </c>
      <c r="CD8" s="357"/>
      <c r="CE8" s="357"/>
      <c r="CF8" s="358"/>
      <c r="CG8" s="362" t="s">
        <v>19</v>
      </c>
      <c r="CH8" s="350" t="s">
        <v>20</v>
      </c>
      <c r="CI8" s="353" t="s">
        <v>21</v>
      </c>
      <c r="CJ8" s="332" t="s">
        <v>26</v>
      </c>
      <c r="CK8" s="333"/>
      <c r="CL8" s="334"/>
      <c r="CM8" s="332" t="s">
        <v>27</v>
      </c>
      <c r="CN8" s="333"/>
      <c r="CO8" s="334"/>
      <c r="CP8" s="332" t="s">
        <v>28</v>
      </c>
      <c r="CQ8" s="333"/>
      <c r="CR8" s="334"/>
      <c r="CS8" s="332" t="s">
        <v>29</v>
      </c>
      <c r="CT8" s="333"/>
      <c r="CU8" s="334"/>
      <c r="CV8" s="332" t="s">
        <v>30</v>
      </c>
      <c r="CW8" s="333"/>
      <c r="CX8" s="334"/>
      <c r="CY8" s="332" t="s">
        <v>31</v>
      </c>
      <c r="CZ8" s="333"/>
      <c r="DA8" s="333"/>
      <c r="DB8" s="332" t="s">
        <v>32</v>
      </c>
      <c r="DC8" s="333"/>
      <c r="DD8" s="333"/>
      <c r="DE8" s="333"/>
      <c r="DF8" s="334"/>
    </row>
    <row r="9" spans="1:111" ht="26.25" customHeight="1" thickBot="1" x14ac:dyDescent="0.25">
      <c r="A9" s="383"/>
      <c r="B9" s="383"/>
      <c r="C9" s="385"/>
      <c r="D9" s="338" t="s">
        <v>33</v>
      </c>
      <c r="E9" s="340" t="s">
        <v>34</v>
      </c>
      <c r="F9" s="340" t="s">
        <v>35</v>
      </c>
      <c r="G9" s="340" t="s">
        <v>36</v>
      </c>
      <c r="H9" s="340"/>
      <c r="I9" s="340"/>
      <c r="J9" s="342" t="s">
        <v>37</v>
      </c>
      <c r="K9" s="344" t="s">
        <v>38</v>
      </c>
      <c r="L9" s="344"/>
      <c r="M9" s="345"/>
      <c r="N9" s="346" t="s">
        <v>39</v>
      </c>
      <c r="O9" s="344"/>
      <c r="P9" s="345"/>
      <c r="Q9" s="347" t="s">
        <v>40</v>
      </c>
      <c r="R9" s="348"/>
      <c r="S9" s="349"/>
      <c r="T9" s="346" t="s">
        <v>41</v>
      </c>
      <c r="U9" s="344"/>
      <c r="V9" s="344"/>
      <c r="W9" s="327" t="s">
        <v>12</v>
      </c>
      <c r="X9" s="328"/>
      <c r="Y9" s="328"/>
      <c r="Z9" s="328"/>
      <c r="AA9" s="328"/>
      <c r="AB9" s="329"/>
      <c r="AC9" s="393"/>
      <c r="AD9" s="376"/>
      <c r="AE9" s="376"/>
      <c r="AF9" s="394"/>
      <c r="AG9" s="396"/>
      <c r="AH9" s="368"/>
      <c r="AI9" s="397"/>
      <c r="AJ9" s="368"/>
      <c r="AK9" s="368"/>
      <c r="AL9" s="368"/>
      <c r="AM9" s="368"/>
      <c r="AN9" s="368"/>
      <c r="AO9" s="368"/>
      <c r="AP9" s="398"/>
      <c r="AQ9" s="367"/>
      <c r="AR9" s="368"/>
      <c r="AS9" s="368"/>
      <c r="AT9" s="375"/>
      <c r="AU9" s="376"/>
      <c r="AV9" s="376"/>
      <c r="AW9" s="377"/>
      <c r="AX9" s="363"/>
      <c r="AY9" s="363"/>
      <c r="AZ9" s="379"/>
      <c r="BA9" s="367"/>
      <c r="BB9" s="368"/>
      <c r="BC9" s="368"/>
      <c r="BD9" s="368"/>
      <c r="BE9" s="370"/>
      <c r="BF9" s="351"/>
      <c r="BG9" s="363"/>
      <c r="BH9" s="367"/>
      <c r="BI9" s="368"/>
      <c r="BJ9" s="368"/>
      <c r="BK9" s="368"/>
      <c r="BL9" s="370"/>
      <c r="BM9" s="351"/>
      <c r="BN9" s="371"/>
      <c r="BO9" s="359"/>
      <c r="BP9" s="360"/>
      <c r="BQ9" s="360"/>
      <c r="BR9" s="361"/>
      <c r="BS9" s="363"/>
      <c r="BT9" s="351"/>
      <c r="BU9" s="354"/>
      <c r="BV9" s="359"/>
      <c r="BW9" s="360"/>
      <c r="BX9" s="360"/>
      <c r="BY9" s="361"/>
      <c r="BZ9" s="363"/>
      <c r="CA9" s="351"/>
      <c r="CB9" s="354"/>
      <c r="CC9" s="359"/>
      <c r="CD9" s="360"/>
      <c r="CE9" s="360"/>
      <c r="CF9" s="361"/>
      <c r="CG9" s="363"/>
      <c r="CH9" s="351"/>
      <c r="CI9" s="354"/>
      <c r="CJ9" s="335"/>
      <c r="CK9" s="336"/>
      <c r="CL9" s="337"/>
      <c r="CM9" s="335"/>
      <c r="CN9" s="336"/>
      <c r="CO9" s="337"/>
      <c r="CP9" s="335"/>
      <c r="CQ9" s="336"/>
      <c r="CR9" s="337"/>
      <c r="CS9" s="335"/>
      <c r="CT9" s="336"/>
      <c r="CU9" s="337"/>
      <c r="CV9" s="335"/>
      <c r="CW9" s="336"/>
      <c r="CX9" s="337"/>
      <c r="CY9" s="335"/>
      <c r="CZ9" s="336"/>
      <c r="DA9" s="336"/>
      <c r="DB9" s="335"/>
      <c r="DC9" s="336"/>
      <c r="DD9" s="336"/>
      <c r="DE9" s="336"/>
      <c r="DF9" s="337"/>
    </row>
    <row r="10" spans="1:111" ht="47.25" customHeight="1" thickBot="1" x14ac:dyDescent="0.25">
      <c r="A10" s="384"/>
      <c r="B10" s="384"/>
      <c r="C10" s="336"/>
      <c r="D10" s="339"/>
      <c r="E10" s="341"/>
      <c r="F10" s="341"/>
      <c r="G10" s="22" t="s">
        <v>42</v>
      </c>
      <c r="H10" s="22" t="s">
        <v>43</v>
      </c>
      <c r="I10" s="22" t="s">
        <v>44</v>
      </c>
      <c r="J10" s="343"/>
      <c r="K10" s="23" t="s">
        <v>45</v>
      </c>
      <c r="L10" s="24" t="s">
        <v>46</v>
      </c>
      <c r="M10" s="25" t="s">
        <v>47</v>
      </c>
      <c r="N10" s="26" t="s">
        <v>45</v>
      </c>
      <c r="O10" s="24" t="s">
        <v>46</v>
      </c>
      <c r="P10" s="25" t="s">
        <v>47</v>
      </c>
      <c r="Q10" s="26" t="s">
        <v>45</v>
      </c>
      <c r="R10" s="24" t="s">
        <v>46</v>
      </c>
      <c r="S10" s="25" t="s">
        <v>47</v>
      </c>
      <c r="T10" s="26" t="s">
        <v>45</v>
      </c>
      <c r="U10" s="24" t="s">
        <v>46</v>
      </c>
      <c r="V10" s="27" t="s">
        <v>47</v>
      </c>
      <c r="W10" s="28" t="s">
        <v>48</v>
      </c>
      <c r="X10" s="29" t="s">
        <v>49</v>
      </c>
      <c r="Y10" s="29" t="s">
        <v>50</v>
      </c>
      <c r="Z10" s="29" t="s">
        <v>51</v>
      </c>
      <c r="AA10" s="29" t="s">
        <v>50</v>
      </c>
      <c r="AB10" s="30" t="s">
        <v>51</v>
      </c>
      <c r="AC10" s="31" t="s">
        <v>33</v>
      </c>
      <c r="AD10" s="32" t="s">
        <v>52</v>
      </c>
      <c r="AE10" s="33" t="s">
        <v>53</v>
      </c>
      <c r="AF10" s="34" t="s">
        <v>41</v>
      </c>
      <c r="AG10" s="35" t="s">
        <v>54</v>
      </c>
      <c r="AH10" s="23" t="s">
        <v>55</v>
      </c>
      <c r="AI10" s="36" t="s">
        <v>56</v>
      </c>
      <c r="AJ10" s="37" t="s">
        <v>33</v>
      </c>
      <c r="AK10" s="23" t="s">
        <v>52</v>
      </c>
      <c r="AL10" s="23" t="s">
        <v>57</v>
      </c>
      <c r="AM10" s="38" t="s">
        <v>41</v>
      </c>
      <c r="AN10" s="27" t="s">
        <v>58</v>
      </c>
      <c r="AO10" s="38" t="s">
        <v>59</v>
      </c>
      <c r="AP10" s="39" t="s">
        <v>60</v>
      </c>
      <c r="AQ10" s="40" t="s">
        <v>54</v>
      </c>
      <c r="AR10" s="41" t="s">
        <v>61</v>
      </c>
      <c r="AS10" s="42" t="s">
        <v>62</v>
      </c>
      <c r="AT10" s="43" t="s">
        <v>63</v>
      </c>
      <c r="AU10" s="24" t="s">
        <v>52</v>
      </c>
      <c r="AV10" s="24" t="s">
        <v>57</v>
      </c>
      <c r="AW10" s="44" t="s">
        <v>41</v>
      </c>
      <c r="AX10" s="365"/>
      <c r="AY10" s="365"/>
      <c r="AZ10" s="380"/>
      <c r="BA10" s="45" t="s">
        <v>33</v>
      </c>
      <c r="BB10" s="46" t="s">
        <v>52</v>
      </c>
      <c r="BC10" s="46" t="s">
        <v>57</v>
      </c>
      <c r="BD10" s="47" t="s">
        <v>41</v>
      </c>
      <c r="BE10" s="364"/>
      <c r="BF10" s="352"/>
      <c r="BG10" s="365"/>
      <c r="BH10" s="37" t="s">
        <v>33</v>
      </c>
      <c r="BI10" s="23" t="s">
        <v>52</v>
      </c>
      <c r="BJ10" s="23" t="s">
        <v>57</v>
      </c>
      <c r="BK10" s="38" t="s">
        <v>41</v>
      </c>
      <c r="BL10" s="364"/>
      <c r="BM10" s="352"/>
      <c r="BN10" s="360"/>
      <c r="BO10" s="48" t="s">
        <v>33</v>
      </c>
      <c r="BP10" s="49" t="s">
        <v>52</v>
      </c>
      <c r="BQ10" s="49" t="s">
        <v>57</v>
      </c>
      <c r="BR10" s="50" t="s">
        <v>41</v>
      </c>
      <c r="BS10" s="364"/>
      <c r="BT10" s="352"/>
      <c r="BU10" s="355"/>
      <c r="BV10" s="51" t="s">
        <v>33</v>
      </c>
      <c r="BW10" s="49" t="s">
        <v>52</v>
      </c>
      <c r="BX10" s="49" t="s">
        <v>57</v>
      </c>
      <c r="BY10" s="50" t="s">
        <v>41</v>
      </c>
      <c r="BZ10" s="364"/>
      <c r="CA10" s="352"/>
      <c r="CB10" s="355"/>
      <c r="CC10" s="51" t="s">
        <v>33</v>
      </c>
      <c r="CD10" s="49" t="s">
        <v>52</v>
      </c>
      <c r="CE10" s="49" t="s">
        <v>57</v>
      </c>
      <c r="CF10" s="50" t="s">
        <v>41</v>
      </c>
      <c r="CG10" s="364"/>
      <c r="CH10" s="352"/>
      <c r="CI10" s="355"/>
      <c r="CJ10" s="52" t="s">
        <v>33</v>
      </c>
      <c r="CK10" s="49" t="s">
        <v>52</v>
      </c>
      <c r="CL10" s="53" t="s">
        <v>41</v>
      </c>
      <c r="CM10" s="52" t="s">
        <v>33</v>
      </c>
      <c r="CN10" s="49" t="s">
        <v>52</v>
      </c>
      <c r="CO10" s="53" t="s">
        <v>41</v>
      </c>
      <c r="CP10" s="52" t="s">
        <v>33</v>
      </c>
      <c r="CQ10" s="49" t="s">
        <v>52</v>
      </c>
      <c r="CR10" s="53" t="s">
        <v>41</v>
      </c>
      <c r="CS10" s="52" t="s">
        <v>33</v>
      </c>
      <c r="CT10" s="49" t="s">
        <v>52</v>
      </c>
      <c r="CU10" s="53" t="s">
        <v>41</v>
      </c>
      <c r="CV10" s="52" t="s">
        <v>33</v>
      </c>
      <c r="CW10" s="49" t="s">
        <v>52</v>
      </c>
      <c r="CX10" s="53" t="s">
        <v>41</v>
      </c>
      <c r="CY10" s="49" t="s">
        <v>33</v>
      </c>
      <c r="CZ10" s="49" t="s">
        <v>52</v>
      </c>
      <c r="DA10" s="54" t="s">
        <v>63</v>
      </c>
      <c r="DB10" s="48" t="s">
        <v>33</v>
      </c>
      <c r="DC10" s="49" t="s">
        <v>52</v>
      </c>
      <c r="DD10" s="49" t="s">
        <v>64</v>
      </c>
      <c r="DE10" s="49" t="s">
        <v>65</v>
      </c>
      <c r="DF10" s="55" t="s">
        <v>66</v>
      </c>
    </row>
    <row r="11" spans="1:111" s="90" customFormat="1" ht="27" customHeight="1" x14ac:dyDescent="0.2">
      <c r="A11" s="330">
        <v>1</v>
      </c>
      <c r="B11" s="324" t="s">
        <v>67</v>
      </c>
      <c r="C11" s="56" t="s">
        <v>68</v>
      </c>
      <c r="D11" s="57">
        <f>IFERROR(VLOOKUP([1]ССК!D11,[1]ССК!D11:D11,1,TRUE),0)</f>
        <v>0</v>
      </c>
      <c r="E11" s="57">
        <f>IFERROR(VLOOKUP([1]ССК!E11,[1]ССК!E11:E11,1,TRUE),0)</f>
        <v>0</v>
      </c>
      <c r="F11" s="57">
        <f>IFERROR(VLOOKUP([1]ССК!F11,[1]ССК!F11:F11,1,TRUE),0)</f>
        <v>0</v>
      </c>
      <c r="G11" s="58">
        <f>IFERROR(VLOOKUP([1]ССК!G11,[1]ССК!G11:G11,1,TRUE),0)</f>
        <v>0</v>
      </c>
      <c r="H11" s="59">
        <f>IFERROR(VLOOKUP([1]ССК!H11,[1]ССК!H11:H11,1,TRUE),0)</f>
        <v>0</v>
      </c>
      <c r="I11" s="59">
        <f>IFERROR(VLOOKUP([1]ССК!I11,[1]ССК!I11:I11,1,TRUE),0)</f>
        <v>0</v>
      </c>
      <c r="J11" s="60">
        <f>IFERROR(VLOOKUP([1]ССК!J11,[1]ССК!J11:J11,1,TRUE),0)</f>
        <v>0</v>
      </c>
      <c r="K11" s="61">
        <f>IFERROR(VLOOKUP([1]ССК!K11,[1]ССК!K11:K11,1,TRUE),0)</f>
        <v>0</v>
      </c>
      <c r="L11" s="62">
        <f>IFERROR(VLOOKUP([1]ССК!L11,[1]ССК!L11:L11,1,TRUE),0)</f>
        <v>0</v>
      </c>
      <c r="M11" s="63">
        <f>K11+L11</f>
        <v>0</v>
      </c>
      <c r="N11" s="61">
        <f>IFERROR(VLOOKUP([1]ССК!N11,[1]ССК!N11:N11,1,TRUE),0)</f>
        <v>0</v>
      </c>
      <c r="O11" s="62">
        <f>IFERROR(VLOOKUP([1]ССК!O11,[1]ССК!O11:O11,1,TRUE),0)</f>
        <v>0</v>
      </c>
      <c r="P11" s="63">
        <f>N11+O11</f>
        <v>0</v>
      </c>
      <c r="Q11" s="61">
        <f>IFERROR(VLOOKUP([1]ССК!Q11,[1]ССК!Q11:Q11,1,TRUE),0)</f>
        <v>0</v>
      </c>
      <c r="R11" s="62">
        <f>IFERROR(VLOOKUP([1]ССК!R11,[1]ССК!R11:R11,1,TRUE),0)</f>
        <v>0</v>
      </c>
      <c r="S11" s="63">
        <f>Q11+R11</f>
        <v>0</v>
      </c>
      <c r="T11" s="61">
        <f>IFERROR(VLOOKUP([1]ССК!T11,[1]ССК!T11:T11,1,TRUE),0)</f>
        <v>0</v>
      </c>
      <c r="U11" s="62">
        <f>IFERROR(VLOOKUP([1]ССК!U11,[1]ССК!U11:U11,1,TRUE),0)</f>
        <v>0</v>
      </c>
      <c r="V11" s="64">
        <f>T11+U11</f>
        <v>0</v>
      </c>
      <c r="W11" s="65">
        <f t="shared" ref="W11:X18" si="0">T11-K11</f>
        <v>0</v>
      </c>
      <c r="X11" s="66">
        <f t="shared" si="0"/>
        <v>0</v>
      </c>
      <c r="Y11" s="67">
        <f t="shared" ref="Y11:Z18" si="1">T11-N11</f>
        <v>0</v>
      </c>
      <c r="Z11" s="67">
        <f t="shared" si="1"/>
        <v>0</v>
      </c>
      <c r="AA11" s="67">
        <f t="shared" ref="AA11:AB18" si="2">T11-Q11</f>
        <v>0</v>
      </c>
      <c r="AB11" s="68">
        <f t="shared" si="2"/>
        <v>0</v>
      </c>
      <c r="AC11" s="69">
        <f>IFERROR(VLOOKUP([1]ССК!AC11,[1]ССК!AC11:AC11,1,TRUE),0)</f>
        <v>0</v>
      </c>
      <c r="AD11" s="62">
        <f>IFERROR(VLOOKUP([1]ССК!AD11,[1]ССК!AD11:AD11,1,TRUE),0)</f>
        <v>0</v>
      </c>
      <c r="AE11" s="63">
        <f>IFERROR(VLOOKUP([1]ССК!AE11,[1]ССК!AE11:AE11,1,TRUE),0)</f>
        <v>0</v>
      </c>
      <c r="AF11" s="61">
        <f>IFERROR(VLOOKUP([1]ССК!AF11,[1]ССК!AF11:AF11,1,TRUE),0)</f>
        <v>0</v>
      </c>
      <c r="AG11" s="70">
        <f>AF11-AC11</f>
        <v>0</v>
      </c>
      <c r="AH11" s="71">
        <f>AF11-AD11</f>
        <v>0</v>
      </c>
      <c r="AI11" s="72">
        <f>-AF11-AE11</f>
        <v>0</v>
      </c>
      <c r="AJ11" s="73">
        <f>IFERROR(VLOOKUP([1]ССК!AJ11,[1]ССК!AJ11:AJ11,1,TRUE),0)</f>
        <v>0</v>
      </c>
      <c r="AK11" s="73">
        <f>IFERROR(VLOOKUP([1]ССК!AK11,[1]ССК!AK11:AK11,1,TRUE),0)</f>
        <v>0</v>
      </c>
      <c r="AL11" s="73">
        <f>IFERROR(VLOOKUP([1]ССК!AL11,[1]ССК!AL11:AL11,1,TRUE),0)</f>
        <v>0</v>
      </c>
      <c r="AM11" s="73">
        <f>IFERROR(VLOOKUP([1]ССК!AM11,[1]ССК!AM11:AM11,1,TRUE),0)</f>
        <v>0</v>
      </c>
      <c r="AN11" s="73">
        <f>IFERROR(VLOOKUP([1]ССК!AN11,[1]ССК!AN11:AN11,1,TRUE),0)</f>
        <v>0</v>
      </c>
      <c r="AO11" s="73">
        <f>IFERROR(VLOOKUP([1]ССК!AO11,[1]ССК!AO11:AO11,1,TRUE),0)</f>
        <v>0</v>
      </c>
      <c r="AP11" s="73">
        <f>IFERROR(VLOOKUP([1]ССК!AP11,[1]ССК!AP11:AP11,1,TRUE),0)</f>
        <v>0</v>
      </c>
      <c r="AQ11" s="74">
        <f>AM11-AJ11</f>
        <v>0</v>
      </c>
      <c r="AR11" s="75">
        <f>AM11-AK11</f>
        <v>0</v>
      </c>
      <c r="AS11" s="76">
        <f>AM11-AL11</f>
        <v>0</v>
      </c>
      <c r="AT11" s="77">
        <f>IFERROR(VLOOKUP([1]ССК!AT11,[1]ССК!AT11:AT11,1,TRUE),0)</f>
        <v>0</v>
      </c>
      <c r="AU11" s="77">
        <f>IFERROR(VLOOKUP([1]ССК!AU11,[1]ССК!AU11:AU11,1,TRUE),0)</f>
        <v>0</v>
      </c>
      <c r="AV11" s="77">
        <f>IFERROR(VLOOKUP([1]ССК!AV11,[1]ССК!AV11:AV11,1,TRUE),0)</f>
        <v>0</v>
      </c>
      <c r="AW11" s="77">
        <f>IFERROR(VLOOKUP([1]ССК!AW11,[1]ССК!AW11:AW11,1,TRUE),0)</f>
        <v>0</v>
      </c>
      <c r="AX11" s="78">
        <f>AW11-AT11</f>
        <v>0</v>
      </c>
      <c r="AY11" s="79">
        <f>AW11-AU11</f>
        <v>0</v>
      </c>
      <c r="AZ11" s="76">
        <f>AW11-AV11</f>
        <v>0</v>
      </c>
      <c r="BA11" s="80">
        <f>IFERROR(VLOOKUP([1]ССК!BA11,[1]ССК!BA11:BA11,1,TRUE),0)</f>
        <v>0</v>
      </c>
      <c r="BB11" s="80">
        <f>IFERROR(VLOOKUP([1]ССК!BB11,[1]ССК!BB11:BB11,1,TRUE),0)</f>
        <v>0</v>
      </c>
      <c r="BC11" s="80">
        <f>IFERROR(VLOOKUP([1]ССК!BC11,[1]ССК!BC11:BC11,1,TRUE),0)</f>
        <v>0</v>
      </c>
      <c r="BD11" s="80">
        <f>IFERROR(VLOOKUP([1]ССК!BD11,[1]ССК!BD11:BD11,1,TRUE),0)</f>
        <v>0</v>
      </c>
      <c r="BE11" s="78">
        <f>BD11-BA11</f>
        <v>0</v>
      </c>
      <c r="BF11" s="78">
        <f>BD11-BB11</f>
        <v>0</v>
      </c>
      <c r="BG11" s="72">
        <f>BD11-BC11</f>
        <v>0</v>
      </c>
      <c r="BH11" s="73">
        <f>IFERROR(VLOOKUP([1]ССК!BH11,[1]ССК!BH11:BH11,1,TRUE),0)</f>
        <v>0</v>
      </c>
      <c r="BI11" s="73">
        <f>IFERROR(VLOOKUP([1]ССК!BI11,[1]ССК!BI11:BI11,1,TRUE),0)</f>
        <v>0</v>
      </c>
      <c r="BJ11" s="73">
        <f>IFERROR(VLOOKUP([1]ССК!BJ11,[1]ССК!BJ11:BJ11,1,TRUE),0)</f>
        <v>0</v>
      </c>
      <c r="BK11" s="73">
        <f>IFERROR(VLOOKUP([1]ССК!BK11,[1]ССК!BK11:BK11,1,TRUE),0)</f>
        <v>0</v>
      </c>
      <c r="BL11" s="74">
        <f>BK11-BH11</f>
        <v>0</v>
      </c>
      <c r="BM11" s="78">
        <f>BK11-BI11</f>
        <v>0</v>
      </c>
      <c r="BN11" s="72">
        <f>BK11-BJ11</f>
        <v>0</v>
      </c>
      <c r="BO11" s="73">
        <f>IFERROR(VLOOKUP([1]ССК!BO11,[1]ССК!BO11:BO11,1,TRUE),0)</f>
        <v>0</v>
      </c>
      <c r="BP11" s="73">
        <f>IFERROR(VLOOKUP([1]ССК!BP11,[1]ССК!BP11:BP11,1,TRUE),0)</f>
        <v>0</v>
      </c>
      <c r="BQ11" s="73">
        <f>IFERROR(VLOOKUP([1]ССК!BQ11,[1]ССК!BQ11:BQ11,1,TRUE),0)</f>
        <v>0</v>
      </c>
      <c r="BR11" s="73">
        <f>IFERROR(VLOOKUP([1]ССК!BR11,[1]ССК!BR11:BR11,1,TRUE),0)</f>
        <v>0</v>
      </c>
      <c r="BS11" s="81">
        <f>BR11-BO11</f>
        <v>0</v>
      </c>
      <c r="BT11" s="82">
        <f>BR11-BP11</f>
        <v>0</v>
      </c>
      <c r="BU11" s="83">
        <f>BR11-BQ11</f>
        <v>0</v>
      </c>
      <c r="BV11" s="73">
        <f>IFERROR(VLOOKUP([1]ССК!BV11,[1]ССК!BV11:BV11,1,TRUE),0)</f>
        <v>0</v>
      </c>
      <c r="BW11" s="73">
        <f>IFERROR(VLOOKUP([1]ССК!BW11,[1]ССК!BW11:BW11,1,TRUE),0)</f>
        <v>0</v>
      </c>
      <c r="BX11" s="73">
        <f>IFERROR(VLOOKUP([1]ССК!BX11,[1]ССК!BX11:BX11,1,TRUE),0)</f>
        <v>0</v>
      </c>
      <c r="BY11" s="73">
        <f>IFERROR(VLOOKUP([1]ССК!BY11,[1]ССК!BY11:BY11,1,TRUE),0)</f>
        <v>0</v>
      </c>
      <c r="BZ11" s="81">
        <f>BY11-BV11</f>
        <v>0</v>
      </c>
      <c r="CA11" s="82">
        <f>BY11-BW11</f>
        <v>0</v>
      </c>
      <c r="CB11" s="83">
        <f>BY11-BX11</f>
        <v>0</v>
      </c>
      <c r="CC11" s="73">
        <f>IFERROR(VLOOKUP([1]ССК!CC11,[1]ССК!CC11:CC11,1,TRUE),0)</f>
        <v>0</v>
      </c>
      <c r="CD11" s="73">
        <f>IFERROR(VLOOKUP([1]ССК!CD11,[1]ССК!CD11:CD11,1,TRUE),0)</f>
        <v>0</v>
      </c>
      <c r="CE11" s="73">
        <f>IFERROR(VLOOKUP([1]ССК!CE11,[1]ССК!CE11:CE11,1,TRUE),0)</f>
        <v>0</v>
      </c>
      <c r="CF11" s="73">
        <f>IFERROR(VLOOKUP([1]ССК!CF11,[1]ССК!CF11:CF11,1,TRUE),0)</f>
        <v>0</v>
      </c>
      <c r="CG11" s="81">
        <f>CF11-CC11</f>
        <v>0</v>
      </c>
      <c r="CH11" s="82">
        <f>CF11-CD11</f>
        <v>0</v>
      </c>
      <c r="CI11" s="72">
        <f>CF11-CE11</f>
        <v>0</v>
      </c>
      <c r="CJ11" s="84">
        <f>IFERROR(VLOOKUP([1]ССК!CJ11,[1]ССК!CJ11:CJ11,1,TRUE),0)</f>
        <v>0</v>
      </c>
      <c r="CK11" s="85">
        <f>IFERROR(VLOOKUP([1]ССК!CK11,[1]ССК!CK11:CK11,1,TRUE),0)</f>
        <v>0</v>
      </c>
      <c r="CL11" s="86">
        <f>IFERROR(VLOOKUP([1]ССК!CL11,[1]ССК!CL11:CL11,1,TRUE),0)</f>
        <v>0</v>
      </c>
      <c r="CM11" s="84">
        <f>IFERROR(VLOOKUP([1]ССК!CM11,[1]ССК!CM11:CM11,1,TRUE),0)</f>
        <v>0</v>
      </c>
      <c r="CN11" s="85">
        <f>IFERROR(VLOOKUP([1]ССК!CN11,[1]ССК!CN11:CN11,1,TRUE),0)</f>
        <v>0</v>
      </c>
      <c r="CO11" s="86">
        <f>IFERROR(VLOOKUP([1]ССК!CO11,[1]ССК!CO11:CO11,1,TRUE),0)</f>
        <v>0</v>
      </c>
      <c r="CP11" s="84">
        <f>IFERROR(VLOOKUP([1]ССК!CP11,[1]ССК!CP11:CP11,1,TRUE),0)</f>
        <v>0</v>
      </c>
      <c r="CQ11" s="85">
        <f>IFERROR(VLOOKUP([1]ССК!CQ11,[1]ССК!CQ11:CQ11,1,TRUE),0)</f>
        <v>0</v>
      </c>
      <c r="CR11" s="86">
        <f>IFERROR(VLOOKUP([1]ССК!CR11,[1]ССК!CR11:CR11,1,TRUE),0)</f>
        <v>0</v>
      </c>
      <c r="CS11" s="84">
        <f>IFERROR(VLOOKUP([1]ССК!CS11,[1]ССК!CS11:CS11,1,TRUE),0)</f>
        <v>0</v>
      </c>
      <c r="CT11" s="85">
        <f>IFERROR(VLOOKUP([1]ССК!CT11,[1]ССК!CT11:CT11,1,TRUE),0)</f>
        <v>0</v>
      </c>
      <c r="CU11" s="86">
        <f>IFERROR(VLOOKUP([1]ССК!CU11,[1]ССК!CU11:CU11,1,TRUE),0)</f>
        <v>0</v>
      </c>
      <c r="CV11" s="84">
        <f>IFERROR(VLOOKUP([1]ССК!CV11,[1]ССК!CV11:CV11,1,TRUE),0)</f>
        <v>0</v>
      </c>
      <c r="CW11" s="85">
        <f>IFERROR(VLOOKUP([1]ССК!CW11,[1]ССК!CW11:CW11,1,TRUE),0)</f>
        <v>0</v>
      </c>
      <c r="CX11" s="86">
        <f>IFERROR(VLOOKUP([1]ССК!CX11,[1]ССК!CX11:CX11,1,TRUE),0)</f>
        <v>0</v>
      </c>
      <c r="CY11" s="73">
        <f>IFERROR(VLOOKUP([1]ССК!CY11,[1]ССК!CY11:CY11,1,TRUE),0)</f>
        <v>0</v>
      </c>
      <c r="CZ11" s="73">
        <f>IFERROR(VLOOKUP([1]ССК!CZ11,[1]ССК!CZ11:CZ11,1,TRUE),0)</f>
        <v>0</v>
      </c>
      <c r="DA11" s="73">
        <f>IFERROR(VLOOKUP([1]ССК!DA11,[1]ССК!DA11:DA11,1,TRUE),0)</f>
        <v>0</v>
      </c>
      <c r="DB11" s="87" t="e">
        <f t="shared" ref="DB11:DB17" si="3">(M11+AC11+BO11)/D11</f>
        <v>#DIV/0!</v>
      </c>
      <c r="DC11" s="88" t="e">
        <f t="shared" ref="DC11:DC17" si="4">(P11+AD11+BP11)/E11</f>
        <v>#DIV/0!</v>
      </c>
      <c r="DD11" s="89" t="e">
        <f t="shared" ref="DD11:DD17" si="5">(S11+AE11+BQ11)/E11</f>
        <v>#DIV/0!</v>
      </c>
      <c r="DE11" s="89" t="e">
        <f>(V11+AF11+BR11-AM11-AP11)/(G11+H11)</f>
        <v>#DIV/0!</v>
      </c>
      <c r="DF11" s="89" t="e">
        <f>(V11+AF11+BR11)/F11</f>
        <v>#DIV/0!</v>
      </c>
    </row>
    <row r="12" spans="1:111" s="90" customFormat="1" ht="27" customHeight="1" x14ac:dyDescent="0.2">
      <c r="A12" s="326"/>
      <c r="B12" s="324"/>
      <c r="C12" s="91" t="s">
        <v>69</v>
      </c>
      <c r="D12" s="92">
        <f>IFERROR(VLOOKUP([1]ССК!D12,[1]ССК!D12:D12,1,TRUE),0)</f>
        <v>0</v>
      </c>
      <c r="E12" s="92">
        <f>IFERROR(VLOOKUP([1]ССК!E12,[1]ССК!E12:E12,1,TRUE),0)</f>
        <v>0</v>
      </c>
      <c r="F12" s="92">
        <f>IFERROR(VLOOKUP([1]ССК!F12,[1]ССК!F12:F12,1,TRUE),0)</f>
        <v>0</v>
      </c>
      <c r="G12" s="93">
        <f>IFERROR(VLOOKUP([1]ССК!G12,[1]ССК!G12:G12,1,TRUE),0)</f>
        <v>0</v>
      </c>
      <c r="H12" s="94">
        <f>IFERROR(VLOOKUP([1]ССК!H12,[1]ССК!H12:H12,1,TRUE),0)</f>
        <v>0</v>
      </c>
      <c r="I12" s="94">
        <f>IFERROR(VLOOKUP([1]ССК!I12,[1]ССК!I12:I12,1,TRUE),0)</f>
        <v>0</v>
      </c>
      <c r="J12" s="60">
        <f>IFERROR(VLOOKUP([1]ССК!J12,[1]ССК!J12:J12,1,TRUE),0)</f>
        <v>0</v>
      </c>
      <c r="K12" s="95">
        <f>IFERROR(VLOOKUP([1]ССК!K12,[1]ССК!K12:K12,1,TRUE),0)</f>
        <v>0</v>
      </c>
      <c r="L12" s="96">
        <f>IFERROR(VLOOKUP([1]ССК!L12,[1]ССК!L12:L12,1,TRUE),0)</f>
        <v>0</v>
      </c>
      <c r="M12" s="97">
        <f>K12+L12</f>
        <v>0</v>
      </c>
      <c r="N12" s="95">
        <f>IFERROR(VLOOKUP([1]ССК!N12,[1]ССК!N12:N12,1,TRUE),0)</f>
        <v>0</v>
      </c>
      <c r="O12" s="96">
        <f>IFERROR(VLOOKUP([1]ССК!O12,[1]ССК!O12:O12,1,TRUE),0)</f>
        <v>0</v>
      </c>
      <c r="P12" s="97">
        <f>N12+O12</f>
        <v>0</v>
      </c>
      <c r="Q12" s="95">
        <f>IFERROR(VLOOKUP([1]ССК!Q12,[1]ССК!Q12:Q12,1,TRUE),0)</f>
        <v>0</v>
      </c>
      <c r="R12" s="96">
        <f>IFERROR(VLOOKUP([1]ССК!R12,[1]ССК!R12:R12,1,TRUE),0)</f>
        <v>0</v>
      </c>
      <c r="S12" s="97">
        <f>Q12+R12</f>
        <v>0</v>
      </c>
      <c r="T12" s="95">
        <f>IFERROR(VLOOKUP([1]ССК!T12,[1]ССК!T12:T12,1,TRUE),0)</f>
        <v>0</v>
      </c>
      <c r="U12" s="96">
        <f>IFERROR(VLOOKUP([1]ССК!U12,[1]ССК!U12:U12,1,TRUE),0)</f>
        <v>0</v>
      </c>
      <c r="V12" s="98">
        <f>T12+U12</f>
        <v>0</v>
      </c>
      <c r="W12" s="65">
        <f t="shared" si="0"/>
        <v>0</v>
      </c>
      <c r="X12" s="66">
        <f t="shared" si="0"/>
        <v>0</v>
      </c>
      <c r="Y12" s="67">
        <f t="shared" si="1"/>
        <v>0</v>
      </c>
      <c r="Z12" s="67">
        <f t="shared" si="1"/>
        <v>0</v>
      </c>
      <c r="AA12" s="67">
        <f t="shared" si="2"/>
        <v>0</v>
      </c>
      <c r="AB12" s="68">
        <f t="shared" si="2"/>
        <v>0</v>
      </c>
      <c r="AC12" s="99">
        <f>IFERROR(VLOOKUP([1]ССК!AC12,[1]ССК!AC12:AC12,1,TRUE),0)</f>
        <v>0</v>
      </c>
      <c r="AD12" s="96">
        <f>IFERROR(VLOOKUP([1]ССК!AD12,[1]ССК!AD12:AD12,1,TRUE),0)</f>
        <v>0</v>
      </c>
      <c r="AE12" s="97">
        <f>IFERROR(VLOOKUP([1]ССК!AE12,[1]ССК!AE12:AE12,1,TRUE),0)</f>
        <v>0</v>
      </c>
      <c r="AF12" s="95">
        <f>IFERROR(VLOOKUP([1]ССК!AF12,[1]ССК!AF12:AF12,1,TRUE),0)</f>
        <v>0</v>
      </c>
      <c r="AG12" s="70">
        <f>AF12-AC12</f>
        <v>0</v>
      </c>
      <c r="AH12" s="71">
        <f>AF12-AD12</f>
        <v>0</v>
      </c>
      <c r="AI12" s="72">
        <f>-AF12-AE12</f>
        <v>0</v>
      </c>
      <c r="AJ12" s="73">
        <f>IFERROR(VLOOKUP([1]ССК!AJ12,[1]ССК!AJ12:AJ12,1,TRUE),0)</f>
        <v>0</v>
      </c>
      <c r="AK12" s="73">
        <f>IFERROR(VLOOKUP([1]ССК!AK12,[1]ССК!AK12:AK12,1,TRUE),0)</f>
        <v>0</v>
      </c>
      <c r="AL12" s="73">
        <f>IFERROR(VLOOKUP([1]ССК!AL12,[1]ССК!AL12:AL12,1,TRUE),0)</f>
        <v>0</v>
      </c>
      <c r="AM12" s="73">
        <f>IFERROR(VLOOKUP([1]ССК!AM12,[1]ССК!AM12:AM12,1,TRUE),0)</f>
        <v>0</v>
      </c>
      <c r="AN12" s="73">
        <f>IFERROR(VLOOKUP([1]ССК!AN12,[1]ССК!AN12:AN12,1,TRUE),0)</f>
        <v>0</v>
      </c>
      <c r="AO12" s="73">
        <f>IFERROR(VLOOKUP([1]ССК!AO12,[1]ССК!AO12:AO12,1,TRUE),0)</f>
        <v>0</v>
      </c>
      <c r="AP12" s="73">
        <f>IFERROR(VLOOKUP([1]ССК!AP12,[1]ССК!AP12:AP12,1,TRUE),0)</f>
        <v>0</v>
      </c>
      <c r="AQ12" s="100">
        <f>AM12-AJ12</f>
        <v>0</v>
      </c>
      <c r="AR12" s="101">
        <f>AM12-AK12</f>
        <v>0</v>
      </c>
      <c r="AS12" s="102">
        <f>AM12-AL12</f>
        <v>0</v>
      </c>
      <c r="AT12" s="77">
        <f>IFERROR(VLOOKUP([1]ССК!AT12,[1]ССК!AT12:AT12,1,TRUE),0)</f>
        <v>0</v>
      </c>
      <c r="AU12" s="77">
        <f>IFERROR(VLOOKUP([1]ССК!AU12,[1]ССК!AU12:AU12,1,TRUE),0)</f>
        <v>0</v>
      </c>
      <c r="AV12" s="77">
        <f>IFERROR(VLOOKUP([1]ССК!AV12,[1]ССК!AV12:AV12,1,TRUE),0)</f>
        <v>0</v>
      </c>
      <c r="AW12" s="77">
        <f>IFERROR(VLOOKUP([1]ССК!AW12,[1]ССК!AW12:AW12,1,TRUE),0)</f>
        <v>0</v>
      </c>
      <c r="AX12" s="78">
        <f>AW12-AT12</f>
        <v>0</v>
      </c>
      <c r="AY12" s="79">
        <f>AW12-AU12</f>
        <v>0</v>
      </c>
      <c r="AZ12" s="76">
        <f>AW12-AV12</f>
        <v>0</v>
      </c>
      <c r="BA12" s="80">
        <f>IFERROR(VLOOKUP([1]ССК!BA12,[1]ССК!BA12:BA12,1,TRUE),0)</f>
        <v>0</v>
      </c>
      <c r="BB12" s="80">
        <f>IFERROR(VLOOKUP([1]ССК!BB12,[1]ССК!BB12:BB12,1,TRUE),0)</f>
        <v>0</v>
      </c>
      <c r="BC12" s="80">
        <f>IFERROR(VLOOKUP([1]ССК!BC12,[1]ССК!BC12:BC12,1,TRUE),0)</f>
        <v>0</v>
      </c>
      <c r="BD12" s="80">
        <f>IFERROR(VLOOKUP([1]ССК!BD12,[1]ССК!BD12:BD12,1,TRUE),0)</f>
        <v>0</v>
      </c>
      <c r="BE12" s="78">
        <f>BD12-BA12</f>
        <v>0</v>
      </c>
      <c r="BF12" s="79">
        <f>BD12-BB12</f>
        <v>0</v>
      </c>
      <c r="BG12" s="72">
        <f>BD12-BC12</f>
        <v>0</v>
      </c>
      <c r="BH12" s="73">
        <f>IFERROR(VLOOKUP([1]ССК!BH12,[1]ССК!BH12:BH12,1,TRUE),0)</f>
        <v>0</v>
      </c>
      <c r="BI12" s="73">
        <f>IFERROR(VLOOKUP([1]ССК!BI12,[1]ССК!BI12:BI12,1,TRUE),0)</f>
        <v>0</v>
      </c>
      <c r="BJ12" s="73">
        <f>IFERROR(VLOOKUP([1]ССК!BJ12,[1]ССК!BJ12:BJ12,1,TRUE),0)</f>
        <v>0</v>
      </c>
      <c r="BK12" s="73">
        <f>IFERROR(VLOOKUP([1]ССК!BK12,[1]ССК!BK12:BK12,1,TRUE),0)</f>
        <v>0</v>
      </c>
      <c r="BL12" s="74">
        <f>BK12-BH12</f>
        <v>0</v>
      </c>
      <c r="BM12" s="79">
        <f>BK12-BI12</f>
        <v>0</v>
      </c>
      <c r="BN12" s="72">
        <f>BK12-BJ12</f>
        <v>0</v>
      </c>
      <c r="BO12" s="73">
        <f>IFERROR(VLOOKUP([1]ССК!BO12,[1]ССК!BO12:BO12,1,TRUE),0)</f>
        <v>0</v>
      </c>
      <c r="BP12" s="73">
        <f>IFERROR(VLOOKUP([1]ССК!BP12,[1]ССК!BP12:BP12,1,TRUE),0)</f>
        <v>0</v>
      </c>
      <c r="BQ12" s="73">
        <f>IFERROR(VLOOKUP([1]ССК!BQ12,[1]ССК!BQ12:BQ12,1,TRUE),0)</f>
        <v>0</v>
      </c>
      <c r="BR12" s="73">
        <f>IFERROR(VLOOKUP([1]ССК!BR12,[1]ССК!BR12:BR12,1,TRUE),0)</f>
        <v>0</v>
      </c>
      <c r="BS12" s="81">
        <f>BR12-BO12</f>
        <v>0</v>
      </c>
      <c r="BT12" s="82">
        <f>BR12-BP12</f>
        <v>0</v>
      </c>
      <c r="BU12" s="83">
        <f>BR12-BQ12</f>
        <v>0</v>
      </c>
      <c r="BV12" s="73">
        <f>IFERROR(VLOOKUP([1]ССК!BV12,[1]ССК!BV12:BV12,1,TRUE),0)</f>
        <v>0</v>
      </c>
      <c r="BW12" s="73">
        <f>IFERROR(VLOOKUP([1]ССК!BW12,[1]ССК!BW12:BW12,1,TRUE),0)</f>
        <v>0</v>
      </c>
      <c r="BX12" s="73">
        <f>IFERROR(VLOOKUP([1]ССК!BX12,[1]ССК!BX12:BX12,1,TRUE),0)</f>
        <v>0</v>
      </c>
      <c r="BY12" s="73">
        <f>IFERROR(VLOOKUP([1]ССК!BY12,[1]ССК!BY12:BY12,1,TRUE),0)</f>
        <v>0</v>
      </c>
      <c r="BZ12" s="81">
        <f>BY12-BV12</f>
        <v>0</v>
      </c>
      <c r="CA12" s="82">
        <f>BY12-BW12</f>
        <v>0</v>
      </c>
      <c r="CB12" s="83">
        <f>BY12-BX12</f>
        <v>0</v>
      </c>
      <c r="CC12" s="73">
        <f>IFERROR(VLOOKUP([1]ССК!CC12,[1]ССК!CC12:CC12,1,TRUE),0)</f>
        <v>0</v>
      </c>
      <c r="CD12" s="73">
        <f>IFERROR(VLOOKUP([1]ССК!CD12,[1]ССК!CD12:CD12,1,TRUE),0)</f>
        <v>0</v>
      </c>
      <c r="CE12" s="73">
        <f>IFERROR(VLOOKUP([1]ССК!CE12,[1]ССК!CE12:CE12,1,TRUE),0)</f>
        <v>0</v>
      </c>
      <c r="CF12" s="73">
        <f>IFERROR(VLOOKUP([1]ССК!CF12,[1]ССК!CF12:CF12,1,TRUE),0)</f>
        <v>0</v>
      </c>
      <c r="CG12" s="81">
        <f>CF12-CC12</f>
        <v>0</v>
      </c>
      <c r="CH12" s="82">
        <f>CF12-CD12</f>
        <v>0</v>
      </c>
      <c r="CI12" s="72">
        <f>CF12-CE12</f>
        <v>0</v>
      </c>
      <c r="CJ12" s="103">
        <f>IFERROR(VLOOKUP([1]ССК!CJ12,[1]ССК!CJ12:CJ12,1,TRUE),0)</f>
        <v>0</v>
      </c>
      <c r="CK12" s="80">
        <f>IFERROR(VLOOKUP([1]ССК!CK12,[1]ССК!CK12:CK12,1,TRUE),0)</f>
        <v>0</v>
      </c>
      <c r="CL12" s="104">
        <f>IFERROR(VLOOKUP([1]ССК!CL12,[1]ССК!CL12:CL12,1,TRUE),0)</f>
        <v>0</v>
      </c>
      <c r="CM12" s="103">
        <f>IFERROR(VLOOKUP([1]ССК!CM12,[1]ССК!CM12:CM12,1,TRUE),0)</f>
        <v>0</v>
      </c>
      <c r="CN12" s="80">
        <f>IFERROR(VLOOKUP([1]ССК!CN12,[1]ССК!CN12:CN12,1,TRUE),0)</f>
        <v>0</v>
      </c>
      <c r="CO12" s="104">
        <f>IFERROR(VLOOKUP([1]ССК!CO12,[1]ССК!CO12:CO12,1,TRUE),0)</f>
        <v>0</v>
      </c>
      <c r="CP12" s="103">
        <f>IFERROR(VLOOKUP([1]ССК!CP12,[1]ССК!CP12:CP12,1,TRUE),0)</f>
        <v>0</v>
      </c>
      <c r="CQ12" s="80">
        <f>IFERROR(VLOOKUP([1]ССК!CQ12,[1]ССК!CQ12:CQ12,1,TRUE),0)</f>
        <v>0</v>
      </c>
      <c r="CR12" s="104">
        <f>IFERROR(VLOOKUP([1]ССК!CR12,[1]ССК!CR12:CR12,1,TRUE),0)</f>
        <v>0</v>
      </c>
      <c r="CS12" s="103">
        <f>IFERROR(VLOOKUP([1]ССК!CS12,[1]ССК!CS12:CS12,1,TRUE),0)</f>
        <v>0</v>
      </c>
      <c r="CT12" s="80">
        <f>IFERROR(VLOOKUP([1]ССК!CT12,[1]ССК!CT12:CT12,1,TRUE),0)</f>
        <v>0</v>
      </c>
      <c r="CU12" s="104">
        <f>IFERROR(VLOOKUP([1]ССК!CU12,[1]ССК!CU12:CU12,1,TRUE),0)</f>
        <v>0</v>
      </c>
      <c r="CV12" s="103">
        <f>IFERROR(VLOOKUP([1]ССК!CV12,[1]ССК!CV12:CV12,1,TRUE),0)</f>
        <v>0</v>
      </c>
      <c r="CW12" s="80">
        <f>IFERROR(VLOOKUP([1]ССК!CW12,[1]ССК!CW12:CW12,1,TRUE),0)</f>
        <v>0</v>
      </c>
      <c r="CX12" s="104">
        <f>IFERROR(VLOOKUP([1]ССК!CX12,[1]ССК!CX12:CX12,1,TRUE),0)</f>
        <v>0</v>
      </c>
      <c r="CY12" s="73">
        <f>IFERROR(VLOOKUP([1]ССК!CY12,[1]ССК!CY12:CY12,1,TRUE),0)</f>
        <v>0</v>
      </c>
      <c r="CZ12" s="73">
        <f>IFERROR(VLOOKUP([1]ССК!CZ12,[1]ССК!CZ12:CZ12,1,TRUE),0)</f>
        <v>0</v>
      </c>
      <c r="DA12" s="73">
        <f>IFERROR(VLOOKUP([1]ССК!DA12,[1]ССК!DA12:DA12,1,TRUE),0)</f>
        <v>0</v>
      </c>
      <c r="DB12" s="87" t="e">
        <f t="shared" si="3"/>
        <v>#DIV/0!</v>
      </c>
      <c r="DC12" s="88" t="e">
        <f t="shared" si="4"/>
        <v>#DIV/0!</v>
      </c>
      <c r="DD12" s="89" t="e">
        <f t="shared" si="5"/>
        <v>#DIV/0!</v>
      </c>
      <c r="DE12" s="89" t="e">
        <f>(V12+AF12+BR12-AM12-AP12)/(G12+H12)</f>
        <v>#DIV/0!</v>
      </c>
      <c r="DF12" s="89" t="e">
        <f>(V12+AF12+BR12)/F12</f>
        <v>#DIV/0!</v>
      </c>
    </row>
    <row r="13" spans="1:111" s="90" customFormat="1" ht="27" customHeight="1" thickBot="1" x14ac:dyDescent="0.25">
      <c r="A13" s="326"/>
      <c r="B13" s="325"/>
      <c r="C13" s="105" t="s">
        <v>70</v>
      </c>
      <c r="D13" s="92">
        <f>IFERROR(VLOOKUP([1]ССК!D13,[1]ССК!D13:D13,1,TRUE),0)</f>
        <v>759.5</v>
      </c>
      <c r="E13" s="92">
        <f>IFERROR(VLOOKUP([1]ССК!E13,[1]ССК!E13:E13,1,TRUE),0)</f>
        <v>0</v>
      </c>
      <c r="F13" s="92">
        <f>IFERROR(VLOOKUP([1]ССК!F13,[1]ССК!F13:F13,1,TRUE),0)</f>
        <v>0</v>
      </c>
      <c r="G13" s="93">
        <f>IFERROR(VLOOKUP([1]ССК!G13,[1]ССК!G13:G13,1,TRUE),0)</f>
        <v>0</v>
      </c>
      <c r="H13" s="94">
        <f>IFERROR(VLOOKUP([1]ССК!H13,[1]ССК!H13:H13,1,TRUE),0)</f>
        <v>0</v>
      </c>
      <c r="I13" s="94">
        <f>IFERROR(VLOOKUP([1]ССК!I13,[1]ССК!I13:I13,1,TRUE),0)</f>
        <v>0</v>
      </c>
      <c r="J13" s="60">
        <f>IFERROR(VLOOKUP([1]ССК!J13,[1]ССК!J13:J13,1,TRUE),0)</f>
        <v>0</v>
      </c>
      <c r="K13" s="106">
        <f>IFERROR(VLOOKUP([1]ССК!K13,[1]ССК!K13:K13,1,TRUE),0)</f>
        <v>10748309.810000001</v>
      </c>
      <c r="L13" s="107">
        <f>IFERROR(VLOOKUP([1]ССК!L13,[1]ССК!L13:L13,1,TRUE),0)</f>
        <v>1483910.66</v>
      </c>
      <c r="M13" s="108">
        <f>K13+L13</f>
        <v>12232220.470000001</v>
      </c>
      <c r="N13" s="106">
        <f>IFERROR(VLOOKUP([1]ССК!N13,[1]ССК!N13:N13,1,TRUE),0)</f>
        <v>0</v>
      </c>
      <c r="O13" s="107">
        <f>IFERROR(VLOOKUP([1]ССК!O13,[1]ССК!O13:O13,1,TRUE),0)</f>
        <v>0</v>
      </c>
      <c r="P13" s="108">
        <f>N13+O13</f>
        <v>0</v>
      </c>
      <c r="Q13" s="106">
        <f>IFERROR(VLOOKUP([1]ССК!Q13,[1]ССК!Q13:Q13,1,TRUE),0)</f>
        <v>0</v>
      </c>
      <c r="R13" s="107">
        <f>IFERROR(VLOOKUP([1]ССК!R13,[1]ССК!R13:R13,1,TRUE),0)</f>
        <v>0</v>
      </c>
      <c r="S13" s="108">
        <f>Q13+R13</f>
        <v>0</v>
      </c>
      <c r="T13" s="106">
        <f>IFERROR(VLOOKUP([1]ССК!T13,[1]ССК!T13:T13,1,TRUE),0)</f>
        <v>0</v>
      </c>
      <c r="U13" s="107">
        <f>IFERROR(VLOOKUP([1]ССК!U13,[1]ССК!U13:U13,1,TRUE),0)</f>
        <v>0</v>
      </c>
      <c r="V13" s="109">
        <f>T13+U13</f>
        <v>0</v>
      </c>
      <c r="W13" s="65">
        <f t="shared" si="0"/>
        <v>-10748309.810000001</v>
      </c>
      <c r="X13" s="66">
        <f t="shared" si="0"/>
        <v>-1483910.66</v>
      </c>
      <c r="Y13" s="67">
        <f t="shared" si="1"/>
        <v>0</v>
      </c>
      <c r="Z13" s="67">
        <f t="shared" si="1"/>
        <v>0</v>
      </c>
      <c r="AA13" s="67">
        <f t="shared" si="2"/>
        <v>0</v>
      </c>
      <c r="AB13" s="68">
        <f t="shared" si="2"/>
        <v>0</v>
      </c>
      <c r="AC13" s="110">
        <f>IFERROR(VLOOKUP([1]ССК!AC13,[1]ССК!AC13:AC13,1,TRUE),0)</f>
        <v>0</v>
      </c>
      <c r="AD13" s="107">
        <f>IFERROR(VLOOKUP([1]ССК!AD13,[1]ССК!AD13:AD13,1,TRUE),0)</f>
        <v>0</v>
      </c>
      <c r="AE13" s="108">
        <f>IFERROR(VLOOKUP([1]ССК!AE13,[1]ССК!AE13:AE13,1,TRUE),0)</f>
        <v>0</v>
      </c>
      <c r="AF13" s="106">
        <f>IFERROR(VLOOKUP([1]ССК!AF13,[1]ССК!AF13:AF13,1,TRUE),0)</f>
        <v>0</v>
      </c>
      <c r="AG13" s="70">
        <f>AF13-AC13</f>
        <v>0</v>
      </c>
      <c r="AH13" s="71">
        <f>AF13-AD13</f>
        <v>0</v>
      </c>
      <c r="AI13" s="72">
        <f>-AF13-AE13</f>
        <v>0</v>
      </c>
      <c r="AJ13" s="73">
        <f>IFERROR(VLOOKUP([1]ССК!AJ13,[1]ССК!AJ13:AJ13,1,TRUE),0)</f>
        <v>10000</v>
      </c>
      <c r="AK13" s="73">
        <f>IFERROR(VLOOKUP([1]ССК!AK13,[1]ССК!AK13:AK13,1,TRUE),0)</f>
        <v>0</v>
      </c>
      <c r="AL13" s="73">
        <f>IFERROR(VLOOKUP([1]ССК!AL13,[1]ССК!AL13:AL13,1,TRUE),0)</f>
        <v>0</v>
      </c>
      <c r="AM13" s="73">
        <f>IFERROR(VLOOKUP([1]ССК!AM13,[1]ССК!AM13:AM13,1,TRUE),0)</f>
        <v>0</v>
      </c>
      <c r="AN13" s="73">
        <f>IFERROR(VLOOKUP([1]ССК!AN13,[1]ССК!AN13:AN13,1,TRUE),0)</f>
        <v>0</v>
      </c>
      <c r="AO13" s="73">
        <f>IFERROR(VLOOKUP([1]ССК!AO13,[1]ССК!AO13:AO13,1,TRUE),0)</f>
        <v>0</v>
      </c>
      <c r="AP13" s="73">
        <f>IFERROR(VLOOKUP([1]ССК!AP13,[1]ССК!AP13:AP13,1,TRUE),0)</f>
        <v>0</v>
      </c>
      <c r="AQ13" s="100">
        <f>AM13-AJ13</f>
        <v>-10000</v>
      </c>
      <c r="AR13" s="101">
        <f>AM13-AK13</f>
        <v>0</v>
      </c>
      <c r="AS13" s="102">
        <f>AM13-AL13</f>
        <v>0</v>
      </c>
      <c r="AT13" s="77">
        <f>IFERROR(VLOOKUP([1]ССК!AT13,[1]ССК!AT13:AT13,1,TRUE),0)</f>
        <v>1787409.76</v>
      </c>
      <c r="AU13" s="77">
        <f>IFERROR(VLOOKUP([1]ССК!AU13,[1]ССК!AU13:AU13,1,TRUE),0)</f>
        <v>0</v>
      </c>
      <c r="AV13" s="77">
        <f>IFERROR(VLOOKUP([1]ССК!AV13,[1]ССК!AV13:AV13,1,TRUE),0)</f>
        <v>0</v>
      </c>
      <c r="AW13" s="77">
        <f>IFERROR(VLOOKUP([1]ССК!AW13,[1]ССК!AW13:AW13,1,TRUE),0)</f>
        <v>0</v>
      </c>
      <c r="AX13" s="111">
        <f>AW13-AT13</f>
        <v>-1787409.76</v>
      </c>
      <c r="AY13" s="79">
        <f>AW13-AU13</f>
        <v>0</v>
      </c>
      <c r="AZ13" s="76">
        <f>AW13-AV13</f>
        <v>0</v>
      </c>
      <c r="BA13" s="80">
        <f>IFERROR(VLOOKUP([1]ССК!BA13,[1]ССК!BA13:BA13,1,TRUE),0)</f>
        <v>474164.9</v>
      </c>
      <c r="BB13" s="80">
        <f>IFERROR(VLOOKUP([1]ССК!BB13,[1]ССК!BB13:BB13,1,TRUE),0)</f>
        <v>0</v>
      </c>
      <c r="BC13" s="80">
        <f>IFERROR(VLOOKUP([1]ССК!BC13,[1]ССК!BC13:BC13,1,TRUE),0)</f>
        <v>0</v>
      </c>
      <c r="BD13" s="80">
        <f>IFERROR(VLOOKUP([1]ССК!BD13,[1]ССК!BD13:BD13,1,TRUE),0)</f>
        <v>0</v>
      </c>
      <c r="BE13" s="78">
        <f>BD13-BA13</f>
        <v>-474164.9</v>
      </c>
      <c r="BF13" s="79">
        <f>BD13-BB13</f>
        <v>0</v>
      </c>
      <c r="BG13" s="72">
        <f>BD13-BC13</f>
        <v>0</v>
      </c>
      <c r="BH13" s="73">
        <f>IFERROR(VLOOKUP([1]ССК!BH13,[1]ССК!BH13:BH13,1,TRUE),0)</f>
        <v>0</v>
      </c>
      <c r="BI13" s="73">
        <f>IFERROR(VLOOKUP([1]ССК!BI13,[1]ССК!BI13:BI13,1,TRUE),0)</f>
        <v>0</v>
      </c>
      <c r="BJ13" s="73">
        <f>IFERROR(VLOOKUP([1]ССК!BJ13,[1]ССК!BJ13:BJ13,1,TRUE),0)</f>
        <v>0</v>
      </c>
      <c r="BK13" s="73">
        <f>IFERROR(VLOOKUP([1]ССК!BK13,[1]ССК!BK13:BK13,1,TRUE),0)</f>
        <v>0</v>
      </c>
      <c r="BL13" s="74">
        <f>BK13-BH13</f>
        <v>0</v>
      </c>
      <c r="BM13" s="79">
        <f>BK13-BI13</f>
        <v>0</v>
      </c>
      <c r="BN13" s="72">
        <f>BK13-BJ13</f>
        <v>0</v>
      </c>
      <c r="BO13" s="73">
        <f>IFERROR(VLOOKUP([1]ССК!BO13,[1]ССК!BO13:BO13,1,TRUE),0)</f>
        <v>0</v>
      </c>
      <c r="BP13" s="73">
        <f>IFERROR(VLOOKUP([1]ССК!BP13,[1]ССК!BP13:BP13,1,TRUE),0)</f>
        <v>0</v>
      </c>
      <c r="BQ13" s="73">
        <f>IFERROR(VLOOKUP([1]ССК!BQ13,[1]ССК!BQ13:BQ13,1,TRUE),0)</f>
        <v>0</v>
      </c>
      <c r="BR13" s="73">
        <f>IFERROR(VLOOKUP([1]ССК!BR13,[1]ССК!BR13:BR13,1,TRUE),0)</f>
        <v>0</v>
      </c>
      <c r="BS13" s="81">
        <f>BR13-BO13</f>
        <v>0</v>
      </c>
      <c r="BT13" s="82">
        <f>BR13-BP13</f>
        <v>0</v>
      </c>
      <c r="BU13" s="83">
        <f>BR13-BQ13</f>
        <v>0</v>
      </c>
      <c r="BV13" s="73">
        <f>IFERROR(VLOOKUP([1]ССК!BV13,[1]ССК!BV13:BV13,1,TRUE),0)</f>
        <v>750</v>
      </c>
      <c r="BW13" s="73">
        <f>IFERROR(VLOOKUP([1]ССК!BW13,[1]ССК!BW13:BW13,1,TRUE),0)</f>
        <v>0</v>
      </c>
      <c r="BX13" s="73">
        <f>IFERROR(VLOOKUP([1]ССК!BX13,[1]ССК!BX13:BX13,1,TRUE),0)</f>
        <v>0</v>
      </c>
      <c r="BY13" s="73">
        <f>IFERROR(VLOOKUP([1]ССК!BY13,[1]ССК!BY13:BY13,1,TRUE),0)</f>
        <v>0</v>
      </c>
      <c r="BZ13" s="81">
        <f>BY13-BV13</f>
        <v>-750</v>
      </c>
      <c r="CA13" s="82">
        <f>BY13-BW13</f>
        <v>0</v>
      </c>
      <c r="CB13" s="83">
        <f>BY13-BX13</f>
        <v>0</v>
      </c>
      <c r="CC13" s="73">
        <f>IFERROR(VLOOKUP([1]ССК!CC13,[1]ССК!CC13:CC13,1,TRUE),0)</f>
        <v>151324</v>
      </c>
      <c r="CD13" s="73">
        <f>IFERROR(VLOOKUP([1]ССК!CD13,[1]ССК!CD13:CD13,1,TRUE),0)</f>
        <v>0</v>
      </c>
      <c r="CE13" s="73">
        <f>IFERROR(VLOOKUP([1]ССК!CE13,[1]ССК!CE13:CE13,1,TRUE),0)</f>
        <v>0</v>
      </c>
      <c r="CF13" s="73">
        <f>IFERROR(VLOOKUP([1]ССК!CF13,[1]ССК!CF13:CF13,1,TRUE),0)</f>
        <v>0</v>
      </c>
      <c r="CG13" s="81">
        <f>CF13-CC13</f>
        <v>-151324</v>
      </c>
      <c r="CH13" s="82">
        <f>CF13-CD13</f>
        <v>0</v>
      </c>
      <c r="CI13" s="83">
        <f>CF13-CE13</f>
        <v>0</v>
      </c>
      <c r="CJ13" s="103">
        <f>IFERROR(VLOOKUP([1]ССК!CJ13,[1]ССК!CJ13:CJ13,1,TRUE),0)</f>
        <v>25.656639999999999</v>
      </c>
      <c r="CK13" s="80">
        <f>IFERROR(VLOOKUP([1]ССК!CK13,[1]ССК!CK13:CK13,1,TRUE),0)</f>
        <v>0</v>
      </c>
      <c r="CL13" s="104">
        <f>IFERROR(VLOOKUP([1]ССК!CL13,[1]ССК!CL13:CL13,1,TRUE),0)</f>
        <v>0</v>
      </c>
      <c r="CM13" s="103">
        <f>IFERROR(VLOOKUP([1]ССК!CM13,[1]ССК!CM13:CM13,1,TRUE),0)</f>
        <v>31</v>
      </c>
      <c r="CN13" s="80">
        <f>IFERROR(VLOOKUP([1]ССК!CN13,[1]ССК!CN13:CN13,1,TRUE),0)</f>
        <v>0</v>
      </c>
      <c r="CO13" s="104">
        <f>IFERROR(VLOOKUP([1]ССК!CO13,[1]ССК!CO13:CO13,1,TRUE),0)</f>
        <v>0</v>
      </c>
      <c r="CP13" s="103">
        <f>IFERROR(VLOOKUP([1]ССК!CP13,[1]ССК!CP13:CP13,1,TRUE),0)</f>
        <v>0</v>
      </c>
      <c r="CQ13" s="80">
        <f>IFERROR(VLOOKUP([1]ССК!CQ13,[1]ССК!CQ13:CQ13,1,TRUE),0)</f>
        <v>0</v>
      </c>
      <c r="CR13" s="104">
        <f>IFERROR(VLOOKUP([1]ССК!CR13,[1]ССК!CR13:CR13,1,TRUE),0)</f>
        <v>0</v>
      </c>
      <c r="CS13" s="103">
        <f>IFERROR(VLOOKUP([1]ССК!CS13,[1]ССК!CS13:CS13,1,TRUE),0)</f>
        <v>0</v>
      </c>
      <c r="CT13" s="80">
        <f>IFERROR(VLOOKUP([1]ССК!CT13,[1]ССК!CT13:CT13,1,TRUE),0)</f>
        <v>0</v>
      </c>
      <c r="CU13" s="104">
        <f>IFERROR(VLOOKUP([1]ССК!CU13,[1]ССК!CU13:CU13,1,TRUE),0)</f>
        <v>0</v>
      </c>
      <c r="CV13" s="103">
        <f>IFERROR(VLOOKUP([1]ССК!CV13,[1]ССК!CV13:CV13,1,TRUE),0)</f>
        <v>0</v>
      </c>
      <c r="CW13" s="80">
        <f>IFERROR(VLOOKUP([1]ССК!CW13,[1]ССК!CW13:CW13,1,TRUE),0)</f>
        <v>0</v>
      </c>
      <c r="CX13" s="104">
        <f>IFERROR(VLOOKUP([1]ССК!CX13,[1]ССК!CX13:CX13,1,TRUE),0)</f>
        <v>0</v>
      </c>
      <c r="CY13" s="73">
        <f>IFERROR(VLOOKUP([1]ССК!CY13,[1]ССК!CY13:CY13,1,TRUE),0)</f>
        <v>0</v>
      </c>
      <c r="CZ13" s="73">
        <f>IFERROR(VLOOKUP([1]ССК!CZ13,[1]ССК!CZ13:CZ13,1,TRUE),0)</f>
        <v>0</v>
      </c>
      <c r="DA13" s="73">
        <f>IFERROR(VLOOKUP([1]ССК!DA13,[1]ССК!DA13:DA13,1,TRUE),0)</f>
        <v>0</v>
      </c>
      <c r="DB13" s="87">
        <f t="shared" si="3"/>
        <v>16105.622738643846</v>
      </c>
      <c r="DC13" s="88" t="e">
        <f t="shared" si="4"/>
        <v>#DIV/0!</v>
      </c>
      <c r="DD13" s="89" t="e">
        <f t="shared" si="5"/>
        <v>#DIV/0!</v>
      </c>
      <c r="DE13" s="89" t="e">
        <f>(V13+AF13+BR13-AM13-AP13)/(G13+H13)</f>
        <v>#DIV/0!</v>
      </c>
      <c r="DF13" s="68" t="e">
        <f>(V13+AF13+BR13)/F13</f>
        <v>#DIV/0!</v>
      </c>
    </row>
    <row r="14" spans="1:111" s="90" customFormat="1" ht="30.75" customHeight="1" thickBot="1" x14ac:dyDescent="0.3">
      <c r="A14" s="331"/>
      <c r="B14" s="112" t="s">
        <v>71</v>
      </c>
      <c r="C14" s="113"/>
      <c r="D14" s="114">
        <f t="shared" ref="D14:V14" si="6">SUM(D11+D12+D13)</f>
        <v>759.5</v>
      </c>
      <c r="E14" s="114">
        <f t="shared" si="6"/>
        <v>0</v>
      </c>
      <c r="F14" s="114">
        <f t="shared" si="6"/>
        <v>0</v>
      </c>
      <c r="G14" s="114">
        <f t="shared" si="6"/>
        <v>0</v>
      </c>
      <c r="H14" s="114">
        <f t="shared" si="6"/>
        <v>0</v>
      </c>
      <c r="I14" s="114">
        <f t="shared" si="6"/>
        <v>0</v>
      </c>
      <c r="J14" s="114">
        <f t="shared" si="6"/>
        <v>0</v>
      </c>
      <c r="K14" s="115">
        <f t="shared" si="6"/>
        <v>10748309.810000001</v>
      </c>
      <c r="L14" s="115">
        <f t="shared" si="6"/>
        <v>1483910.66</v>
      </c>
      <c r="M14" s="115">
        <f t="shared" si="6"/>
        <v>12232220.470000001</v>
      </c>
      <c r="N14" s="115">
        <f t="shared" si="6"/>
        <v>0</v>
      </c>
      <c r="O14" s="115">
        <f t="shared" si="6"/>
        <v>0</v>
      </c>
      <c r="P14" s="115">
        <f t="shared" si="6"/>
        <v>0</v>
      </c>
      <c r="Q14" s="115">
        <f t="shared" si="6"/>
        <v>0</v>
      </c>
      <c r="R14" s="115">
        <f t="shared" si="6"/>
        <v>0</v>
      </c>
      <c r="S14" s="115">
        <f t="shared" si="6"/>
        <v>0</v>
      </c>
      <c r="T14" s="115">
        <f t="shared" si="6"/>
        <v>0</v>
      </c>
      <c r="U14" s="115">
        <f t="shared" si="6"/>
        <v>0</v>
      </c>
      <c r="V14" s="115">
        <f t="shared" si="6"/>
        <v>0</v>
      </c>
      <c r="W14" s="116">
        <f t="shared" si="0"/>
        <v>-10748309.810000001</v>
      </c>
      <c r="X14" s="116">
        <f>U14-L14</f>
        <v>-1483910.66</v>
      </c>
      <c r="Y14" s="116">
        <f t="shared" si="1"/>
        <v>0</v>
      </c>
      <c r="Z14" s="116">
        <f>U14-O14</f>
        <v>0</v>
      </c>
      <c r="AA14" s="117">
        <f t="shared" si="2"/>
        <v>0</v>
      </c>
      <c r="AB14" s="118">
        <f>U14-R14</f>
        <v>0</v>
      </c>
      <c r="AC14" s="115">
        <f>AC11+AC12+AC13</f>
        <v>0</v>
      </c>
      <c r="AD14" s="115">
        <f>AD11+AD12+AD13</f>
        <v>0</v>
      </c>
      <c r="AE14" s="115">
        <f>AE11+AE12+AE13</f>
        <v>0</v>
      </c>
      <c r="AF14" s="115">
        <f>AF11+AF12+AF13</f>
        <v>0</v>
      </c>
      <c r="AG14" s="119">
        <f t="shared" ref="AG14:AG18" si="7">AF14-AC14</f>
        <v>0</v>
      </c>
      <c r="AH14" s="120">
        <f t="shared" ref="AH14:AH18" si="8">AF14-AD14</f>
        <v>0</v>
      </c>
      <c r="AI14" s="121">
        <f>AF14-AE14</f>
        <v>0</v>
      </c>
      <c r="AJ14" s="119">
        <f t="shared" ref="AJ14:AP14" si="9">AJ11+AJ12+AJ13</f>
        <v>10000</v>
      </c>
      <c r="AK14" s="119">
        <f t="shared" si="9"/>
        <v>0</v>
      </c>
      <c r="AL14" s="119">
        <f t="shared" si="9"/>
        <v>0</v>
      </c>
      <c r="AM14" s="119">
        <f t="shared" si="9"/>
        <v>0</v>
      </c>
      <c r="AN14" s="119">
        <f>AN11+AN12+AN13</f>
        <v>0</v>
      </c>
      <c r="AO14" s="119">
        <f t="shared" si="9"/>
        <v>0</v>
      </c>
      <c r="AP14" s="119">
        <f t="shared" si="9"/>
        <v>0</v>
      </c>
      <c r="AQ14" s="122">
        <f t="shared" ref="AQ14:AQ18" si="10">AM14-AJ14</f>
        <v>-10000</v>
      </c>
      <c r="AR14" s="123">
        <f t="shared" ref="AR14:AR18" si="11">AM14-AK14</f>
        <v>0</v>
      </c>
      <c r="AS14" s="121">
        <f t="shared" ref="AS14:AS18" si="12">AM14-AL14</f>
        <v>0</v>
      </c>
      <c r="AT14" s="119">
        <f>AT11+AT12+AT13</f>
        <v>1787409.76</v>
      </c>
      <c r="AU14" s="119">
        <f>AU11+AU12+AU13</f>
        <v>0</v>
      </c>
      <c r="AV14" s="119">
        <f>AV11+AV12+AV13</f>
        <v>0</v>
      </c>
      <c r="AW14" s="124">
        <f>AW11+AW12+AW13</f>
        <v>0</v>
      </c>
      <c r="AX14" s="119">
        <f t="shared" ref="AX14:AX18" si="13">AW14-AT14</f>
        <v>-1787409.76</v>
      </c>
      <c r="AY14" s="120">
        <f t="shared" ref="AY14:AY18" si="14">AW14-AU14</f>
        <v>0</v>
      </c>
      <c r="AZ14" s="121">
        <f t="shared" ref="AZ14:AZ18" si="15">AW14-AV14</f>
        <v>0</v>
      </c>
      <c r="BA14" s="119">
        <f>BA11+BA12+BA13</f>
        <v>474164.9</v>
      </c>
      <c r="BB14" s="119">
        <f>BB11+BB12+BB13</f>
        <v>0</v>
      </c>
      <c r="BC14" s="119">
        <f>BC11+BC12+BC13</f>
        <v>0</v>
      </c>
      <c r="BD14" s="119">
        <f>BD11+BD12+BD13</f>
        <v>0</v>
      </c>
      <c r="BE14" s="125">
        <f t="shared" ref="BE14:BE18" si="16">BD14-BA14</f>
        <v>-474164.9</v>
      </c>
      <c r="BF14" s="126">
        <f t="shared" ref="BF14:BF18" si="17">BD14-BB14</f>
        <v>0</v>
      </c>
      <c r="BG14" s="127">
        <f t="shared" ref="BG14:BG18" si="18">BD14-BC14</f>
        <v>0</v>
      </c>
      <c r="BH14" s="119">
        <f>BH11+BH12+BH13</f>
        <v>0</v>
      </c>
      <c r="BI14" s="119">
        <f>BI11+BI12+BI13</f>
        <v>0</v>
      </c>
      <c r="BJ14" s="119">
        <f>BJ11+BJ12+BJ13</f>
        <v>0</v>
      </c>
      <c r="BK14" s="119">
        <f>BK11+BK12+BK13</f>
        <v>0</v>
      </c>
      <c r="BL14" s="128">
        <f t="shared" ref="BL14:BL18" si="19">BK14-BH14</f>
        <v>0</v>
      </c>
      <c r="BM14" s="120">
        <f t="shared" ref="BM14:BM18" si="20">BK14-BI14</f>
        <v>0</v>
      </c>
      <c r="BN14" s="121">
        <f t="shared" ref="BN14:BN18" si="21">BK14-BJ14</f>
        <v>0</v>
      </c>
      <c r="BO14" s="119">
        <f>BO11+BO12+BO13</f>
        <v>0</v>
      </c>
      <c r="BP14" s="119">
        <f>BP11+BP12+BP13</f>
        <v>0</v>
      </c>
      <c r="BQ14" s="119">
        <f>BQ11+BQ12+BQ13</f>
        <v>0</v>
      </c>
      <c r="BR14" s="119">
        <f>BR11+BR12+BR13</f>
        <v>0</v>
      </c>
      <c r="BS14" s="128">
        <f t="shared" ref="BS14:BS18" si="22">BR14-BO14</f>
        <v>0</v>
      </c>
      <c r="BT14" s="129">
        <f t="shared" ref="BT14:BT18" si="23">BR14-BP14</f>
        <v>0</v>
      </c>
      <c r="BU14" s="124">
        <f t="shared" ref="BU14:BU18" si="24">BR14-BQ14</f>
        <v>0</v>
      </c>
      <c r="BV14" s="119">
        <f>BV11+BV12+BV13</f>
        <v>750</v>
      </c>
      <c r="BW14" s="119">
        <f>BW11+BW12+BW13</f>
        <v>0</v>
      </c>
      <c r="BX14" s="119">
        <f>BX11+BX12+BX13</f>
        <v>0</v>
      </c>
      <c r="BY14" s="119">
        <f>BY11+BY12+BY13</f>
        <v>0</v>
      </c>
      <c r="BZ14" s="128">
        <f t="shared" ref="BZ14:BZ18" si="25">BY14-BV14</f>
        <v>-750</v>
      </c>
      <c r="CA14" s="129">
        <f t="shared" ref="CA14:CA18" si="26">BY14-BW14</f>
        <v>0</v>
      </c>
      <c r="CB14" s="124">
        <f t="shared" ref="CB14:CB18" si="27">BY14-BX14</f>
        <v>0</v>
      </c>
      <c r="CC14" s="119">
        <f>CC11+CC12+CC13</f>
        <v>151324</v>
      </c>
      <c r="CD14" s="119">
        <f>CD11+CD12+CD13</f>
        <v>0</v>
      </c>
      <c r="CE14" s="119">
        <f>CE11+CE12+CE13</f>
        <v>0</v>
      </c>
      <c r="CF14" s="119">
        <f>CF11+CF12+CF13</f>
        <v>0</v>
      </c>
      <c r="CG14" s="128">
        <f t="shared" ref="CG14:CG18" si="28">CF14-CC14</f>
        <v>-151324</v>
      </c>
      <c r="CH14" s="129">
        <f t="shared" ref="CH14:CH18" si="29">CF14-CD14</f>
        <v>0</v>
      </c>
      <c r="CI14" s="124">
        <f t="shared" ref="CI14:CI18" si="30">CF14-CE14</f>
        <v>0</v>
      </c>
      <c r="CJ14" s="130">
        <f t="shared" ref="CJ14:DA14" si="31">CJ11+CJ12+CJ13</f>
        <v>25.656639999999999</v>
      </c>
      <c r="CK14" s="131">
        <f t="shared" si="31"/>
        <v>0</v>
      </c>
      <c r="CL14" s="132">
        <f t="shared" si="31"/>
        <v>0</v>
      </c>
      <c r="CM14" s="130">
        <f t="shared" si="31"/>
        <v>31</v>
      </c>
      <c r="CN14" s="131">
        <f t="shared" si="31"/>
        <v>0</v>
      </c>
      <c r="CO14" s="132">
        <f t="shared" si="31"/>
        <v>0</v>
      </c>
      <c r="CP14" s="130">
        <f t="shared" si="31"/>
        <v>0</v>
      </c>
      <c r="CQ14" s="131">
        <f t="shared" si="31"/>
        <v>0</v>
      </c>
      <c r="CR14" s="132">
        <f t="shared" si="31"/>
        <v>0</v>
      </c>
      <c r="CS14" s="130">
        <f t="shared" si="31"/>
        <v>0</v>
      </c>
      <c r="CT14" s="131">
        <f t="shared" si="31"/>
        <v>0</v>
      </c>
      <c r="CU14" s="132">
        <f t="shared" si="31"/>
        <v>0</v>
      </c>
      <c r="CV14" s="130">
        <f t="shared" si="31"/>
        <v>0</v>
      </c>
      <c r="CW14" s="131">
        <f t="shared" si="31"/>
        <v>0</v>
      </c>
      <c r="CX14" s="132">
        <f t="shared" si="31"/>
        <v>0</v>
      </c>
      <c r="CY14" s="119">
        <f t="shared" si="31"/>
        <v>0</v>
      </c>
      <c r="CZ14" s="119">
        <f t="shared" si="31"/>
        <v>0</v>
      </c>
      <c r="DA14" s="120">
        <f t="shared" si="31"/>
        <v>0</v>
      </c>
      <c r="DB14" s="133">
        <f t="shared" si="3"/>
        <v>16105.622738643846</v>
      </c>
      <c r="DC14" s="134" t="e">
        <f t="shared" si="4"/>
        <v>#DIV/0!</v>
      </c>
      <c r="DD14" s="134" t="e">
        <f t="shared" si="5"/>
        <v>#DIV/0!</v>
      </c>
      <c r="DE14" s="135" t="e">
        <f>(V14+AF14+BR14-AM14-AP14)/G14</f>
        <v>#DIV/0!</v>
      </c>
      <c r="DF14" s="135" t="e">
        <f>(V14+AF14+BR14)/F14-H14</f>
        <v>#DIV/0!</v>
      </c>
      <c r="DG14" s="136">
        <f>CY14-DA14</f>
        <v>0</v>
      </c>
    </row>
    <row r="15" spans="1:111" s="90" customFormat="1" ht="26.25" customHeight="1" x14ac:dyDescent="0.2">
      <c r="A15" s="330">
        <v>2</v>
      </c>
      <c r="B15" s="324" t="s">
        <v>72</v>
      </c>
      <c r="C15" s="56" t="s">
        <v>68</v>
      </c>
      <c r="D15" s="92">
        <f>IFERROR(VLOOKUP([1]ССК!D15,[1]ССК!D15:D15,1,TRUE),0)</f>
        <v>0</v>
      </c>
      <c r="E15" s="92">
        <f>IFERROR(VLOOKUP([1]ССК!E15,[1]ССК!E15:E15,1,TRUE),0)</f>
        <v>0</v>
      </c>
      <c r="F15" s="92">
        <f>IFERROR(VLOOKUP([1]ССК!F15,[1]ССК!F15:F15,1,TRUE),0)</f>
        <v>0</v>
      </c>
      <c r="G15" s="93">
        <f>IFERROR(VLOOKUP([1]ССК!G15,[1]ССК!G15:G15,1,TRUE),0)</f>
        <v>0</v>
      </c>
      <c r="H15" s="94">
        <f>IFERROR(VLOOKUP([1]ССК!H15,[1]ССК!H15:H15,1,TRUE),0)</f>
        <v>0</v>
      </c>
      <c r="I15" s="94">
        <f>IFERROR(VLOOKUP([1]ССК!I15,[1]ССК!I15:I15,1,TRUE),0)</f>
        <v>0</v>
      </c>
      <c r="J15" s="73">
        <f>IFERROR(VLOOKUP([1]ССК!J15,[1]ССК!J15:J15,1,TRUE),0)</f>
        <v>0</v>
      </c>
      <c r="K15" s="61">
        <f>IFERROR(VLOOKUP([1]ССК!K15,[1]ССК!K15:K15,1,TRUE),0)</f>
        <v>0</v>
      </c>
      <c r="L15" s="62">
        <f>IFERROR(VLOOKUP([1]ССК!L15,[1]ССК!L15:L15,1,TRUE),0)</f>
        <v>0</v>
      </c>
      <c r="M15" s="63">
        <f>K15+L15</f>
        <v>0</v>
      </c>
      <c r="N15" s="61">
        <f>IFERROR(VLOOKUP([1]ССК!N15,[1]ССК!N15:N15,1,TRUE),0)</f>
        <v>0</v>
      </c>
      <c r="O15" s="62">
        <f>IFERROR(VLOOKUP([1]ССК!O15,[1]ССК!O15:O15,1,TRUE),0)</f>
        <v>0</v>
      </c>
      <c r="P15" s="63">
        <f t="shared" ref="P15:P18" si="32">N15+O15</f>
        <v>0</v>
      </c>
      <c r="Q15" s="61">
        <f>IFERROR(VLOOKUP([1]ССК!Q15,[1]ССК!Q15:Q15,1,TRUE),0)</f>
        <v>0</v>
      </c>
      <c r="R15" s="62">
        <f>IFERROR(VLOOKUP([1]ССК!R15,[1]ССК!R15:R15,1,TRUE),0)</f>
        <v>0</v>
      </c>
      <c r="S15" s="63">
        <f t="shared" ref="S15:S18" si="33">Q15+R15</f>
        <v>0</v>
      </c>
      <c r="T15" s="61">
        <f>IFERROR(VLOOKUP([1]ССК!T15,[1]ССК!T15:T15,1,TRUE),0)</f>
        <v>0</v>
      </c>
      <c r="U15" s="62">
        <f>IFERROR(VLOOKUP([1]ССК!U15,[1]ССК!U15:U15,1,TRUE),0)</f>
        <v>0</v>
      </c>
      <c r="V15" s="64">
        <f>T15+U14:U15</f>
        <v>0</v>
      </c>
      <c r="W15" s="65">
        <f t="shared" si="0"/>
        <v>0</v>
      </c>
      <c r="X15" s="66">
        <f t="shared" si="0"/>
        <v>0</v>
      </c>
      <c r="Y15" s="67">
        <f t="shared" si="1"/>
        <v>0</v>
      </c>
      <c r="Z15" s="67">
        <f>U15-O15</f>
        <v>0</v>
      </c>
      <c r="AA15" s="67">
        <f t="shared" si="2"/>
        <v>0</v>
      </c>
      <c r="AB15" s="68">
        <f>U15-R15</f>
        <v>0</v>
      </c>
      <c r="AC15" s="69">
        <f>IFERROR(VLOOKUP([1]ССК!AC15,[1]ССК!AC15:AC15,1,TRUE),0)</f>
        <v>0</v>
      </c>
      <c r="AD15" s="62">
        <f>IFERROR(VLOOKUP([1]ССК!AD15,[1]ССК!AD15:AD15,1,TRUE),0)</f>
        <v>0</v>
      </c>
      <c r="AE15" s="63">
        <f>IFERROR(VLOOKUP([1]ССК!AE15,[1]ССК!AE15:AE15,1,TRUE),0)</f>
        <v>0</v>
      </c>
      <c r="AF15" s="61">
        <f>IFERROR(VLOOKUP([1]ССК!AF15,[1]ССК!AF15:AF15,1,TRUE),0)</f>
        <v>0</v>
      </c>
      <c r="AG15" s="70">
        <f t="shared" si="7"/>
        <v>0</v>
      </c>
      <c r="AH15" s="71">
        <f t="shared" si="8"/>
        <v>0</v>
      </c>
      <c r="AI15" s="72">
        <f>-AF15-AE15</f>
        <v>0</v>
      </c>
      <c r="AJ15" s="73">
        <f>IFERROR(VLOOKUP([1]ССК!AJ15,[1]ССК!AJ15:AJ15,1,TRUE),0)</f>
        <v>0</v>
      </c>
      <c r="AK15" s="73">
        <f>IFERROR(VLOOKUP([1]ССК!AK15,[1]ССК!AK15:AK15,1,TRUE),0)</f>
        <v>0</v>
      </c>
      <c r="AL15" s="73">
        <f>IFERROR(VLOOKUP([1]ССК!AL15,[1]ССК!AL15:AL15,1,TRUE),0)</f>
        <v>0</v>
      </c>
      <c r="AM15" s="73">
        <f>IFERROR(VLOOKUP([1]ССК!AM15,[1]ССК!AM15:AM15,1,TRUE),0)</f>
        <v>0</v>
      </c>
      <c r="AN15" s="73">
        <f>IFERROR(VLOOKUP([1]ССК!AN15,[1]ССК!AN15:AN15,1,TRUE),0)</f>
        <v>0</v>
      </c>
      <c r="AO15" s="73">
        <f>IFERROR(VLOOKUP([1]ССК!AO15,[1]ССК!AO15:AO15,1,TRUE),0)</f>
        <v>0</v>
      </c>
      <c r="AP15" s="73">
        <f>IFERROR(VLOOKUP([1]ССК!AP15,[1]ССК!AP15:AP15,1,TRUE),0)</f>
        <v>0</v>
      </c>
      <c r="AQ15" s="74">
        <f t="shared" si="10"/>
        <v>0</v>
      </c>
      <c r="AR15" s="75">
        <f t="shared" si="11"/>
        <v>0</v>
      </c>
      <c r="AS15" s="72">
        <f t="shared" si="12"/>
        <v>0</v>
      </c>
      <c r="AT15" s="77">
        <f>IFERROR(VLOOKUP([1]ССК!AT15,[1]ССК!AT15:AT15,1,TRUE),0)</f>
        <v>0</v>
      </c>
      <c r="AU15" s="77">
        <f>IFERROR(VLOOKUP([1]ССК!AU15,[1]ССК!AU15:AU15,1,TRUE),0)</f>
        <v>0</v>
      </c>
      <c r="AV15" s="77">
        <f>IFERROR(VLOOKUP([1]ССК!AV15,[1]ССК!AV15:AV15,1,TRUE),0)</f>
        <v>0</v>
      </c>
      <c r="AW15" s="77">
        <f>IFERROR(VLOOKUP([1]ССК!AW15,[1]ССК!AW15:AW15,1,TRUE),0)</f>
        <v>0</v>
      </c>
      <c r="AX15" s="78">
        <f t="shared" si="13"/>
        <v>0</v>
      </c>
      <c r="AY15" s="79">
        <f t="shared" si="14"/>
        <v>0</v>
      </c>
      <c r="AZ15" s="72">
        <f t="shared" si="15"/>
        <v>0</v>
      </c>
      <c r="BA15" s="80">
        <f>IFERROR(VLOOKUP([1]ССК!BA15,[1]ССК!BA15:BA15,1,TRUE),0)</f>
        <v>0</v>
      </c>
      <c r="BB15" s="80">
        <f>IFERROR(VLOOKUP([1]ССК!BB15,[1]ССК!BB15:BB15,1,TRUE),0)</f>
        <v>0</v>
      </c>
      <c r="BC15" s="80">
        <f>IFERROR(VLOOKUP([1]ССК!BC15,[1]ССК!BC15:BC15,1,TRUE),0)</f>
        <v>0</v>
      </c>
      <c r="BD15" s="80">
        <f>IFERROR(VLOOKUP([1]ССК!BD15,[1]ССК!BD15:BD15,1,TRUE),0)</f>
        <v>0</v>
      </c>
      <c r="BE15" s="74">
        <f t="shared" si="16"/>
        <v>0</v>
      </c>
      <c r="BF15" s="79">
        <f t="shared" si="17"/>
        <v>0</v>
      </c>
      <c r="BG15" s="72">
        <f t="shared" si="18"/>
        <v>0</v>
      </c>
      <c r="BH15" s="73">
        <f>IFERROR(VLOOKUP([1]ССК!BH15,[1]ССК!BH15:BH15,1,TRUE),0)</f>
        <v>0</v>
      </c>
      <c r="BI15" s="73">
        <f>IFERROR(VLOOKUP([1]ССК!BI15,[1]ССК!BI15:BI15,1,TRUE),0)</f>
        <v>0</v>
      </c>
      <c r="BJ15" s="73">
        <f>IFERROR(VLOOKUP([1]ССК!BJ15,[1]ССК!BJ15:BJ15,1,TRUE),0)</f>
        <v>0</v>
      </c>
      <c r="BK15" s="73">
        <f>IFERROR(VLOOKUP([1]ССК!BK15,[1]ССК!BK15:BK15,1,TRUE),0)</f>
        <v>0</v>
      </c>
      <c r="BL15" s="74">
        <f t="shared" si="19"/>
        <v>0</v>
      </c>
      <c r="BM15" s="79">
        <f t="shared" si="20"/>
        <v>0</v>
      </c>
      <c r="BN15" s="72">
        <f t="shared" si="21"/>
        <v>0</v>
      </c>
      <c r="BO15" s="73">
        <f>IFERROR(VLOOKUP([1]ССК!BO15,[1]ССК!BO15:BO15,1,TRUE),0)</f>
        <v>0</v>
      </c>
      <c r="BP15" s="73">
        <f>IFERROR(VLOOKUP([1]ССК!BP15,[1]ССК!BP15:BP15,1,TRUE),0)</f>
        <v>0</v>
      </c>
      <c r="BQ15" s="73">
        <f>IFERROR(VLOOKUP([1]ССК!BQ15,[1]ССК!BQ15:BQ15,1,TRUE),0)</f>
        <v>0</v>
      </c>
      <c r="BR15" s="73">
        <f>IFERROR(VLOOKUP([1]ССК!BR15,[1]ССК!BR15:BR15,1,TRUE),0)</f>
        <v>0</v>
      </c>
      <c r="BS15" s="81">
        <f t="shared" si="22"/>
        <v>0</v>
      </c>
      <c r="BT15" s="82">
        <f t="shared" si="23"/>
        <v>0</v>
      </c>
      <c r="BU15" s="83">
        <f t="shared" si="24"/>
        <v>0</v>
      </c>
      <c r="BV15" s="73">
        <f>IFERROR(VLOOKUP([1]ССК!BV15,[1]ССК!BV15:BV15,1,TRUE),0)</f>
        <v>0</v>
      </c>
      <c r="BW15" s="73">
        <f>IFERROR(VLOOKUP([1]ССК!BW15,[1]ССК!BW15:BW15,1,TRUE),0)</f>
        <v>0</v>
      </c>
      <c r="BX15" s="73">
        <f>IFERROR(VLOOKUP([1]ССК!BX15,[1]ССК!BX15:BX15,1,TRUE),0)</f>
        <v>0</v>
      </c>
      <c r="BY15" s="73">
        <f>IFERROR(VLOOKUP([1]ССК!BY15,[1]ССК!BY15:BY15,1,TRUE),0)</f>
        <v>0</v>
      </c>
      <c r="BZ15" s="81">
        <f t="shared" si="25"/>
        <v>0</v>
      </c>
      <c r="CA15" s="82">
        <f t="shared" si="26"/>
        <v>0</v>
      </c>
      <c r="CB15" s="83">
        <f t="shared" si="27"/>
        <v>0</v>
      </c>
      <c r="CC15" s="73">
        <f>IFERROR(VLOOKUP([1]ССК!CC15,[1]ССК!CC15:CC15,1,TRUE),0)</f>
        <v>0</v>
      </c>
      <c r="CD15" s="73">
        <f>IFERROR(VLOOKUP([1]ССК!CD15,[1]ССК!CD15:CD15,1,TRUE),0)</f>
        <v>0</v>
      </c>
      <c r="CE15" s="73">
        <f>IFERROR(VLOOKUP([1]ССК!CE15,[1]ССК!CE15:CE15,1,TRUE),0)</f>
        <v>0</v>
      </c>
      <c r="CF15" s="73">
        <f>IFERROR(VLOOKUP([1]ССК!CF15,[1]ССК!CF15:CF15,1,TRUE),0)</f>
        <v>0</v>
      </c>
      <c r="CG15" s="81">
        <f t="shared" si="28"/>
        <v>0</v>
      </c>
      <c r="CH15" s="82">
        <f t="shared" si="29"/>
        <v>0</v>
      </c>
      <c r="CI15" s="72">
        <f t="shared" si="30"/>
        <v>0</v>
      </c>
      <c r="CJ15" s="103">
        <f>IFERROR(VLOOKUP([1]ССК!CJ15,[1]ССК!CJ15:CJ15,1,TRUE),0)</f>
        <v>0</v>
      </c>
      <c r="CK15" s="80">
        <f>IFERROR(VLOOKUP([1]ССК!CK15,[1]ССК!CK15:CK15,1,TRUE),0)</f>
        <v>0</v>
      </c>
      <c r="CL15" s="104">
        <f>IFERROR(VLOOKUP([1]ССК!CL15,[1]ССК!CL15:CL15,1,TRUE),0)</f>
        <v>0</v>
      </c>
      <c r="CM15" s="103">
        <f>IFERROR(VLOOKUP([1]ССК!CM15,[1]ССК!CM15:CM15,1,TRUE),0)</f>
        <v>0</v>
      </c>
      <c r="CN15" s="80">
        <f>IFERROR(VLOOKUP([1]ССК!CN15,[1]ССК!CN15:CN15,1,TRUE),0)</f>
        <v>0</v>
      </c>
      <c r="CO15" s="104">
        <f>IFERROR(VLOOKUP([1]ССК!CO15,[1]ССК!CO15:CO15,1,TRUE),0)</f>
        <v>0</v>
      </c>
      <c r="CP15" s="103">
        <f>IFERROR(VLOOKUP([1]ССК!CP15,[1]ССК!CP15:CP15,1,TRUE),0)</f>
        <v>0</v>
      </c>
      <c r="CQ15" s="80">
        <f>IFERROR(VLOOKUP([1]ССК!CQ15,[1]ССК!CQ15:CQ15,1,TRUE),0)</f>
        <v>0</v>
      </c>
      <c r="CR15" s="104">
        <f>IFERROR(VLOOKUP([1]ССК!CR15,[1]ССК!CR15:CR15,1,TRUE),0)</f>
        <v>0</v>
      </c>
      <c r="CS15" s="103">
        <f>IFERROR(VLOOKUP([1]ССК!CS15,[1]ССК!CS15:CS15,1,TRUE),0)</f>
        <v>0</v>
      </c>
      <c r="CT15" s="80">
        <f>IFERROR(VLOOKUP([1]ССК!CT15,[1]ССК!CT15:CT15,1,TRUE),0)</f>
        <v>0</v>
      </c>
      <c r="CU15" s="104">
        <f>IFERROR(VLOOKUP([1]ССК!CU15,[1]ССК!CU15:CU15,1,TRUE),0)</f>
        <v>0</v>
      </c>
      <c r="CV15" s="103">
        <f>IFERROR(VLOOKUP([1]ССК!CV15,[1]ССК!CV15:CV15,1,TRUE),0)</f>
        <v>0</v>
      </c>
      <c r="CW15" s="80">
        <f>IFERROR(VLOOKUP([1]ССК!CW15,[1]ССК!CW15:CW15,1,TRUE),0)</f>
        <v>0</v>
      </c>
      <c r="CX15" s="104">
        <f>IFERROR(VLOOKUP([1]ССК!CX15,[1]ССК!CX15:CX15,1,TRUE),0)</f>
        <v>0</v>
      </c>
      <c r="CY15" s="73">
        <f>IFERROR(VLOOKUP([1]ССК!CY15,[1]ССК!CY15:CY15,1,TRUE),0)</f>
        <v>0</v>
      </c>
      <c r="CZ15" s="73">
        <f>IFERROR(VLOOKUP([1]ССК!CZ15,[1]ССК!CZ15:CZ15,1,TRUE),0)</f>
        <v>0</v>
      </c>
      <c r="DA15" s="73">
        <f>IFERROR(VLOOKUP([1]ССК!DA15,[1]ССК!DA15:DA15,1,TRUE),0)</f>
        <v>0</v>
      </c>
      <c r="DB15" s="137" t="e">
        <f t="shared" si="3"/>
        <v>#DIV/0!</v>
      </c>
      <c r="DC15" s="138" t="e">
        <f t="shared" si="4"/>
        <v>#DIV/0!</v>
      </c>
      <c r="DD15" s="139" t="e">
        <f t="shared" si="5"/>
        <v>#DIV/0!</v>
      </c>
      <c r="DE15" s="139" t="e">
        <f>(V15+AF15+BR15-AM15-AP15)/(G15+H15)</f>
        <v>#DIV/0!</v>
      </c>
      <c r="DF15" s="139" t="e">
        <f>(V15+AF15+BR15)/F15</f>
        <v>#DIV/0!</v>
      </c>
    </row>
    <row r="16" spans="1:111" s="90" customFormat="1" ht="26.25" customHeight="1" x14ac:dyDescent="0.2">
      <c r="A16" s="326"/>
      <c r="B16" s="324"/>
      <c r="C16" s="56" t="s">
        <v>69</v>
      </c>
      <c r="D16" s="92">
        <f>IFERROR(VLOOKUP([1]ССК!D16,[1]ССК!D16:D16,1,TRUE),0)</f>
        <v>0</v>
      </c>
      <c r="E16" s="92">
        <f>IFERROR(VLOOKUP([1]ССК!E16,[1]ССК!E16:E16,1,TRUE),0)</f>
        <v>0</v>
      </c>
      <c r="F16" s="92">
        <f>IFERROR(VLOOKUP([1]ССК!F16,[1]ССК!F16:F16,1,TRUE),0)</f>
        <v>0</v>
      </c>
      <c r="G16" s="93">
        <f>IFERROR(VLOOKUP([1]ССК!G16,[1]ССК!G16:G16,1,TRUE),0)</f>
        <v>0</v>
      </c>
      <c r="H16" s="94">
        <f>IFERROR(VLOOKUP([1]ССК!H16,[1]ССК!H16:H16,1,TRUE),0)</f>
        <v>0</v>
      </c>
      <c r="I16" s="94">
        <f>IFERROR(VLOOKUP([1]ССК!I16,[1]ССК!I16:I16,1,TRUE),0)</f>
        <v>0</v>
      </c>
      <c r="J16" s="73">
        <f>IFERROR(VLOOKUP([1]ССК!J16,[1]ССК!J16:J16,1,TRUE),0)</f>
        <v>0</v>
      </c>
      <c r="K16" s="95">
        <f>IFERROR(VLOOKUP([1]ССК!K16,[1]ССК!K16:K16,1,TRUE),0)</f>
        <v>0</v>
      </c>
      <c r="L16" s="96">
        <f>IFERROR(VLOOKUP([1]ССК!L16,[1]ССК!L16:L16,1,TRUE),0)</f>
        <v>0</v>
      </c>
      <c r="M16" s="97">
        <f>K16+L16</f>
        <v>0</v>
      </c>
      <c r="N16" s="95">
        <f>IFERROR(VLOOKUP([1]ССК!N16,[1]ССК!N16:N16,1,TRUE),0)</f>
        <v>0</v>
      </c>
      <c r="O16" s="96">
        <f>IFERROR(VLOOKUP([1]ССК!O16,[1]ССК!O16:O16,1,TRUE),0)</f>
        <v>0</v>
      </c>
      <c r="P16" s="97">
        <f t="shared" si="32"/>
        <v>0</v>
      </c>
      <c r="Q16" s="95">
        <f>IFERROR(VLOOKUP([1]ССК!Q16,[1]ССК!Q16:Q16,1,TRUE),0)</f>
        <v>0</v>
      </c>
      <c r="R16" s="96">
        <f>IFERROR(VLOOKUP([1]ССК!R16,[1]ССК!R16:R16,1,TRUE),0)</f>
        <v>0</v>
      </c>
      <c r="S16" s="97">
        <f t="shared" si="33"/>
        <v>0</v>
      </c>
      <c r="T16" s="95">
        <f>IFERROR(VLOOKUP([1]ССК!T16,[1]ССК!T16:T16,1,TRUE),0)</f>
        <v>0</v>
      </c>
      <c r="U16" s="96">
        <f>IFERROR(VLOOKUP([1]ССК!U16,[1]ССК!U16:U16,1,TRUE),0)</f>
        <v>0</v>
      </c>
      <c r="V16" s="98">
        <f>T16+U15:U16</f>
        <v>0</v>
      </c>
      <c r="W16" s="65">
        <f t="shared" si="0"/>
        <v>0</v>
      </c>
      <c r="X16" s="66">
        <f t="shared" si="0"/>
        <v>0</v>
      </c>
      <c r="Y16" s="67">
        <f t="shared" si="1"/>
        <v>0</v>
      </c>
      <c r="Z16" s="67">
        <f>U16-O16</f>
        <v>0</v>
      </c>
      <c r="AA16" s="67">
        <f t="shared" si="2"/>
        <v>0</v>
      </c>
      <c r="AB16" s="68">
        <f>U16-R16</f>
        <v>0</v>
      </c>
      <c r="AC16" s="99">
        <f>IFERROR(VLOOKUP([1]ССК!AC16,[1]ССК!AC16:AC16,1,TRUE),0)</f>
        <v>0</v>
      </c>
      <c r="AD16" s="96">
        <f>IFERROR(VLOOKUP([1]ССК!AD16,[1]ССК!AD16:AD16,1,TRUE),0)</f>
        <v>0</v>
      </c>
      <c r="AE16" s="97">
        <f>IFERROR(VLOOKUP([1]ССК!AE16,[1]ССК!AE16:AE16,1,TRUE),0)</f>
        <v>0</v>
      </c>
      <c r="AF16" s="95">
        <f>IFERROR(VLOOKUP([1]ССК!AF16,[1]ССК!AF16:AF16,1,TRUE),0)</f>
        <v>0</v>
      </c>
      <c r="AG16" s="70">
        <f t="shared" si="7"/>
        <v>0</v>
      </c>
      <c r="AH16" s="71">
        <f t="shared" si="8"/>
        <v>0</v>
      </c>
      <c r="AI16" s="72">
        <f>-AF16-AE16</f>
        <v>0</v>
      </c>
      <c r="AJ16" s="73">
        <f>IFERROR(VLOOKUP([1]ССК!AJ16,[1]ССК!AJ16:AJ16,1,TRUE),0)</f>
        <v>0</v>
      </c>
      <c r="AK16" s="73">
        <f>IFERROR(VLOOKUP([1]ССК!AK16,[1]ССК!AK16:AK16,1,TRUE),0)</f>
        <v>0</v>
      </c>
      <c r="AL16" s="73">
        <f>IFERROR(VLOOKUP([1]ССК!AL16,[1]ССК!AL16:AL16,1,TRUE),0)</f>
        <v>0</v>
      </c>
      <c r="AM16" s="73">
        <f>IFERROR(VLOOKUP([1]ССК!AM16,[1]ССК!AM16:AM16,1,TRUE),0)</f>
        <v>0</v>
      </c>
      <c r="AN16" s="73">
        <f>IFERROR(VLOOKUP([1]ССК!AN16,[1]ССК!AN16:AN16,1,TRUE),0)</f>
        <v>0</v>
      </c>
      <c r="AO16" s="73">
        <f>IFERROR(VLOOKUP([1]ССК!AO16,[1]ССК!AO16:AO16,1,TRUE),0)</f>
        <v>0</v>
      </c>
      <c r="AP16" s="73">
        <f>IFERROR(VLOOKUP([1]ССК!AP16,[1]ССК!AP16:AP16,1,TRUE),0)</f>
        <v>0</v>
      </c>
      <c r="AQ16" s="100">
        <f t="shared" si="10"/>
        <v>0</v>
      </c>
      <c r="AR16" s="101">
        <f t="shared" si="11"/>
        <v>0</v>
      </c>
      <c r="AS16" s="140">
        <f t="shared" si="12"/>
        <v>0</v>
      </c>
      <c r="AT16" s="77">
        <f>IFERROR(VLOOKUP([1]ССК!AT16,[1]ССК!AT16:AT16,1,TRUE),0)</f>
        <v>0</v>
      </c>
      <c r="AU16" s="77">
        <f>IFERROR(VLOOKUP([1]ССК!AU16,[1]ССК!AU16:AU16,1,TRUE),0)</f>
        <v>0</v>
      </c>
      <c r="AV16" s="77">
        <f>IFERROR(VLOOKUP([1]ССК!AV16,[1]ССК!AV16:AV16,1,TRUE),0)</f>
        <v>0</v>
      </c>
      <c r="AW16" s="77">
        <f>IFERROR(VLOOKUP([1]ССК!AW16,[1]ССК!AW16:AW16,1,TRUE),0)</f>
        <v>0</v>
      </c>
      <c r="AX16" s="78">
        <f t="shared" si="13"/>
        <v>0</v>
      </c>
      <c r="AY16" s="79">
        <f t="shared" si="14"/>
        <v>0</v>
      </c>
      <c r="AZ16" s="72">
        <f t="shared" si="15"/>
        <v>0</v>
      </c>
      <c r="BA16" s="80">
        <f>IFERROR(VLOOKUP([1]ССК!BA16,[1]ССК!BA16:BA16,1,TRUE),0)</f>
        <v>0</v>
      </c>
      <c r="BB16" s="80">
        <f>IFERROR(VLOOKUP([1]ССК!BB16,[1]ССК!BB16:BB16,1,TRUE),0)</f>
        <v>0</v>
      </c>
      <c r="BC16" s="80">
        <f>IFERROR(VLOOKUP([1]ССК!BC16,[1]ССК!BC16:BC16,1,TRUE),0)</f>
        <v>0</v>
      </c>
      <c r="BD16" s="80">
        <f>IFERROR(VLOOKUP([1]ССК!BD16,[1]ССК!BD16:BD16,1,TRUE),0)</f>
        <v>0</v>
      </c>
      <c r="BE16" s="100">
        <f t="shared" si="16"/>
        <v>0</v>
      </c>
      <c r="BF16" s="79">
        <f t="shared" si="17"/>
        <v>0</v>
      </c>
      <c r="BG16" s="140">
        <f t="shared" si="18"/>
        <v>0</v>
      </c>
      <c r="BH16" s="73">
        <f>IFERROR(VLOOKUP([1]ССК!BH16,[1]ССК!BH16:BH16,1,TRUE),0)</f>
        <v>0</v>
      </c>
      <c r="BI16" s="73">
        <f>IFERROR(VLOOKUP([1]ССК!BI16,[1]ССК!BI16:BI16,1,TRUE),0)</f>
        <v>0</v>
      </c>
      <c r="BJ16" s="73">
        <f>IFERROR(VLOOKUP([1]ССК!BJ16,[1]ССК!BJ16:BJ16,1,TRUE),0)</f>
        <v>0</v>
      </c>
      <c r="BK16" s="73">
        <f>IFERROR(VLOOKUP([1]ССК!BK16,[1]ССК!BK16:BK16,1,TRUE),0)</f>
        <v>0</v>
      </c>
      <c r="BL16" s="100">
        <f t="shared" si="19"/>
        <v>0</v>
      </c>
      <c r="BM16" s="79">
        <f t="shared" si="20"/>
        <v>0</v>
      </c>
      <c r="BN16" s="140">
        <f t="shared" si="21"/>
        <v>0</v>
      </c>
      <c r="BO16" s="73">
        <f>IFERROR(VLOOKUP([1]ССК!BO16,[1]ССК!BO16:BO16,1,TRUE),0)</f>
        <v>0</v>
      </c>
      <c r="BP16" s="73">
        <f>IFERROR(VLOOKUP([1]ССК!BP16,[1]ССК!BP16:BP16,1,TRUE),0)</f>
        <v>0</v>
      </c>
      <c r="BQ16" s="73">
        <f>IFERROR(VLOOKUP([1]ССК!BQ16,[1]ССК!BQ16:BQ16,1,TRUE),0)</f>
        <v>0</v>
      </c>
      <c r="BR16" s="73">
        <f>IFERROR(VLOOKUP([1]ССК!BR16,[1]ССК!BR16:BR16,1,TRUE),0)</f>
        <v>0</v>
      </c>
      <c r="BS16" s="81">
        <f t="shared" si="22"/>
        <v>0</v>
      </c>
      <c r="BT16" s="82">
        <f t="shared" si="23"/>
        <v>0</v>
      </c>
      <c r="BU16" s="83">
        <f t="shared" si="24"/>
        <v>0</v>
      </c>
      <c r="BV16" s="73">
        <f>IFERROR(VLOOKUP([1]ССК!BV16,[1]ССК!BV16:BV16,1,TRUE),0)</f>
        <v>0</v>
      </c>
      <c r="BW16" s="73">
        <f>IFERROR(VLOOKUP([1]ССК!BW16,[1]ССК!BW16:BW16,1,TRUE),0)</f>
        <v>0</v>
      </c>
      <c r="BX16" s="73">
        <f>IFERROR(VLOOKUP([1]ССК!BX16,[1]ССК!BX16:BX16,1,TRUE),0)</f>
        <v>0</v>
      </c>
      <c r="BY16" s="73">
        <f>IFERROR(VLOOKUP([1]ССК!BY16,[1]ССК!BY16:BY16,1,TRUE),0)</f>
        <v>0</v>
      </c>
      <c r="BZ16" s="81">
        <f t="shared" si="25"/>
        <v>0</v>
      </c>
      <c r="CA16" s="82">
        <f t="shared" si="26"/>
        <v>0</v>
      </c>
      <c r="CB16" s="83">
        <f t="shared" si="27"/>
        <v>0</v>
      </c>
      <c r="CC16" s="73">
        <f>IFERROR(VLOOKUP([1]ССК!CC16,[1]ССК!CC16:CC16,1,TRUE),0)</f>
        <v>0</v>
      </c>
      <c r="CD16" s="73">
        <f>IFERROR(VLOOKUP([1]ССК!CD16,[1]ССК!CD16:CD16,1,TRUE),0)</f>
        <v>0</v>
      </c>
      <c r="CE16" s="73">
        <f>IFERROR(VLOOKUP([1]ССК!CE16,[1]ССК!CE16:CE16,1,TRUE),0)</f>
        <v>0</v>
      </c>
      <c r="CF16" s="73">
        <f>IFERROR(VLOOKUP([1]ССК!CF16,[1]ССК!CF16:CF16,1,TRUE),0)</f>
        <v>0</v>
      </c>
      <c r="CG16" s="81">
        <f t="shared" si="28"/>
        <v>0</v>
      </c>
      <c r="CH16" s="82">
        <f t="shared" si="29"/>
        <v>0</v>
      </c>
      <c r="CI16" s="83">
        <f t="shared" si="30"/>
        <v>0</v>
      </c>
      <c r="CJ16" s="103">
        <f>IFERROR(VLOOKUP([1]ССК!CJ16,[1]ССК!CJ16:CJ16,1,TRUE),0)</f>
        <v>0</v>
      </c>
      <c r="CK16" s="80">
        <f>IFERROR(VLOOKUP([1]ССК!CK16,[1]ССК!CK16:CK16,1,TRUE),0)</f>
        <v>0</v>
      </c>
      <c r="CL16" s="104">
        <f>IFERROR(VLOOKUP([1]ССК!CL16,[1]ССК!CL16:CL16,1,TRUE),0)</f>
        <v>0</v>
      </c>
      <c r="CM16" s="103">
        <f>IFERROR(VLOOKUP([1]ССК!CM16,[1]ССК!CM16:CM16,1,TRUE),0)</f>
        <v>0</v>
      </c>
      <c r="CN16" s="80">
        <f>IFERROR(VLOOKUP([1]ССК!CN16,[1]ССК!CN16:CN16,1,TRUE),0)</f>
        <v>0</v>
      </c>
      <c r="CO16" s="104">
        <f>IFERROR(VLOOKUP([1]ССК!CO16,[1]ССК!CO16:CO16,1,TRUE),0)</f>
        <v>0</v>
      </c>
      <c r="CP16" s="103">
        <f>IFERROR(VLOOKUP([1]ССК!CP16,[1]ССК!CP16:CP16,1,TRUE),0)</f>
        <v>0</v>
      </c>
      <c r="CQ16" s="80">
        <f>IFERROR(VLOOKUP([1]ССК!CQ16,[1]ССК!CQ16:CQ16,1,TRUE),0)</f>
        <v>0</v>
      </c>
      <c r="CR16" s="104">
        <f>IFERROR(VLOOKUP([1]ССК!CR16,[1]ССК!CR16:CR16,1,TRUE),0)</f>
        <v>0</v>
      </c>
      <c r="CS16" s="103">
        <f>IFERROR(VLOOKUP([1]ССК!CS16,[1]ССК!CS16:CS16,1,TRUE),0)</f>
        <v>0</v>
      </c>
      <c r="CT16" s="80">
        <f>IFERROR(VLOOKUP([1]ССК!CT16,[1]ССК!CT16:CT16,1,TRUE),0)</f>
        <v>0</v>
      </c>
      <c r="CU16" s="104">
        <f>IFERROR(VLOOKUP([1]ССК!CU16,[1]ССК!CU16:CU16,1,TRUE),0)</f>
        <v>0</v>
      </c>
      <c r="CV16" s="103">
        <f>IFERROR(VLOOKUP([1]ССК!CV16,[1]ССК!CV16:CV16,1,TRUE),0)</f>
        <v>0</v>
      </c>
      <c r="CW16" s="80">
        <f>IFERROR(VLOOKUP([1]ССК!CW16,[1]ССК!CW16:CW16,1,TRUE),0)</f>
        <v>0</v>
      </c>
      <c r="CX16" s="104">
        <f>IFERROR(VLOOKUP([1]ССК!CX16,[1]ССК!CX16:CX16,1,TRUE),0)</f>
        <v>0</v>
      </c>
      <c r="CY16" s="73">
        <f>IFERROR(VLOOKUP([1]ССК!CY16,[1]ССК!CY16:CY16,1,TRUE),0)</f>
        <v>0</v>
      </c>
      <c r="CZ16" s="73">
        <f>IFERROR(VLOOKUP([1]ССК!CZ16,[1]ССК!CZ16:CZ16,1,TRUE),0)</f>
        <v>0</v>
      </c>
      <c r="DA16" s="73">
        <f>IFERROR(VLOOKUP([1]ССК!DA16,[1]ССК!DA16:DA16,1,TRUE),0)</f>
        <v>0</v>
      </c>
      <c r="DB16" s="87" t="e">
        <f t="shared" si="3"/>
        <v>#DIV/0!</v>
      </c>
      <c r="DC16" s="88" t="e">
        <f t="shared" si="4"/>
        <v>#DIV/0!</v>
      </c>
      <c r="DD16" s="89" t="e">
        <f t="shared" si="5"/>
        <v>#DIV/0!</v>
      </c>
      <c r="DE16" s="89" t="e">
        <f>(V16+AF16+BR16-AM16-AP16)/(G16+H16)</f>
        <v>#DIV/0!</v>
      </c>
      <c r="DF16" s="89" t="e">
        <f>(V16+AF16+BR16)/F16</f>
        <v>#DIV/0!</v>
      </c>
    </row>
    <row r="17" spans="1:110" s="90" customFormat="1" ht="26.25" customHeight="1" thickBot="1" x14ac:dyDescent="0.25">
      <c r="A17" s="326"/>
      <c r="B17" s="325"/>
      <c r="C17" s="56" t="s">
        <v>70</v>
      </c>
      <c r="D17" s="92">
        <f>IFERROR(VLOOKUP([1]ССК!D17,[1]ССК!D17:D17,1,TRUE),0)</f>
        <v>759.5</v>
      </c>
      <c r="E17" s="92">
        <f>IFERROR(VLOOKUP([1]ССК!E17,[1]ССК!E17:E17,1,TRUE),0)</f>
        <v>0</v>
      </c>
      <c r="F17" s="92">
        <f>IFERROR(VLOOKUP([1]ССК!F17,[1]ССК!F17:F17,1,TRUE),0)</f>
        <v>0</v>
      </c>
      <c r="G17" s="93">
        <f>IFERROR(VLOOKUP([1]ССК!G17,[1]ССК!G17:G17,1,TRUE),0)</f>
        <v>0</v>
      </c>
      <c r="H17" s="94">
        <f>IFERROR(VLOOKUP([1]ССК!H17,[1]ССК!H17:H17,1,TRUE),0)</f>
        <v>0</v>
      </c>
      <c r="I17" s="94">
        <f>IFERROR(VLOOKUP([1]ССК!I17,[1]ССК!I17:I17,1,TRUE),0)</f>
        <v>0</v>
      </c>
      <c r="J17" s="73">
        <f>IFERROR(VLOOKUP([1]ССК!J17,[1]ССК!J17:J17,1,TRUE),0)</f>
        <v>0</v>
      </c>
      <c r="K17" s="106">
        <f>IFERROR(VLOOKUP([1]ССК!K17,[1]ССК!K17:K17,1,TRUE),0)</f>
        <v>9610690.0999999996</v>
      </c>
      <c r="L17" s="107">
        <f>IFERROR(VLOOKUP([1]ССК!L17,[1]ССК!L17:L17,1,TRUE),0)</f>
        <v>2167530.61</v>
      </c>
      <c r="M17" s="108">
        <f>K17+L17</f>
        <v>11778220.709999999</v>
      </c>
      <c r="N17" s="106">
        <f>IFERROR(VLOOKUP([1]ССК!N17,[1]ССК!N17:N17,1,TRUE),0)</f>
        <v>0</v>
      </c>
      <c r="O17" s="107">
        <f>IFERROR(VLOOKUP([1]ССК!O17,[1]ССК!O17:O17,1,TRUE),0)</f>
        <v>0</v>
      </c>
      <c r="P17" s="108">
        <f t="shared" si="32"/>
        <v>0</v>
      </c>
      <c r="Q17" s="106">
        <f>IFERROR(VLOOKUP([1]ССК!Q17,[1]ССК!Q17:Q17,1,TRUE),0)</f>
        <v>0</v>
      </c>
      <c r="R17" s="107">
        <f>IFERROR(VLOOKUP([1]ССК!R17,[1]ССК!R17:R17,1,TRUE),0)</f>
        <v>0</v>
      </c>
      <c r="S17" s="108">
        <f t="shared" si="33"/>
        <v>0</v>
      </c>
      <c r="T17" s="106">
        <f>IFERROR(VLOOKUP([1]ССК!T17,[1]ССК!T17:T17,1,TRUE),0)</f>
        <v>0</v>
      </c>
      <c r="U17" s="107">
        <f>IFERROR(VLOOKUP([1]ССК!U17,[1]ССК!U17:U17,1,TRUE),0)</f>
        <v>0</v>
      </c>
      <c r="V17" s="109">
        <f>T17+U15:U17</f>
        <v>0</v>
      </c>
      <c r="W17" s="65">
        <f t="shared" si="0"/>
        <v>-9610690.0999999996</v>
      </c>
      <c r="X17" s="66">
        <f t="shared" si="0"/>
        <v>-2167530.61</v>
      </c>
      <c r="Y17" s="67">
        <f t="shared" si="1"/>
        <v>0</v>
      </c>
      <c r="Z17" s="67">
        <f>U17-O17</f>
        <v>0</v>
      </c>
      <c r="AA17" s="67">
        <f t="shared" si="2"/>
        <v>0</v>
      </c>
      <c r="AB17" s="68">
        <f>U17-R17</f>
        <v>0</v>
      </c>
      <c r="AC17" s="110">
        <f>IFERROR(VLOOKUP([1]ССК!AC17,[1]ССК!AC17:AC17,1,TRUE),0)</f>
        <v>0</v>
      </c>
      <c r="AD17" s="107">
        <f>IFERROR(VLOOKUP([1]ССК!AD17,[1]ССК!AD17:AD17,1,TRUE),0)</f>
        <v>0</v>
      </c>
      <c r="AE17" s="108">
        <f>IFERROR(VLOOKUP([1]ССК!AE17,[1]ССК!AE17:AE17,1,TRUE),0)</f>
        <v>0</v>
      </c>
      <c r="AF17" s="106">
        <f>IFERROR(VLOOKUP([1]ССК!AF17,[1]ССК!AF17:AF17,1,TRUE),0)</f>
        <v>0</v>
      </c>
      <c r="AG17" s="141">
        <f t="shared" si="7"/>
        <v>0</v>
      </c>
      <c r="AH17" s="142">
        <f t="shared" si="8"/>
        <v>0</v>
      </c>
      <c r="AI17" s="140">
        <f>-AF17-AE17</f>
        <v>0</v>
      </c>
      <c r="AJ17" s="73">
        <f>IFERROR(VLOOKUP([1]ССК!AJ17,[1]ССК!AJ17:AJ17,1,TRUE),0)</f>
        <v>10000</v>
      </c>
      <c r="AK17" s="73">
        <f>IFERROR(VLOOKUP([1]ССК!AK17,[1]ССК!AK17:AK17,1,TRUE),0)</f>
        <v>0</v>
      </c>
      <c r="AL17" s="73">
        <f>IFERROR(VLOOKUP([1]ССК!AL17,[1]ССК!AL17:AL17,1,TRUE),0)</f>
        <v>0</v>
      </c>
      <c r="AM17" s="73">
        <f>IFERROR(VLOOKUP([1]ССК!AM17,[1]ССК!AM17:AM17,1,TRUE),0)</f>
        <v>0</v>
      </c>
      <c r="AN17" s="73">
        <f>IFERROR(VLOOKUP([1]ССК!AN17,[1]ССК!AN17:AN17,1,TRUE),0)</f>
        <v>0</v>
      </c>
      <c r="AO17" s="73">
        <f>IFERROR(VLOOKUP([1]ССК!AO17,[1]ССК!AO17:AO17,1,TRUE),0)</f>
        <v>0</v>
      </c>
      <c r="AP17" s="73">
        <f>IFERROR(VLOOKUP([1]ССК!AP17,[1]ССК!AP17:AP17,1,TRUE),0)</f>
        <v>0</v>
      </c>
      <c r="AQ17" s="100">
        <f t="shared" si="10"/>
        <v>-10000</v>
      </c>
      <c r="AR17" s="101">
        <f t="shared" si="11"/>
        <v>0</v>
      </c>
      <c r="AS17" s="140">
        <f t="shared" si="12"/>
        <v>0</v>
      </c>
      <c r="AT17" s="77">
        <f>IFERROR(VLOOKUP([1]ССК!AT17,[1]ССК!AT17:AT17,1,TRUE),0)</f>
        <v>2516884.16</v>
      </c>
      <c r="AU17" s="77">
        <f>IFERROR(VLOOKUP([1]ССК!AU17,[1]ССК!AU17:AU17,1,TRUE),0)</f>
        <v>0</v>
      </c>
      <c r="AV17" s="77">
        <f>IFERROR(VLOOKUP([1]ССК!AV17,[1]ССК!AV17:AV17,1,TRUE),0)</f>
        <v>0</v>
      </c>
      <c r="AW17" s="77">
        <f>IFERROR(VLOOKUP([1]ССК!AW17,[1]ССК!AW17:AW17,1,TRUE),0)</f>
        <v>0</v>
      </c>
      <c r="AX17" s="143">
        <f t="shared" si="13"/>
        <v>-2516884.16</v>
      </c>
      <c r="AY17" s="144">
        <f t="shared" si="14"/>
        <v>0</v>
      </c>
      <c r="AZ17" s="140">
        <f t="shared" si="15"/>
        <v>0</v>
      </c>
      <c r="BA17" s="80">
        <f>IFERROR(VLOOKUP([1]ССК!BA17,[1]ССК!BA17:BA17,1,TRUE),0)</f>
        <v>454681.5</v>
      </c>
      <c r="BB17" s="80">
        <f>IFERROR(VLOOKUP([1]ССК!BB17,[1]ССК!BB17:BB17,1,TRUE),0)</f>
        <v>0</v>
      </c>
      <c r="BC17" s="80">
        <f>IFERROR(VLOOKUP([1]ССК!BC17,[1]ССК!BC17:BC17,1,TRUE),0)</f>
        <v>0</v>
      </c>
      <c r="BD17" s="80">
        <f>IFERROR(VLOOKUP([1]ССК!BD17,[1]ССК!BD17:BD17,1,TRUE),0)</f>
        <v>0</v>
      </c>
      <c r="BE17" s="100">
        <f t="shared" si="16"/>
        <v>-454681.5</v>
      </c>
      <c r="BF17" s="144">
        <f t="shared" si="17"/>
        <v>0</v>
      </c>
      <c r="BG17" s="140">
        <f t="shared" si="18"/>
        <v>0</v>
      </c>
      <c r="BH17" s="73">
        <f>IFERROR(VLOOKUP([1]ССК!BH17,[1]ССК!BH17:BH17,1,TRUE),0)</f>
        <v>0</v>
      </c>
      <c r="BI17" s="73">
        <f>IFERROR(VLOOKUP([1]ССК!BI17,[1]ССК!BI17:BI17,1,TRUE),0)</f>
        <v>0</v>
      </c>
      <c r="BJ17" s="73">
        <f>IFERROR(VLOOKUP([1]ССК!BJ17,[1]ССК!BJ17:BJ17,1,TRUE),0)</f>
        <v>0</v>
      </c>
      <c r="BK17" s="73">
        <f>IFERROR(VLOOKUP([1]ССК!BK17,[1]ССК!BK17:BK17,1,TRUE),0)</f>
        <v>0</v>
      </c>
      <c r="BL17" s="100">
        <f t="shared" si="19"/>
        <v>0</v>
      </c>
      <c r="BM17" s="144">
        <f t="shared" si="20"/>
        <v>0</v>
      </c>
      <c r="BN17" s="140">
        <f t="shared" si="21"/>
        <v>0</v>
      </c>
      <c r="BO17" s="73">
        <f>IFERROR(VLOOKUP([1]ССК!BO17,[1]ССК!BO17:BO17,1,TRUE),0)</f>
        <v>0</v>
      </c>
      <c r="BP17" s="73">
        <f>IFERROR(VLOOKUP([1]ССК!BP17,[1]ССК!BP17:BP17,1,TRUE),0)</f>
        <v>0</v>
      </c>
      <c r="BQ17" s="73">
        <f>IFERROR(VLOOKUP([1]ССК!BQ17,[1]ССК!BQ17:BQ17,1,TRUE),0)</f>
        <v>0</v>
      </c>
      <c r="BR17" s="73">
        <f>IFERROR(VLOOKUP([1]ССК!BR17,[1]ССК!BR17:BR17,1,TRUE),0)</f>
        <v>0</v>
      </c>
      <c r="BS17" s="145">
        <f t="shared" si="22"/>
        <v>0</v>
      </c>
      <c r="BT17" s="11">
        <f t="shared" si="23"/>
        <v>0</v>
      </c>
      <c r="BU17" s="146">
        <f t="shared" si="24"/>
        <v>0</v>
      </c>
      <c r="BV17" s="73">
        <f>IFERROR(VLOOKUP([1]ССК!BV17,[1]ССК!BV17:BV17,1,TRUE),0)</f>
        <v>750</v>
      </c>
      <c r="BW17" s="73">
        <f>IFERROR(VLOOKUP([1]ССК!BW17,[1]ССК!BW17:BW17,1,TRUE),0)</f>
        <v>0</v>
      </c>
      <c r="BX17" s="73">
        <f>IFERROR(VLOOKUP([1]ССК!BX17,[1]ССК!BX17:BX17,1,TRUE),0)</f>
        <v>0</v>
      </c>
      <c r="BY17" s="73">
        <f>IFERROR(VLOOKUP([1]ССК!BY17,[1]ССК!BY17:BY17,1,TRUE),0)</f>
        <v>0</v>
      </c>
      <c r="BZ17" s="145">
        <f t="shared" si="25"/>
        <v>-750</v>
      </c>
      <c r="CA17" s="11">
        <f t="shared" si="26"/>
        <v>0</v>
      </c>
      <c r="CB17" s="146">
        <f t="shared" si="27"/>
        <v>0</v>
      </c>
      <c r="CC17" s="73">
        <f>IFERROR(VLOOKUP([1]ССК!CC17,[1]ССК!CC17:CC17,1,TRUE),0)</f>
        <v>131860</v>
      </c>
      <c r="CD17" s="73">
        <f>IFERROR(VLOOKUP([1]ССК!CD17,[1]ССК!CD17:CD17,1,TRUE),0)</f>
        <v>0</v>
      </c>
      <c r="CE17" s="73">
        <f>IFERROR(VLOOKUP([1]ССК!CE17,[1]ССК!CE17:CE17,1,TRUE),0)</f>
        <v>0</v>
      </c>
      <c r="CF17" s="73">
        <f>IFERROR(VLOOKUP([1]ССК!CF17,[1]ССК!CF17:CF17,1,TRUE),0)</f>
        <v>0</v>
      </c>
      <c r="CG17" s="145">
        <f t="shared" si="28"/>
        <v>-131860</v>
      </c>
      <c r="CH17" s="11">
        <f t="shared" si="29"/>
        <v>0</v>
      </c>
      <c r="CI17" s="146">
        <f t="shared" si="30"/>
        <v>0</v>
      </c>
      <c r="CJ17" s="103">
        <f>IFERROR(VLOOKUP([1]ССК!CJ17,[1]ССК!CJ17:CJ17,1,TRUE),0)</f>
        <v>36.378259999999997</v>
      </c>
      <c r="CK17" s="80">
        <f>IFERROR(VLOOKUP([1]ССК!CK17,[1]ССК!CK17:CK17,1,TRUE),0)</f>
        <v>0</v>
      </c>
      <c r="CL17" s="104">
        <f>IFERROR(VLOOKUP([1]ССК!CL17,[1]ССК!CL17:CL17,1,TRUE),0)</f>
        <v>0</v>
      </c>
      <c r="CM17" s="103">
        <f>IFERROR(VLOOKUP([1]ССК!CM17,[1]ССК!CM17:CM17,1,TRUE),0)</f>
        <v>28</v>
      </c>
      <c r="CN17" s="80">
        <f>IFERROR(VLOOKUP([1]ССК!CN17,[1]ССК!CN17:CN17,1,TRUE),0)</f>
        <v>0</v>
      </c>
      <c r="CO17" s="104">
        <f>IFERROR(VLOOKUP([1]ССК!CO17,[1]ССК!CO17:CO17,1,TRUE),0)</f>
        <v>0</v>
      </c>
      <c r="CP17" s="103">
        <f>IFERROR(VLOOKUP([1]ССК!CP17,[1]ССК!CP17:CP17,1,TRUE),0)</f>
        <v>0</v>
      </c>
      <c r="CQ17" s="80">
        <f>IFERROR(VLOOKUP([1]ССК!CQ17,[1]ССК!CQ17:CQ17,1,TRUE),0)</f>
        <v>0</v>
      </c>
      <c r="CR17" s="104">
        <f>IFERROR(VLOOKUP([1]ССК!CR17,[1]ССК!CR17:CR17,1,TRUE),0)</f>
        <v>0</v>
      </c>
      <c r="CS17" s="103">
        <f>IFERROR(VLOOKUP([1]ССК!CS17,[1]ССК!CS17:CS17,1,TRUE),0)</f>
        <v>0</v>
      </c>
      <c r="CT17" s="80">
        <f>IFERROR(VLOOKUP([1]ССК!CT17,[1]ССК!CT17:CT17,1,TRUE),0)</f>
        <v>0</v>
      </c>
      <c r="CU17" s="104">
        <f>IFERROR(VLOOKUP([1]ССК!CU17,[1]ССК!CU17:CU17,1,TRUE),0)</f>
        <v>0</v>
      </c>
      <c r="CV17" s="103">
        <f>IFERROR(VLOOKUP([1]ССК!CV17,[1]ССК!CV17:CV17,1,TRUE),0)</f>
        <v>0</v>
      </c>
      <c r="CW17" s="80">
        <f>IFERROR(VLOOKUP([1]ССК!CW17,[1]ССК!CW17:CW17,1,TRUE),0)</f>
        <v>0</v>
      </c>
      <c r="CX17" s="104">
        <f>IFERROR(VLOOKUP([1]ССК!CX17,[1]ССК!CX17:CX17,1,TRUE),0)</f>
        <v>0</v>
      </c>
      <c r="CY17" s="73">
        <f>IFERROR(VLOOKUP([1]ССК!CY17,[1]ССК!CY17:CY17,1,TRUE),0)</f>
        <v>0</v>
      </c>
      <c r="CZ17" s="73">
        <f>IFERROR(VLOOKUP([1]ССК!CZ17,[1]ССК!CZ17:CZ17,1,TRUE),0)</f>
        <v>0</v>
      </c>
      <c r="DA17" s="73">
        <f>IFERROR(VLOOKUP([1]ССК!DA17,[1]ССК!DA17:DA17,1,TRUE),0)</f>
        <v>0</v>
      </c>
      <c r="DB17" s="87">
        <f t="shared" si="3"/>
        <v>15507.861369321921</v>
      </c>
      <c r="DC17" s="88" t="e">
        <f t="shared" si="4"/>
        <v>#DIV/0!</v>
      </c>
      <c r="DD17" s="89" t="e">
        <f t="shared" si="5"/>
        <v>#DIV/0!</v>
      </c>
      <c r="DE17" s="89" t="e">
        <f>(V17+AF17+BR17-AM17-AP17)/(G17+H17)</f>
        <v>#DIV/0!</v>
      </c>
      <c r="DF17" s="68" t="e">
        <f>(V17+AF17+BR17)/F17</f>
        <v>#DIV/0!</v>
      </c>
    </row>
    <row r="18" spans="1:110" s="90" customFormat="1" ht="30.75" customHeight="1" thickBot="1" x14ac:dyDescent="0.3">
      <c r="A18" s="326"/>
      <c r="B18" s="147" t="s">
        <v>71</v>
      </c>
      <c r="C18" s="148"/>
      <c r="D18" s="114">
        <f t="shared" ref="D18:J18" si="34">(D11++D12+D13+D15+D16+D17)/2</f>
        <v>759.5</v>
      </c>
      <c r="E18" s="114">
        <f t="shared" si="34"/>
        <v>0</v>
      </c>
      <c r="F18" s="114">
        <f t="shared" si="34"/>
        <v>0</v>
      </c>
      <c r="G18" s="114">
        <f t="shared" si="34"/>
        <v>0</v>
      </c>
      <c r="H18" s="149">
        <f t="shared" si="34"/>
        <v>0</v>
      </c>
      <c r="I18" s="149">
        <f t="shared" si="34"/>
        <v>0</v>
      </c>
      <c r="J18" s="149">
        <f t="shared" si="34"/>
        <v>0</v>
      </c>
      <c r="K18" s="119">
        <f>K14+K15+K16+K17</f>
        <v>20358999.91</v>
      </c>
      <c r="L18" s="119">
        <f>L14+L15+L16+L17</f>
        <v>3651441.2699999996</v>
      </c>
      <c r="M18" s="119">
        <f>M14+M15+M16+M17</f>
        <v>24010441.18</v>
      </c>
      <c r="N18" s="119">
        <f>N14+N15+N17</f>
        <v>0</v>
      </c>
      <c r="O18" s="119">
        <f>O14+O15+O17</f>
        <v>0</v>
      </c>
      <c r="P18" s="119">
        <f t="shared" si="32"/>
        <v>0</v>
      </c>
      <c r="Q18" s="119">
        <f>Q14+Q15+Q17</f>
        <v>0</v>
      </c>
      <c r="R18" s="119">
        <f>R14+R15+R17</f>
        <v>0</v>
      </c>
      <c r="S18" s="119">
        <f t="shared" si="33"/>
        <v>0</v>
      </c>
      <c r="T18" s="119">
        <f>T14+T15+T17</f>
        <v>0</v>
      </c>
      <c r="U18" s="119">
        <f>U14+U15+U17</f>
        <v>0</v>
      </c>
      <c r="V18" s="120">
        <f>T18+U18</f>
        <v>0</v>
      </c>
      <c r="W18" s="130">
        <f t="shared" si="0"/>
        <v>-20358999.91</v>
      </c>
      <c r="X18" s="150">
        <f t="shared" si="0"/>
        <v>-3651441.2699999996</v>
      </c>
      <c r="Y18" s="150">
        <f t="shared" si="1"/>
        <v>0</v>
      </c>
      <c r="Z18" s="150">
        <f t="shared" si="1"/>
        <v>0</v>
      </c>
      <c r="AA18" s="131">
        <f t="shared" si="2"/>
        <v>0</v>
      </c>
      <c r="AB18" s="132">
        <f t="shared" si="2"/>
        <v>0</v>
      </c>
      <c r="AC18" s="119">
        <f>AC14+AC15+AC16+AC17</f>
        <v>0</v>
      </c>
      <c r="AD18" s="119">
        <f>AD14+AD15+AD16+AD17</f>
        <v>0</v>
      </c>
      <c r="AE18" s="119">
        <f>AE14+AE15+AE16+AE17</f>
        <v>0</v>
      </c>
      <c r="AF18" s="119">
        <f>AF14+AF15+AF16+AF17</f>
        <v>0</v>
      </c>
      <c r="AG18" s="119">
        <f t="shared" si="7"/>
        <v>0</v>
      </c>
      <c r="AH18" s="120">
        <f t="shared" si="8"/>
        <v>0</v>
      </c>
      <c r="AI18" s="121">
        <f>AF18-AE18</f>
        <v>0</v>
      </c>
      <c r="AJ18" s="119">
        <f t="shared" ref="AJ18:AP18" si="35">AJ14+AJ15+AJ16+AJ17</f>
        <v>20000</v>
      </c>
      <c r="AK18" s="119">
        <f t="shared" si="35"/>
        <v>0</v>
      </c>
      <c r="AL18" s="119">
        <f t="shared" si="35"/>
        <v>0</v>
      </c>
      <c r="AM18" s="119">
        <f t="shared" si="35"/>
        <v>0</v>
      </c>
      <c r="AN18" s="119">
        <f t="shared" si="35"/>
        <v>0</v>
      </c>
      <c r="AO18" s="119">
        <f t="shared" si="35"/>
        <v>0</v>
      </c>
      <c r="AP18" s="119">
        <f t="shared" si="35"/>
        <v>0</v>
      </c>
      <c r="AQ18" s="122">
        <f t="shared" si="10"/>
        <v>-20000</v>
      </c>
      <c r="AR18" s="123">
        <f t="shared" si="11"/>
        <v>0</v>
      </c>
      <c r="AS18" s="121">
        <f t="shared" si="12"/>
        <v>0</v>
      </c>
      <c r="AT18" s="119">
        <f>AT14+AT15+AT16+AT17</f>
        <v>4304293.92</v>
      </c>
      <c r="AU18" s="119">
        <f>AU14+AU15+AU16+AU17</f>
        <v>0</v>
      </c>
      <c r="AV18" s="119">
        <f>AV14+AV15+AV16+AV17</f>
        <v>0</v>
      </c>
      <c r="AW18" s="124">
        <f>AW14+AW15+AW16+AW17</f>
        <v>0</v>
      </c>
      <c r="AX18" s="114">
        <f t="shared" si="13"/>
        <v>-4304293.92</v>
      </c>
      <c r="AY18" s="120">
        <f t="shared" si="14"/>
        <v>0</v>
      </c>
      <c r="AZ18" s="121">
        <f t="shared" si="15"/>
        <v>0</v>
      </c>
      <c r="BA18" s="119">
        <f>BA14+BA15+BA16+BA17</f>
        <v>928846.4</v>
      </c>
      <c r="BB18" s="119">
        <f>BB14+BB15+BB16+BB17</f>
        <v>0</v>
      </c>
      <c r="BC18" s="119">
        <f>BC14+BC15+BC16+BC17</f>
        <v>0</v>
      </c>
      <c r="BD18" s="119">
        <f>BD14+BD15+BD16+BD17</f>
        <v>0</v>
      </c>
      <c r="BE18" s="125">
        <f t="shared" si="16"/>
        <v>-928846.4</v>
      </c>
      <c r="BF18" s="120">
        <f t="shared" si="17"/>
        <v>0</v>
      </c>
      <c r="BG18" s="121">
        <f t="shared" si="18"/>
        <v>0</v>
      </c>
      <c r="BH18" s="119">
        <f>BH14+BH15+BH16+BH17</f>
        <v>0</v>
      </c>
      <c r="BI18" s="119">
        <f>BI14+BI15+BI16+BI17</f>
        <v>0</v>
      </c>
      <c r="BJ18" s="119">
        <f>BJ14+BJ15+BJ16+BJ17</f>
        <v>0</v>
      </c>
      <c r="BK18" s="119">
        <f>BK14+BK15+BK16+BK17</f>
        <v>0</v>
      </c>
      <c r="BL18" s="128">
        <f t="shared" si="19"/>
        <v>0</v>
      </c>
      <c r="BM18" s="120">
        <f t="shared" si="20"/>
        <v>0</v>
      </c>
      <c r="BN18" s="121">
        <f t="shared" si="21"/>
        <v>0</v>
      </c>
      <c r="BO18" s="119">
        <f>BO14+BO15+BO16+BO17</f>
        <v>0</v>
      </c>
      <c r="BP18" s="119">
        <f>BP14+BP15+BP16+BP17</f>
        <v>0</v>
      </c>
      <c r="BQ18" s="119">
        <f>BQ14+BQ15+BQ16+BQ17</f>
        <v>0</v>
      </c>
      <c r="BR18" s="119">
        <f>BR14+BR15+BR16+BR17</f>
        <v>0</v>
      </c>
      <c r="BS18" s="128">
        <f t="shared" si="22"/>
        <v>0</v>
      </c>
      <c r="BT18" s="129">
        <f t="shared" si="23"/>
        <v>0</v>
      </c>
      <c r="BU18" s="124">
        <f t="shared" si="24"/>
        <v>0</v>
      </c>
      <c r="BV18" s="119">
        <f>BV14+BV15+BV16+BV17</f>
        <v>1500</v>
      </c>
      <c r="BW18" s="119">
        <f>BW14+BW15+BW16+BW17</f>
        <v>0</v>
      </c>
      <c r="BX18" s="119">
        <f>BX14+BX15+BX16+BX17</f>
        <v>0</v>
      </c>
      <c r="BY18" s="119">
        <f>BY14+BY15+BY16+BY17</f>
        <v>0</v>
      </c>
      <c r="BZ18" s="128">
        <f t="shared" si="25"/>
        <v>-1500</v>
      </c>
      <c r="CA18" s="129">
        <f t="shared" si="26"/>
        <v>0</v>
      </c>
      <c r="CB18" s="124">
        <f t="shared" si="27"/>
        <v>0</v>
      </c>
      <c r="CC18" s="119">
        <f>CC14+CC15+CC16+CC17</f>
        <v>283184</v>
      </c>
      <c r="CD18" s="119">
        <f>CD14+CD15+CD16+CD17</f>
        <v>0</v>
      </c>
      <c r="CE18" s="119">
        <f>CE14+CE15+CE16+CE17</f>
        <v>0</v>
      </c>
      <c r="CF18" s="119">
        <f>CF14+CF15+CF16+CF17</f>
        <v>0</v>
      </c>
      <c r="CG18" s="128">
        <f t="shared" si="28"/>
        <v>-283184</v>
      </c>
      <c r="CH18" s="129">
        <f t="shared" si="29"/>
        <v>0</v>
      </c>
      <c r="CI18" s="124">
        <f t="shared" si="30"/>
        <v>0</v>
      </c>
      <c r="CJ18" s="130">
        <f t="shared" ref="CJ18:DA18" si="36">CJ14+CJ15+CJ16+CJ17</f>
        <v>62.034899999999993</v>
      </c>
      <c r="CK18" s="131">
        <f t="shared" si="36"/>
        <v>0</v>
      </c>
      <c r="CL18" s="132">
        <f t="shared" si="36"/>
        <v>0</v>
      </c>
      <c r="CM18" s="130">
        <f t="shared" si="36"/>
        <v>59</v>
      </c>
      <c r="CN18" s="131">
        <f t="shared" si="36"/>
        <v>0</v>
      </c>
      <c r="CO18" s="132">
        <f t="shared" si="36"/>
        <v>0</v>
      </c>
      <c r="CP18" s="130">
        <f t="shared" si="36"/>
        <v>0</v>
      </c>
      <c r="CQ18" s="131">
        <f t="shared" si="36"/>
        <v>0</v>
      </c>
      <c r="CR18" s="132">
        <f t="shared" si="36"/>
        <v>0</v>
      </c>
      <c r="CS18" s="130">
        <f t="shared" si="36"/>
        <v>0</v>
      </c>
      <c r="CT18" s="131">
        <f t="shared" si="36"/>
        <v>0</v>
      </c>
      <c r="CU18" s="132">
        <f t="shared" si="36"/>
        <v>0</v>
      </c>
      <c r="CV18" s="130">
        <f t="shared" si="36"/>
        <v>0</v>
      </c>
      <c r="CW18" s="131">
        <f t="shared" si="36"/>
        <v>0</v>
      </c>
      <c r="CX18" s="132">
        <f t="shared" si="36"/>
        <v>0</v>
      </c>
      <c r="CY18" s="119">
        <f t="shared" si="36"/>
        <v>0</v>
      </c>
      <c r="CZ18" s="119">
        <f t="shared" si="36"/>
        <v>0</v>
      </c>
      <c r="DA18" s="120">
        <f t="shared" si="36"/>
        <v>0</v>
      </c>
      <c r="DB18" s="133">
        <f>(M18+AC18+BO18)/D18/2</f>
        <v>15806.742053982884</v>
      </c>
      <c r="DC18" s="134" t="e">
        <f>(P18+AD18+BP18)/E18/2</f>
        <v>#DIV/0!</v>
      </c>
      <c r="DD18" s="134" t="e">
        <f>(S18+AE18+BQ18)/E18/2</f>
        <v>#DIV/0!</v>
      </c>
      <c r="DE18" s="134" t="e">
        <f>(V18+AF18+BR18-AM18-AP18)/G18/2</f>
        <v>#DIV/0!</v>
      </c>
      <c r="DF18" s="151" t="e">
        <f>(V18+AF18+BR18)/(F18-H18)/2</f>
        <v>#DIV/0!</v>
      </c>
    </row>
    <row r="19" spans="1:110" s="209" customFormat="1" ht="27" customHeight="1" x14ac:dyDescent="0.25">
      <c r="A19" s="321">
        <v>13</v>
      </c>
      <c r="B19" s="174" t="s">
        <v>73</v>
      </c>
      <c r="C19" s="175"/>
      <c r="D19" s="176"/>
      <c r="E19" s="176"/>
      <c r="F19" s="177"/>
      <c r="G19" s="177"/>
      <c r="H19" s="177"/>
      <c r="I19" s="177"/>
      <c r="J19" s="178"/>
      <c r="K19" s="179"/>
      <c r="L19" s="180"/>
      <c r="M19" s="181">
        <f>K19+L19</f>
        <v>0</v>
      </c>
      <c r="N19" s="182"/>
      <c r="O19" s="180"/>
      <c r="P19" s="183">
        <f t="shared" ref="P19" si="37">N19+O19</f>
        <v>0</v>
      </c>
      <c r="Q19" s="182"/>
      <c r="R19" s="180"/>
      <c r="S19" s="183">
        <f>Q19+R19</f>
        <v>0</v>
      </c>
      <c r="T19" s="184"/>
      <c r="U19" s="185"/>
      <c r="V19" s="186">
        <f>T19+U19</f>
        <v>0</v>
      </c>
      <c r="W19" s="155">
        <f t="shared" ref="W19:X20" si="38">T19-K19</f>
        <v>0</v>
      </c>
      <c r="X19" s="156">
        <f t="shared" si="38"/>
        <v>0</v>
      </c>
      <c r="Y19" s="67">
        <f t="shared" ref="Y19:Z20" si="39">T19-N19</f>
        <v>0</v>
      </c>
      <c r="Z19" s="67">
        <f t="shared" si="39"/>
        <v>0</v>
      </c>
      <c r="AA19" s="156">
        <f t="shared" ref="AA19:AB20" si="40">T19-Q19</f>
        <v>0</v>
      </c>
      <c r="AB19" s="157">
        <f t="shared" si="40"/>
        <v>0</v>
      </c>
      <c r="AC19" s="187"/>
      <c r="AD19" s="185"/>
      <c r="AE19" s="188"/>
      <c r="AF19" s="184"/>
      <c r="AG19" s="158">
        <f t="shared" ref="AG19:AG20" si="41">AF19-AC19</f>
        <v>0</v>
      </c>
      <c r="AH19" s="152">
        <f t="shared" ref="AH19:AH20" si="42">AF19-AD19</f>
        <v>0</v>
      </c>
      <c r="AI19" s="159">
        <f>-AF19-AE19</f>
        <v>0</v>
      </c>
      <c r="AJ19" s="189"/>
      <c r="AK19" s="189"/>
      <c r="AL19" s="189"/>
      <c r="AM19" s="190"/>
      <c r="AN19" s="190"/>
      <c r="AO19" s="190"/>
      <c r="AP19" s="191"/>
      <c r="AQ19" s="192">
        <f t="shared" ref="AQ19" si="43">AM19-AJ19</f>
        <v>0</v>
      </c>
      <c r="AR19" s="193"/>
      <c r="AS19" s="159">
        <f>AM19-AK19</f>
        <v>0</v>
      </c>
      <c r="AT19" s="194"/>
      <c r="AU19" s="195"/>
      <c r="AV19" s="195"/>
      <c r="AW19" s="196"/>
      <c r="AX19" s="194"/>
      <c r="AY19" s="197"/>
      <c r="AZ19" s="196"/>
      <c r="BA19" s="198"/>
      <c r="BB19" s="194"/>
      <c r="BC19" s="195"/>
      <c r="BD19" s="197"/>
      <c r="BE19" s="199"/>
      <c r="BF19" s="79"/>
      <c r="BG19" s="196"/>
      <c r="BH19" s="194"/>
      <c r="BI19" s="194"/>
      <c r="BJ19" s="195"/>
      <c r="BK19" s="197"/>
      <c r="BL19" s="199"/>
      <c r="BM19" s="79">
        <f t="shared" ref="BM19:BM20" si="44">BK19-BI19</f>
        <v>0</v>
      </c>
      <c r="BN19" s="196"/>
      <c r="BO19" s="187"/>
      <c r="BP19" s="187"/>
      <c r="BQ19" s="187"/>
      <c r="BR19" s="188"/>
      <c r="BS19" s="160">
        <f t="shared" ref="BS19:BS20" si="45">BR19-BO19</f>
        <v>0</v>
      </c>
      <c r="BT19" s="153">
        <f t="shared" ref="BT19:BT20" si="46">BR19-BP19</f>
        <v>0</v>
      </c>
      <c r="BU19" s="154">
        <f t="shared" ref="BU19:BU20" si="47">BR19-BQ19</f>
        <v>0</v>
      </c>
      <c r="BV19" s="187"/>
      <c r="BW19" s="187"/>
      <c r="BX19" s="187"/>
      <c r="BY19" s="188"/>
      <c r="BZ19" s="160">
        <f t="shared" ref="BZ19:BZ20" si="48">BY19-BV19</f>
        <v>0</v>
      </c>
      <c r="CA19" s="153">
        <f t="shared" ref="CA19:CA20" si="49">BY19-BW19</f>
        <v>0</v>
      </c>
      <c r="CB19" s="154">
        <f t="shared" ref="CB19:CB20" si="50">BY19-BX19</f>
        <v>0</v>
      </c>
      <c r="CC19" s="187"/>
      <c r="CD19" s="187"/>
      <c r="CE19" s="187"/>
      <c r="CF19" s="188"/>
      <c r="CG19" s="160">
        <f t="shared" ref="CG19:CG20" si="51">CF19-CC19</f>
        <v>0</v>
      </c>
      <c r="CH19" s="153">
        <f t="shared" ref="CH19:CH20" si="52">CF19-CD19</f>
        <v>0</v>
      </c>
      <c r="CI19" s="154">
        <f t="shared" ref="CI19:CI20" si="53">CF19-CE19</f>
        <v>0</v>
      </c>
      <c r="CJ19" s="200"/>
      <c r="CK19" s="201"/>
      <c r="CL19" s="202"/>
      <c r="CM19" s="200"/>
      <c r="CN19" s="201"/>
      <c r="CO19" s="202"/>
      <c r="CP19" s="200"/>
      <c r="CQ19" s="201"/>
      <c r="CR19" s="202"/>
      <c r="CS19" s="200"/>
      <c r="CT19" s="201"/>
      <c r="CU19" s="202"/>
      <c r="CV19" s="200"/>
      <c r="CW19" s="201"/>
      <c r="CX19" s="202"/>
      <c r="CY19" s="203"/>
      <c r="CZ19" s="203"/>
      <c r="DA19" s="204"/>
      <c r="DB19" s="205"/>
      <c r="DC19" s="206"/>
      <c r="DD19" s="206"/>
      <c r="DE19" s="207"/>
      <c r="DF19" s="208"/>
    </row>
    <row r="20" spans="1:110" ht="30.75" customHeight="1" thickBot="1" x14ac:dyDescent="0.3">
      <c r="A20" s="322"/>
      <c r="B20" s="161" t="s">
        <v>71</v>
      </c>
      <c r="C20" s="162"/>
      <c r="D20" s="210"/>
      <c r="E20" s="210"/>
      <c r="F20" s="211"/>
      <c r="G20" s="211"/>
      <c r="H20" s="211"/>
      <c r="I20" s="211"/>
      <c r="J20" s="212"/>
      <c r="K20" s="164" t="e">
        <f>#REF!+K19</f>
        <v>#REF!</v>
      </c>
      <c r="L20" s="213" t="e">
        <f>#REF!+L19</f>
        <v>#REF!</v>
      </c>
      <c r="M20" s="165" t="e">
        <f>#REF!+M19</f>
        <v>#REF!</v>
      </c>
      <c r="N20" s="171" t="e">
        <f>#REF!+N19</f>
        <v>#REF!</v>
      </c>
      <c r="O20" s="163" t="e">
        <f>#REF!+O19</f>
        <v>#REF!</v>
      </c>
      <c r="P20" s="165" t="e">
        <f>#REF!+P19</f>
        <v>#REF!</v>
      </c>
      <c r="Q20" s="171" t="e">
        <f>#REF!+Q19</f>
        <v>#REF!</v>
      </c>
      <c r="R20" s="163" t="e">
        <f>#REF!+R19</f>
        <v>#REF!</v>
      </c>
      <c r="S20" s="165" t="e">
        <f>#REF!+S19</f>
        <v>#REF!</v>
      </c>
      <c r="T20" s="171" t="e">
        <f>#REF!+T19</f>
        <v>#REF!</v>
      </c>
      <c r="U20" s="172" t="e">
        <f>#REF!+U19</f>
        <v>#REF!</v>
      </c>
      <c r="V20" s="214" t="e">
        <f>#REF!+V19</f>
        <v>#REF!</v>
      </c>
      <c r="W20" s="166" t="e">
        <f t="shared" si="38"/>
        <v>#REF!</v>
      </c>
      <c r="X20" s="167" t="e">
        <f t="shared" si="38"/>
        <v>#REF!</v>
      </c>
      <c r="Y20" s="167" t="e">
        <f t="shared" si="39"/>
        <v>#REF!</v>
      </c>
      <c r="Z20" s="167" t="e">
        <f t="shared" si="39"/>
        <v>#REF!</v>
      </c>
      <c r="AA20" s="167" t="e">
        <f t="shared" si="40"/>
        <v>#REF!</v>
      </c>
      <c r="AB20" s="168" t="e">
        <f t="shared" si="40"/>
        <v>#REF!</v>
      </c>
      <c r="AC20" s="163" t="e">
        <f>#REF!+AC19</f>
        <v>#REF!</v>
      </c>
      <c r="AD20" s="172" t="e">
        <f>#REF!+AD19</f>
        <v>#REF!</v>
      </c>
      <c r="AE20" s="170" t="e">
        <f>#REF!+AE19</f>
        <v>#REF!</v>
      </c>
      <c r="AF20" s="171" t="e">
        <f>#REF!+AF19</f>
        <v>#REF!</v>
      </c>
      <c r="AG20" s="163" t="e">
        <f t="shared" si="41"/>
        <v>#REF!</v>
      </c>
      <c r="AH20" s="169" t="e">
        <f t="shared" si="42"/>
        <v>#REF!</v>
      </c>
      <c r="AI20" s="170" t="e">
        <f>AF20-AE20</f>
        <v>#REF!</v>
      </c>
      <c r="AJ20" s="163" t="e">
        <f>#REF!+AJ19</f>
        <v>#REF!</v>
      </c>
      <c r="AK20" s="163" t="e">
        <f>#REF!+AK19</f>
        <v>#REF!</v>
      </c>
      <c r="AL20" s="163" t="e">
        <f>#REF!+AL19</f>
        <v>#REF!</v>
      </c>
      <c r="AM20" s="172" t="e">
        <f>#REF!+AM19</f>
        <v>#REF!</v>
      </c>
      <c r="AN20" s="172" t="e">
        <f>#REF!+AN19</f>
        <v>#REF!</v>
      </c>
      <c r="AO20" s="172" t="e">
        <f>#REF!+AO19</f>
        <v>#REF!</v>
      </c>
      <c r="AP20" s="170" t="e">
        <f>#REF!+AP19</f>
        <v>#REF!</v>
      </c>
      <c r="AQ20" s="163" t="e">
        <f>AM20+AP20-AJ20</f>
        <v>#REF!</v>
      </c>
      <c r="AR20" s="172" t="e">
        <f>AM20+AP20-AK20</f>
        <v>#REF!</v>
      </c>
      <c r="AS20" s="170" t="e">
        <f>AM20+AP20-AL20</f>
        <v>#REF!</v>
      </c>
      <c r="AT20" s="215" t="e">
        <f>#REF!+AT19</f>
        <v>#REF!</v>
      </c>
      <c r="AU20" s="172" t="e">
        <f>#REF!+AU19</f>
        <v>#REF!</v>
      </c>
      <c r="AV20" s="172" t="e">
        <f>#REF!+AV19</f>
        <v>#REF!</v>
      </c>
      <c r="AW20" s="170" t="e">
        <f>#REF!+AW19</f>
        <v>#REF!</v>
      </c>
      <c r="AX20" s="163" t="e">
        <f>AW20-AT20</f>
        <v>#REF!</v>
      </c>
      <c r="AY20" s="172" t="e">
        <f>AW20-AU20</f>
        <v>#REF!</v>
      </c>
      <c r="AZ20" s="170" t="e">
        <f>AW20-AV20</f>
        <v>#REF!</v>
      </c>
      <c r="BA20" s="164" t="e">
        <f>#REF!+BA19</f>
        <v>#REF!</v>
      </c>
      <c r="BB20" s="163" t="e">
        <f>#REF!+BB19</f>
        <v>#REF!</v>
      </c>
      <c r="BC20" s="172" t="e">
        <f>#REF!+BC19</f>
        <v>#REF!</v>
      </c>
      <c r="BD20" s="169" t="e">
        <f>#REF!+BD19</f>
        <v>#REF!</v>
      </c>
      <c r="BE20" s="171" t="e">
        <f>BD20-BA20</f>
        <v>#REF!</v>
      </c>
      <c r="BF20" s="173" t="e">
        <f>BD20-BB20</f>
        <v>#REF!</v>
      </c>
      <c r="BG20" s="170" t="e">
        <f>BD20-BC20</f>
        <v>#REF!</v>
      </c>
      <c r="BH20" s="164" t="e">
        <f>#REF!+BH19</f>
        <v>#REF!</v>
      </c>
      <c r="BI20" s="163" t="e">
        <f>#REF!+BI19</f>
        <v>#REF!</v>
      </c>
      <c r="BJ20" s="172" t="e">
        <f>#REF!+BJ19</f>
        <v>#REF!</v>
      </c>
      <c r="BK20" s="169" t="e">
        <f>#REF!+BK19</f>
        <v>#REF!</v>
      </c>
      <c r="BL20" s="171" t="e">
        <f>BK20-BH20</f>
        <v>#REF!</v>
      </c>
      <c r="BM20" s="172" t="e">
        <f t="shared" si="44"/>
        <v>#REF!</v>
      </c>
      <c r="BN20" s="170" t="e">
        <f>BK20-BJ20</f>
        <v>#REF!</v>
      </c>
      <c r="BO20" s="163" t="e">
        <f>#REF!+BO19</f>
        <v>#REF!</v>
      </c>
      <c r="BP20" s="163" t="e">
        <f>#REF!+BP19</f>
        <v>#REF!</v>
      </c>
      <c r="BQ20" s="163" t="e">
        <f>#REF!+BQ19</f>
        <v>#REF!</v>
      </c>
      <c r="BR20" s="170" t="e">
        <f>#REF!+BR19</f>
        <v>#REF!</v>
      </c>
      <c r="BS20" s="171" t="e">
        <f t="shared" si="45"/>
        <v>#REF!</v>
      </c>
      <c r="BT20" s="172" t="e">
        <f t="shared" si="46"/>
        <v>#REF!</v>
      </c>
      <c r="BU20" s="163" t="e">
        <f t="shared" si="47"/>
        <v>#REF!</v>
      </c>
      <c r="BV20" s="163" t="e">
        <f>#REF!+BV19</f>
        <v>#REF!</v>
      </c>
      <c r="BW20" s="163" t="e">
        <f>#REF!+BW19</f>
        <v>#REF!</v>
      </c>
      <c r="BX20" s="163" t="e">
        <f>#REF!+BX19</f>
        <v>#REF!</v>
      </c>
      <c r="BY20" s="170" t="e">
        <f>#REF!+BY19</f>
        <v>#REF!</v>
      </c>
      <c r="BZ20" s="171" t="e">
        <f t="shared" si="48"/>
        <v>#REF!</v>
      </c>
      <c r="CA20" s="172" t="e">
        <f t="shared" si="49"/>
        <v>#REF!</v>
      </c>
      <c r="CB20" s="163" t="e">
        <f t="shared" si="50"/>
        <v>#REF!</v>
      </c>
      <c r="CC20" s="216" t="e">
        <f>#REF!+CC19</f>
        <v>#REF!</v>
      </c>
      <c r="CD20" s="163" t="e">
        <f>#REF!+CD19</f>
        <v>#REF!</v>
      </c>
      <c r="CE20" s="163" t="e">
        <f>#REF!+CE19</f>
        <v>#REF!</v>
      </c>
      <c r="CF20" s="170" t="e">
        <f>#REF!+CF19</f>
        <v>#REF!</v>
      </c>
      <c r="CG20" s="171" t="e">
        <f t="shared" si="51"/>
        <v>#REF!</v>
      </c>
      <c r="CH20" s="172" t="e">
        <f t="shared" si="52"/>
        <v>#REF!</v>
      </c>
      <c r="CI20" s="163" t="e">
        <f t="shared" si="53"/>
        <v>#REF!</v>
      </c>
      <c r="CJ20" s="217" t="e">
        <f>#REF!+CJ19</f>
        <v>#REF!</v>
      </c>
      <c r="CK20" s="172" t="e">
        <f>#REF!+CK19</f>
        <v>#REF!</v>
      </c>
      <c r="CL20" s="218" t="e">
        <f>#REF!+CL19</f>
        <v>#REF!</v>
      </c>
      <c r="CM20" s="217" t="e">
        <f>#REF!+CM19</f>
        <v>#REF!</v>
      </c>
      <c r="CN20" s="172" t="e">
        <f>#REF!+CN19</f>
        <v>#REF!</v>
      </c>
      <c r="CO20" s="218" t="e">
        <f>#REF!+CO19</f>
        <v>#REF!</v>
      </c>
      <c r="CP20" s="217" t="e">
        <f>#REF!+CP19</f>
        <v>#REF!</v>
      </c>
      <c r="CQ20" s="172" t="e">
        <f>#REF!+CQ19</f>
        <v>#REF!</v>
      </c>
      <c r="CR20" s="218" t="e">
        <f>#REF!+CR19</f>
        <v>#REF!</v>
      </c>
      <c r="CS20" s="217" t="e">
        <f>#REF!+CS19</f>
        <v>#REF!</v>
      </c>
      <c r="CT20" s="172" t="e">
        <f>#REF!+CT19</f>
        <v>#REF!</v>
      </c>
      <c r="CU20" s="218" t="e">
        <f>#REF!+CU19</f>
        <v>#REF!</v>
      </c>
      <c r="CV20" s="217" t="e">
        <f>#REF!+CV19</f>
        <v>#REF!</v>
      </c>
      <c r="CW20" s="172" t="e">
        <f>#REF!+CW19</f>
        <v>#REF!</v>
      </c>
      <c r="CX20" s="218" t="e">
        <f>#REF!+CX19</f>
        <v>#REF!</v>
      </c>
      <c r="CY20" s="163" t="e">
        <f>#REF!+CY19</f>
        <v>#REF!</v>
      </c>
      <c r="CZ20" s="163" t="e">
        <f>#REF!+CZ19</f>
        <v>#REF!</v>
      </c>
      <c r="DA20" s="214" t="e">
        <f>#REF!+DA19</f>
        <v>#REF!</v>
      </c>
      <c r="DB20" s="217"/>
      <c r="DC20" s="163"/>
      <c r="DD20" s="172"/>
      <c r="DE20" s="172"/>
      <c r="DF20" s="218"/>
    </row>
    <row r="21" spans="1:110" ht="15.75" x14ac:dyDescent="0.25">
      <c r="B21" s="1"/>
      <c r="C21" s="1"/>
      <c r="K21" s="219"/>
      <c r="L21" s="220"/>
      <c r="M21" s="220"/>
      <c r="R21" s="219"/>
      <c r="T21" s="221"/>
      <c r="U21" s="222"/>
      <c r="V21" s="222"/>
      <c r="W21" s="222"/>
      <c r="X21" s="222"/>
      <c r="Y21" s="219"/>
      <c r="AA21" s="219"/>
      <c r="AT21" s="6"/>
    </row>
    <row r="22" spans="1:110" ht="15.75" x14ac:dyDescent="0.25">
      <c r="C22" s="223" t="e">
        <f>BR20+BY20+CF20</f>
        <v>#REF!</v>
      </c>
      <c r="D22" t="s">
        <v>74</v>
      </c>
      <c r="K22" s="219"/>
      <c r="N22" s="8"/>
      <c r="R22" s="8"/>
      <c r="S22" s="219"/>
      <c r="U22" s="224" t="s">
        <v>75</v>
      </c>
      <c r="V22" s="224" t="s">
        <v>48</v>
      </c>
      <c r="W22" s="222"/>
      <c r="X22" s="222"/>
      <c r="Y22" s="219"/>
      <c r="AA22" s="219"/>
      <c r="BY22" s="12"/>
      <c r="CU22" s="12" t="e">
        <f>CM20+CY20+CS20</f>
        <v>#REF!</v>
      </c>
    </row>
    <row r="23" spans="1:110" ht="15.75" x14ac:dyDescent="0.25">
      <c r="C23" s="1"/>
      <c r="K23" t="s">
        <v>69</v>
      </c>
      <c r="L23" s="225" t="e">
        <f>($D$12+$D$16+#REF!+#REF!+#REF!+#REF!+#REF!+#REF!)/12</f>
        <v>#REF!</v>
      </c>
      <c r="M23" s="8" t="e">
        <f>#REF!+#REF!+#REF!+#REF!+#REF!+#REF!+M12+M16</f>
        <v>#REF!</v>
      </c>
      <c r="N23" t="s">
        <v>69</v>
      </c>
      <c r="O23" s="8" t="e">
        <f>($E$12+$E$16+#REF!+#REF!+#REF!+#REF!+#REF!+#REF!)/12</f>
        <v>#REF!</v>
      </c>
      <c r="P23" s="8" t="e">
        <f>#REF!+#REF!+#REF!+#REF!+#REF!+#REF!+P12+P16</f>
        <v>#REF!</v>
      </c>
      <c r="Q23" t="s">
        <v>69</v>
      </c>
      <c r="R23" s="8" t="e">
        <f>($E$12+$E$16+#REF!+#REF!+#REF!+#REF!+#REF!+#REF!)/12</f>
        <v>#REF!</v>
      </c>
      <c r="S23" s="8" t="e">
        <f>#REF!+#REF!+#REF!+#REF!+#REF!+#REF!+S12+S16</f>
        <v>#REF!</v>
      </c>
      <c r="T23" t="s">
        <v>69</v>
      </c>
      <c r="U23" s="8" t="e">
        <f>($G$12+$G$16+#REF!+#REF!+#REF!+#REF!+#REF!+#REF!)/12</f>
        <v>#REF!</v>
      </c>
      <c r="V23" s="8" t="e">
        <f>#REF!+#REF!+#REF!+#REF!+#REF!+#REF!+V12+V16</f>
        <v>#REF!</v>
      </c>
      <c r="W23" s="222"/>
      <c r="X23" s="222"/>
      <c r="Y23" s="219"/>
      <c r="AA23" s="219"/>
      <c r="BU23" s="12" t="e">
        <f>BO20+BV20+CC20</f>
        <v>#REF!</v>
      </c>
      <c r="CJ23" s="219" t="e">
        <f>#REF!-#REF!</f>
        <v>#REF!</v>
      </c>
      <c r="CL23" s="226" t="e">
        <f>#REF!-#REF!</f>
        <v>#REF!</v>
      </c>
    </row>
    <row r="24" spans="1:110" ht="15.75" x14ac:dyDescent="0.25">
      <c r="C24" s="1"/>
      <c r="K24" t="s">
        <v>68</v>
      </c>
      <c r="L24" s="225" t="e">
        <f>($D$11+$D$15+#REF!+#REF!+#REF!+#REF!+#REF!+#REF!+#REF!+#REF!+#REF!+#REF!)/12</f>
        <v>#REF!</v>
      </c>
      <c r="M24" s="8" t="e">
        <f>M11+M15+#REF!+#REF!+#REF!+#REF!+#REF!+#REF!+#REF!+#REF!+#REF!+#REF!</f>
        <v>#REF!</v>
      </c>
      <c r="N24" t="s">
        <v>68</v>
      </c>
      <c r="O24" s="8" t="e">
        <f>($E$11+$E$15+#REF!+#REF!+#REF!+#REF!+#REF!+#REF!+#REF!+#REF!+#REF!+#REF!)/12</f>
        <v>#REF!</v>
      </c>
      <c r="P24" s="8" t="e">
        <f>P11+P15+#REF!+#REF!+#REF!+#REF!+#REF!+#REF!+#REF!+#REF!+#REF!+#REF!</f>
        <v>#REF!</v>
      </c>
      <c r="Q24" t="s">
        <v>68</v>
      </c>
      <c r="R24" s="8" t="e">
        <f>($E$11+$E$15+#REF!+#REF!+#REF!+#REF!+#REF!+#REF!+#REF!+#REF!+#REF!+#REF!)/12</f>
        <v>#REF!</v>
      </c>
      <c r="S24" s="8" t="e">
        <f>S11+S15+#REF!+#REF!+#REF!+#REF!+#REF!+#REF!+#REF!+#REF!+#REF!+#REF!</f>
        <v>#REF!</v>
      </c>
      <c r="T24" t="s">
        <v>68</v>
      </c>
      <c r="U24" s="8" t="e">
        <f>($G$11+$G$15+#REF!+#REF!+#REF!+#REF!+#REF!+#REF!+#REF!+#REF!+#REF!+#REF!)/12</f>
        <v>#REF!</v>
      </c>
      <c r="V24" s="8" t="e">
        <f>V11+V15+#REF!+#REF!+#REF!+#REF!+#REF!+#REF!+#REF!+#REF!+#REF!+#REF!</f>
        <v>#REF!</v>
      </c>
      <c r="W24" s="222"/>
      <c r="X24" s="222"/>
      <c r="Y24" s="219"/>
      <c r="AA24" s="219"/>
    </row>
    <row r="25" spans="1:110" ht="15.75" x14ac:dyDescent="0.25">
      <c r="B25" s="1"/>
      <c r="C25" s="1"/>
      <c r="K25" t="s">
        <v>70</v>
      </c>
      <c r="L25" s="225" t="e">
        <f>($D$13+$D$17+#REF!+#REF!+#REF!+#REF!+#REF!+#REF!+#REF!+#REF!+#REF!+#REF!)/12</f>
        <v>#REF!</v>
      </c>
      <c r="M25" s="8" t="e">
        <f>M13+M17+#REF!+#REF!+#REF!+#REF!+#REF!+#REF!+#REF!+#REF!+#REF!+#REF!</f>
        <v>#REF!</v>
      </c>
      <c r="N25" t="s">
        <v>70</v>
      </c>
      <c r="O25" s="8" t="e">
        <f>($E$13+$E$17+#REF!+#REF!+#REF!+#REF!+#REF!+#REF!+#REF!+#REF!+#REF!+#REF!)/12</f>
        <v>#REF!</v>
      </c>
      <c r="P25" s="8" t="e">
        <f>P13+P17+#REF!+#REF!+#REF!+#REF!+#REF!+#REF!+#REF!+#REF!+#REF!+#REF!</f>
        <v>#REF!</v>
      </c>
      <c r="Q25" t="s">
        <v>70</v>
      </c>
      <c r="R25" s="8" t="e">
        <f>($E$13+$E$17+#REF!+#REF!+#REF!+#REF!+#REF!+#REF!+#REF!+#REF!+#REF!+#REF!)/12</f>
        <v>#REF!</v>
      </c>
      <c r="S25" s="8" t="e">
        <f>S13+S17+#REF!+#REF!+#REF!+#REF!+#REF!+#REF!+#REF!+#REF!+#REF!+#REF!</f>
        <v>#REF!</v>
      </c>
      <c r="T25" t="s">
        <v>70</v>
      </c>
      <c r="U25" s="8" t="e">
        <f>($G$13+$G$17+#REF!+#REF!+#REF!+#REF!+#REF!+#REF!+#REF!+#REF!+#REF!+#REF!)/12</f>
        <v>#REF!</v>
      </c>
      <c r="V25" s="8" t="e">
        <f>V13+V17+#REF!+#REF!+#REF!+#REF!+#REF!+#REF!+#REF!+#REF!+#REF!+#REF!</f>
        <v>#REF!</v>
      </c>
      <c r="W25" s="222"/>
      <c r="X25" s="222"/>
      <c r="Y25" s="219"/>
      <c r="AA25" s="219"/>
    </row>
    <row r="26" spans="1:110" ht="15.75" x14ac:dyDescent="0.25">
      <c r="B26" s="1"/>
      <c r="C26" s="1"/>
      <c r="K26" s="227" t="s">
        <v>76</v>
      </c>
      <c r="L26" s="228" t="e">
        <f>SUM(L23:L25)</f>
        <v>#REF!</v>
      </c>
      <c r="M26" s="229" t="e">
        <f>SUM(M23:M25)</f>
        <v>#REF!</v>
      </c>
      <c r="N26" s="227" t="s">
        <v>76</v>
      </c>
      <c r="O26" s="229" t="e">
        <f>SUM(O23:O25)</f>
        <v>#REF!</v>
      </c>
      <c r="P26" s="229" t="e">
        <f>SUM(P23:P25)</f>
        <v>#REF!</v>
      </c>
      <c r="Q26" s="227" t="s">
        <v>76</v>
      </c>
      <c r="R26" s="229" t="e">
        <f>SUM(R23:R25)</f>
        <v>#REF!</v>
      </c>
      <c r="S26" s="229" t="e">
        <f>SUM(S23:S25)</f>
        <v>#REF!</v>
      </c>
      <c r="T26" s="227" t="s">
        <v>76</v>
      </c>
      <c r="U26" s="229" t="e">
        <f>SUM(U23:U25)</f>
        <v>#REF!</v>
      </c>
      <c r="V26" s="229" t="e">
        <f>SUM(V23:V25)</f>
        <v>#REF!</v>
      </c>
      <c r="W26" s="222"/>
      <c r="X26" s="222"/>
      <c r="Y26" s="219"/>
      <c r="Z26" s="6" t="e">
        <f>Z32+#REF!</f>
        <v>#REF!</v>
      </c>
      <c r="AA26" s="219"/>
    </row>
    <row r="27" spans="1:110" ht="15.75" x14ac:dyDescent="0.25">
      <c r="B27" s="1"/>
      <c r="C27" s="1"/>
      <c r="K27" s="219"/>
      <c r="O27" s="8"/>
      <c r="Q27" s="8"/>
      <c r="R27" s="8"/>
      <c r="T27" s="221"/>
      <c r="U27" s="222"/>
      <c r="V27" s="230"/>
      <c r="W27" s="222"/>
      <c r="X27" s="222"/>
      <c r="Y27" s="219"/>
      <c r="AA27" s="219"/>
    </row>
    <row r="28" spans="1:110" ht="15.75" x14ac:dyDescent="0.25">
      <c r="B28" s="231" t="s">
        <v>77</v>
      </c>
      <c r="C28" s="231"/>
      <c r="D28" s="323"/>
      <c r="E28" s="323"/>
      <c r="F28" s="323"/>
      <c r="G28" s="323"/>
      <c r="H28" s="323"/>
      <c r="I28" s="323"/>
      <c r="J28" s="323"/>
      <c r="M28" s="8" t="e">
        <f>M23-#REF!-#REF!-#REF!</f>
        <v>#REF!</v>
      </c>
      <c r="S28" s="232"/>
      <c r="V28" s="230"/>
      <c r="W28" s="233" t="s">
        <v>63</v>
      </c>
      <c r="X28" s="233" t="s">
        <v>52</v>
      </c>
      <c r="Y28" s="234" t="s">
        <v>78</v>
      </c>
      <c r="Z28" s="234" t="s">
        <v>41</v>
      </c>
      <c r="AA28" s="235" t="s">
        <v>79</v>
      </c>
      <c r="AB28" s="235" t="s">
        <v>80</v>
      </c>
      <c r="AC28" s="235" t="s">
        <v>81</v>
      </c>
      <c r="AD28" s="233"/>
      <c r="AE28" s="236" t="s">
        <v>82</v>
      </c>
    </row>
    <row r="29" spans="1:110" ht="18" x14ac:dyDescent="0.25">
      <c r="C29" s="231"/>
      <c r="D29" s="317" t="s">
        <v>83</v>
      </c>
      <c r="E29" s="317"/>
      <c r="F29" s="317"/>
      <c r="G29" s="317"/>
      <c r="H29" s="317"/>
      <c r="I29" s="317"/>
      <c r="J29" s="318"/>
      <c r="K29" s="237" t="e">
        <f>#REF!</f>
        <v>#REF!</v>
      </c>
      <c r="M29" s="8" t="e">
        <f>#REF!+#REF!</f>
        <v>#REF!</v>
      </c>
      <c r="N29" t="s">
        <v>84</v>
      </c>
      <c r="O29" s="8" t="e">
        <f>M23-M29</f>
        <v>#REF!</v>
      </c>
      <c r="Q29" s="319" t="s">
        <v>85</v>
      </c>
      <c r="R29" s="319"/>
      <c r="S29" s="319"/>
      <c r="W29" s="238">
        <f>M11+M13+AC11+AC13+M12+AC12</f>
        <v>12232220.470000001</v>
      </c>
      <c r="X29" s="238">
        <f>P11+P13+AD11+AD13+P12+AD12</f>
        <v>0</v>
      </c>
      <c r="Y29" s="238">
        <f>S11+S13+AE11+AE13+S12+AE12</f>
        <v>0</v>
      </c>
      <c r="Z29" s="238">
        <f>V11+V13+AF11+AF13+V12+AF12</f>
        <v>0</v>
      </c>
      <c r="AA29" s="238">
        <f>W11+W13+W12+X11+X12+X13+AG11+AG12+AG13</f>
        <v>-12232220.470000001</v>
      </c>
      <c r="AB29" s="238">
        <f>Y11+Y12+Y13+Z11+Z12+Z13+AH11+AH13+AH12</f>
        <v>0</v>
      </c>
      <c r="AC29" s="238">
        <f>AA11+AA12+AA13+AB11+AB12+AB13+AI11+AI12+AI13</f>
        <v>0</v>
      </c>
      <c r="AD29" s="238"/>
      <c r="CN29" s="12" t="e">
        <f>CM20+CS20+CY20</f>
        <v>#REF!</v>
      </c>
    </row>
    <row r="30" spans="1:110" ht="15.75" x14ac:dyDescent="0.25">
      <c r="B30" s="231"/>
      <c r="C30" s="231"/>
      <c r="D30" s="310"/>
      <c r="E30" s="310"/>
      <c r="F30" s="310"/>
      <c r="G30" s="310"/>
      <c r="H30" s="310"/>
      <c r="I30" s="310"/>
      <c r="J30" s="320"/>
      <c r="K30" s="239" t="e">
        <f>#REF!</f>
        <v>#REF!</v>
      </c>
      <c r="Q30" s="240" t="e">
        <f>$K$29</f>
        <v>#REF!</v>
      </c>
      <c r="R30" s="8" t="e">
        <f>#REF!</f>
        <v>#REF!</v>
      </c>
      <c r="S30" s="241" t="e">
        <f>Q30-R30</f>
        <v>#REF!</v>
      </c>
      <c r="U30" s="242"/>
      <c r="W30" s="243">
        <f>M14+AC14</f>
        <v>12232220.470000001</v>
      </c>
      <c r="X30" s="243">
        <f>P14+AD14</f>
        <v>0</v>
      </c>
      <c r="Y30" s="243">
        <f>S14+AE14</f>
        <v>0</v>
      </c>
      <c r="Z30" s="243">
        <f>V14+AF14</f>
        <v>0</v>
      </c>
      <c r="AA30" s="243">
        <f>W14+X14+AG14</f>
        <v>-12232220.470000001</v>
      </c>
      <c r="AB30" s="243">
        <f>Y14+Z14+AH14</f>
        <v>0</v>
      </c>
      <c r="AC30" s="243">
        <f>AA14+AB14+AI14</f>
        <v>0</v>
      </c>
      <c r="AD30" s="243"/>
      <c r="AE30">
        <v>1</v>
      </c>
    </row>
    <row r="31" spans="1:110" ht="15.75" x14ac:dyDescent="0.25">
      <c r="A31" s="244"/>
      <c r="B31" s="245"/>
      <c r="C31" s="245"/>
      <c r="D31" s="310"/>
      <c r="E31" s="310"/>
      <c r="F31" s="310"/>
      <c r="G31" s="310"/>
      <c r="H31" s="310"/>
      <c r="I31" s="310"/>
      <c r="J31" s="310"/>
      <c r="K31" s="246" t="s">
        <v>86</v>
      </c>
      <c r="M31" s="247" t="e">
        <f>T31</f>
        <v>#REF!</v>
      </c>
      <c r="N31" s="222" t="s">
        <v>87</v>
      </c>
      <c r="Q31" s="248" t="e">
        <f>$K$30</f>
        <v>#REF!</v>
      </c>
      <c r="R31" s="219" t="e">
        <f>#REF!</f>
        <v>#REF!</v>
      </c>
      <c r="S31" s="241" t="e">
        <f>Q31-R31</f>
        <v>#REF!</v>
      </c>
      <c r="T31" t="e">
        <f>S30/S31/1000</f>
        <v>#REF!</v>
      </c>
      <c r="U31" s="242"/>
      <c r="W31" s="238">
        <f>M17+M15+AC17+AC15</f>
        <v>11778220.709999999</v>
      </c>
      <c r="X31" s="238">
        <f>P17+P15+AD17+AD15</f>
        <v>0</v>
      </c>
      <c r="Y31" s="238">
        <f>S17+S15+AE17+AE15</f>
        <v>0</v>
      </c>
      <c r="Z31" s="238">
        <f>V17+V15+AF17+AF15</f>
        <v>0</v>
      </c>
      <c r="AA31" s="238">
        <f>W17+W15+X17+X15+AG17+AG15</f>
        <v>-11778220.709999999</v>
      </c>
      <c r="AB31" s="238">
        <f>Y17+Y15+Z17+Z15+AH17+AH15</f>
        <v>0</v>
      </c>
      <c r="AC31" s="238">
        <f>AA17+AA15+AB17+AB15+AI17+AI15</f>
        <v>0</v>
      </c>
      <c r="AD31" s="238"/>
    </row>
    <row r="32" spans="1:110" ht="25.5" x14ac:dyDescent="0.2">
      <c r="A32" s="244"/>
      <c r="B32" s="245"/>
      <c r="C32" s="245"/>
      <c r="D32" s="231"/>
      <c r="E32" s="231"/>
      <c r="F32" s="231"/>
      <c r="G32" s="231"/>
      <c r="H32" s="231"/>
      <c r="I32" s="231"/>
      <c r="J32" s="231"/>
      <c r="K32" s="249" t="s">
        <v>88</v>
      </c>
      <c r="M32" s="249" t="s">
        <v>89</v>
      </c>
      <c r="W32" s="243">
        <f>M18+AC18</f>
        <v>24010441.18</v>
      </c>
      <c r="X32" s="243">
        <f>P18+AD18</f>
        <v>0</v>
      </c>
      <c r="Y32" s="243">
        <f>S18+AE18</f>
        <v>0</v>
      </c>
      <c r="Z32" s="243">
        <f>V18+AF18</f>
        <v>0</v>
      </c>
      <c r="AA32" s="243">
        <f>W18+X18+AG18</f>
        <v>-24010441.18</v>
      </c>
      <c r="AB32" s="243">
        <f>Y18+Z18+AH18</f>
        <v>0</v>
      </c>
      <c r="AC32" s="243">
        <f>AA18+AB18+AI18</f>
        <v>0</v>
      </c>
      <c r="AD32" s="243"/>
      <c r="AE32">
        <v>2</v>
      </c>
    </row>
    <row r="33" spans="1:31" ht="15" customHeight="1" thickBot="1" x14ac:dyDescent="0.3">
      <c r="A33" s="244"/>
      <c r="B33" s="245"/>
      <c r="C33" s="245"/>
      <c r="D33" s="310" t="s">
        <v>90</v>
      </c>
      <c r="E33" s="310"/>
      <c r="F33" s="310"/>
      <c r="G33" s="310"/>
      <c r="H33" s="310"/>
      <c r="I33" s="310"/>
      <c r="J33" s="310"/>
      <c r="K33" s="250">
        <f>'[1]УП-2'!$D$12</f>
        <v>31</v>
      </c>
      <c r="L33" s="251">
        <f>'[1]УП-2'!$D$38+'[1]УП-2'!$D$40+'[1]УП-2'!$D$42</f>
        <v>8942.7000500000013</v>
      </c>
      <c r="M33" s="250">
        <v>16</v>
      </c>
      <c r="N33" s="252">
        <f>L33/M33*M33</f>
        <v>8942.7000500000013</v>
      </c>
      <c r="O33" s="253">
        <f>U33</f>
        <v>6973.2964434831474</v>
      </c>
      <c r="P33" s="254" t="s">
        <v>91</v>
      </c>
      <c r="Q33" s="255" t="s">
        <v>70</v>
      </c>
      <c r="R33" s="255" t="s">
        <v>69</v>
      </c>
      <c r="U33" s="256">
        <f>N33/$Q$41*$S$41</f>
        <v>6973.2964434831474</v>
      </c>
      <c r="W33" s="238" t="e">
        <f>#REF!+#REF!+#REF!+#REF!</f>
        <v>#REF!</v>
      </c>
      <c r="X33" s="238" t="e">
        <f>#REF!+#REF!+#REF!+#REF!</f>
        <v>#REF!</v>
      </c>
      <c r="Y33" s="238" t="e">
        <f>#REF!+#REF!+#REF!+#REF!</f>
        <v>#REF!</v>
      </c>
      <c r="Z33" s="238" t="e">
        <f>#REF!+#REF!+#REF!+#REF!</f>
        <v>#REF!</v>
      </c>
      <c r="AA33" s="238" t="e">
        <f>#REF!+#REF!+#REF!+#REF!+#REF!+#REF!</f>
        <v>#REF!</v>
      </c>
      <c r="AB33" s="238" t="e">
        <f>#REF!+#REF!+#REF!+#REF!+#REF!+#REF!</f>
        <v>#REF!</v>
      </c>
      <c r="AC33" s="238" t="e">
        <f>#REF!+#REF!+#REF!+#REF!+#REF!+#REF!</f>
        <v>#REF!</v>
      </c>
      <c r="AD33" s="238"/>
    </row>
    <row r="34" spans="1:31" ht="15" customHeight="1" thickTop="1" x14ac:dyDescent="0.25">
      <c r="A34" s="244"/>
      <c r="B34" s="245"/>
      <c r="C34" s="245"/>
      <c r="D34" s="306" t="s">
        <v>92</v>
      </c>
      <c r="E34" s="306"/>
      <c r="F34" s="306"/>
      <c r="G34" s="306"/>
      <c r="H34" s="306"/>
      <c r="I34" s="306"/>
      <c r="J34" s="311"/>
      <c r="K34" s="257">
        <f>'[1]УП-2'!D10</f>
        <v>25.656639999999999</v>
      </c>
      <c r="L34" s="251">
        <f>'[1]УП-2'!$D$44</f>
        <v>1787.40976</v>
      </c>
      <c r="M34" s="257">
        <v>1</v>
      </c>
      <c r="O34" s="251" t="e">
        <f>M34*M31</f>
        <v>#REF!</v>
      </c>
      <c r="Q34" s="258">
        <v>485</v>
      </c>
      <c r="R34" s="258">
        <v>850</v>
      </c>
      <c r="W34" s="243" t="e">
        <f>#REF!+#REF!</f>
        <v>#REF!</v>
      </c>
      <c r="X34" s="243" t="e">
        <f>#REF!+#REF!</f>
        <v>#REF!</v>
      </c>
      <c r="Y34" s="243" t="e">
        <f>#REF!+#REF!</f>
        <v>#REF!</v>
      </c>
      <c r="Z34" s="243" t="e">
        <f>#REF!+#REF!</f>
        <v>#REF!</v>
      </c>
      <c r="AA34" s="243" t="e">
        <f>#REF!+#REF!+#REF!</f>
        <v>#REF!</v>
      </c>
      <c r="AB34" s="243" t="e">
        <f>#REF!+#REF!+#REF!</f>
        <v>#REF!</v>
      </c>
      <c r="AC34" s="243" t="e">
        <f>#REF!+#REF!+#REF!</f>
        <v>#REF!</v>
      </c>
      <c r="AD34" s="238"/>
      <c r="AE34">
        <v>3</v>
      </c>
    </row>
    <row r="35" spans="1:31" ht="15" customHeight="1" x14ac:dyDescent="0.25">
      <c r="A35" s="244"/>
      <c r="B35" s="245"/>
      <c r="C35" s="245"/>
      <c r="D35" s="306" t="s">
        <v>93</v>
      </c>
      <c r="E35" s="306"/>
      <c r="F35" s="306"/>
      <c r="G35" s="306"/>
      <c r="H35" s="306"/>
      <c r="I35" s="306"/>
      <c r="J35" s="306"/>
      <c r="K35" s="250"/>
      <c r="L35" s="251">
        <f>'[1]УП-2'!D$57</f>
        <v>0</v>
      </c>
      <c r="O35" s="251"/>
      <c r="W35" s="238" t="e">
        <f>#REF!+#REF!+#REF!+#REF!</f>
        <v>#REF!</v>
      </c>
      <c r="X35" s="238" t="e">
        <f>#REF!+#REF!+#REF!+#REF!</f>
        <v>#REF!</v>
      </c>
      <c r="Y35" s="238" t="e">
        <f>#REF!+#REF!+#REF!+#REF!</f>
        <v>#REF!</v>
      </c>
      <c r="Z35" s="238" t="e">
        <f>#REF!+#REF!+#REF!+#REF!</f>
        <v>#REF!</v>
      </c>
      <c r="AA35" s="238" t="e">
        <f>#REF!+#REF!+#REF!+#REF!+#REF!+#REF!</f>
        <v>#REF!</v>
      </c>
      <c r="AB35" s="238" t="e">
        <f>#REF!+#REF!+#REF!+#REF!+#REF!+#REF!</f>
        <v>#REF!</v>
      </c>
      <c r="AC35" s="238" t="e">
        <f>#REF!+#REF!+#REF!+#REF!+#REF!+#REF!</f>
        <v>#REF!</v>
      </c>
      <c r="AD35" s="243"/>
    </row>
    <row r="36" spans="1:31" ht="15.75" customHeight="1" thickBot="1" x14ac:dyDescent="0.3">
      <c r="A36" s="244"/>
      <c r="B36" s="245"/>
      <c r="C36" s="245"/>
      <c r="D36" s="306" t="s">
        <v>94</v>
      </c>
      <c r="E36" s="306"/>
      <c r="F36" s="306"/>
      <c r="G36" s="306"/>
      <c r="H36" s="306"/>
      <c r="I36" s="306"/>
      <c r="J36" s="306"/>
      <c r="K36" s="250">
        <f>'[1]УП-2'!$D$7</f>
        <v>0</v>
      </c>
      <c r="L36" s="251">
        <f>'[1]УП-2'!D$16</f>
        <v>0</v>
      </c>
      <c r="M36" s="250">
        <v>15</v>
      </c>
      <c r="N36" s="252">
        <f>L36/M36*M36</f>
        <v>0</v>
      </c>
      <c r="O36" s="253">
        <f>U36</f>
        <v>0</v>
      </c>
      <c r="P36" s="259" t="s">
        <v>95</v>
      </c>
      <c r="Q36" s="255" t="s">
        <v>70</v>
      </c>
      <c r="R36" s="255" t="s">
        <v>69</v>
      </c>
      <c r="S36" s="255" t="s">
        <v>96</v>
      </c>
      <c r="U36" s="256">
        <f>N36/$Q$41*$S$41</f>
        <v>0</v>
      </c>
      <c r="W36" s="243" t="e">
        <f>#REF!+#REF!</f>
        <v>#REF!</v>
      </c>
      <c r="X36" s="243" t="e">
        <f>#REF!+#REF!</f>
        <v>#REF!</v>
      </c>
      <c r="Y36" s="243" t="e">
        <f>#REF!+#REF!</f>
        <v>#REF!</v>
      </c>
      <c r="Z36" s="243" t="e">
        <f>#REF!+#REF!</f>
        <v>#REF!</v>
      </c>
      <c r="AA36" s="243" t="e">
        <f>#REF!+#REF!+#REF!</f>
        <v>#REF!</v>
      </c>
      <c r="AB36" s="243" t="e">
        <f>#REF!+#REF!+#REF!</f>
        <v>#REF!</v>
      </c>
      <c r="AC36" s="243" t="e">
        <f>#REF!+#REF!+#REF!</f>
        <v>#REF!</v>
      </c>
      <c r="AD36" s="243"/>
      <c r="AE36">
        <v>4</v>
      </c>
    </row>
    <row r="37" spans="1:31" ht="19.5" customHeight="1" thickTop="1" x14ac:dyDescent="0.25">
      <c r="A37" s="244"/>
      <c r="B37" s="245"/>
      <c r="C37" s="245"/>
      <c r="D37" s="306" t="s">
        <v>97</v>
      </c>
      <c r="E37" s="306"/>
      <c r="F37" s="306"/>
      <c r="G37" s="306"/>
      <c r="H37" s="306"/>
      <c r="I37" s="306"/>
      <c r="J37" s="306"/>
      <c r="K37" s="250">
        <f>'[1]УП-2'!$D$9</f>
        <v>0</v>
      </c>
      <c r="L37" s="251">
        <f>'[1]УП-2'!$D$26</f>
        <v>0</v>
      </c>
      <c r="M37" s="250">
        <v>31</v>
      </c>
      <c r="N37" s="252">
        <f>L37/M37*M37</f>
        <v>0</v>
      </c>
      <c r="O37" s="253">
        <f>U37</f>
        <v>0</v>
      </c>
      <c r="Q37" s="258">
        <f>Q34/M33*M33</f>
        <v>485</v>
      </c>
      <c r="R37" s="258">
        <f>R34/M36*M36</f>
        <v>850</v>
      </c>
      <c r="S37" s="258">
        <f>Q37+R37</f>
        <v>1335</v>
      </c>
      <c r="U37" s="256">
        <f>N37/$Q$41*$S$41</f>
        <v>0</v>
      </c>
      <c r="V37" s="8" t="e">
        <f>W35+W37+W40</f>
        <v>#REF!</v>
      </c>
      <c r="W37" s="238" t="e">
        <f>#REF!+#REF!+#REF!+#REF!</f>
        <v>#REF!</v>
      </c>
      <c r="X37" s="238" t="e">
        <f>#REF!+#REF!+#REF!+#REF!</f>
        <v>#REF!</v>
      </c>
      <c r="Y37" s="238" t="e">
        <f>#REF!+#REF!+#REF!+#REF!</f>
        <v>#REF!</v>
      </c>
      <c r="Z37" s="238" t="e">
        <f>#REF!+#REF!+#REF!+#REF!</f>
        <v>#REF!</v>
      </c>
      <c r="AA37" s="238" t="e">
        <f>#REF!+#REF!+#REF!+#REF!+#REF!+#REF!</f>
        <v>#REF!</v>
      </c>
      <c r="AB37" s="238" t="e">
        <f>#REF!+#REF!+#REF!+#REF!+#REF!+#REF!</f>
        <v>#REF!</v>
      </c>
      <c r="AC37" s="238" t="e">
        <f>#REF!+#REF!+#REF!+#REF!+#REF!+#REF!</f>
        <v>#REF!</v>
      </c>
      <c r="AD37" s="238"/>
    </row>
    <row r="38" spans="1:31" ht="15.75" customHeight="1" x14ac:dyDescent="0.25">
      <c r="A38" s="244"/>
      <c r="B38" s="245"/>
      <c r="C38" s="245"/>
      <c r="D38" s="306" t="s">
        <v>98</v>
      </c>
      <c r="E38" s="306"/>
      <c r="F38" s="306"/>
      <c r="G38" s="306"/>
      <c r="H38" s="306"/>
      <c r="I38" s="306"/>
      <c r="J38" s="306"/>
      <c r="K38" s="250"/>
      <c r="L38" s="251">
        <f>'[1]УП-2'!$D$55</f>
        <v>0</v>
      </c>
      <c r="M38" s="250"/>
      <c r="O38" s="253"/>
      <c r="Q38" s="260"/>
      <c r="R38" s="260"/>
      <c r="S38" s="260"/>
      <c r="U38" s="261"/>
      <c r="V38" s="8"/>
      <c r="W38" s="243" t="e">
        <f>#REF!+#REF!</f>
        <v>#REF!</v>
      </c>
      <c r="X38" s="243" t="e">
        <f>#REF!+#REF!</f>
        <v>#REF!</v>
      </c>
      <c r="Y38" s="243" t="e">
        <f>#REF!+#REF!</f>
        <v>#REF!</v>
      </c>
      <c r="Z38" s="243" t="e">
        <f>#REF!+#REF!</f>
        <v>#REF!</v>
      </c>
      <c r="AA38" s="243" t="e">
        <f>#REF!+#REF!+#REF!</f>
        <v>#REF!</v>
      </c>
      <c r="AB38" s="243" t="e">
        <f>#REF!+#REF!+#REF!</f>
        <v>#REF!</v>
      </c>
      <c r="AC38" s="243" t="e">
        <f>#REF!+#REF!+#REF!</f>
        <v>#REF!</v>
      </c>
      <c r="AD38" s="243"/>
      <c r="AE38">
        <v>5</v>
      </c>
    </row>
    <row r="39" spans="1:31" ht="15.75" customHeight="1" x14ac:dyDescent="0.25">
      <c r="A39" s="244"/>
      <c r="B39" s="245"/>
      <c r="C39" s="245"/>
      <c r="D39" s="306" t="s">
        <v>99</v>
      </c>
      <c r="E39" s="306"/>
      <c r="F39" s="306"/>
      <c r="G39" s="306"/>
      <c r="H39" s="306"/>
      <c r="I39" s="306"/>
      <c r="J39" s="306"/>
      <c r="K39" s="250"/>
      <c r="L39" s="251">
        <f>'[1]УП-2'!$D$56</f>
        <v>8.1999999999999993</v>
      </c>
      <c r="O39" s="251"/>
      <c r="W39" s="238" t="e">
        <f>#REF!+#REF!+#REF!+#REF!</f>
        <v>#REF!</v>
      </c>
      <c r="X39" s="238" t="e">
        <f>#REF!+#REF!+#REF!+#REF!</f>
        <v>#REF!</v>
      </c>
      <c r="Y39" s="238" t="e">
        <f>#REF!+#REF!+#REF!+#REF!</f>
        <v>#REF!</v>
      </c>
      <c r="Z39" s="238" t="e">
        <f>#REF!+#REF!+#REF!+#REF!</f>
        <v>#REF!</v>
      </c>
      <c r="AA39" s="238" t="e">
        <f>#REF!+#REF!+#REF!+#REF!+#REF!+#REF!</f>
        <v>#REF!</v>
      </c>
      <c r="AB39" s="238" t="e">
        <f>#REF!+#REF!+#REF!+#REF!+#REF!+#REF!</f>
        <v>#REF!</v>
      </c>
      <c r="AC39" s="238" t="e">
        <f>#REF!+#REF!+#REF!+#REF!+#REF!+#REF!</f>
        <v>#REF!</v>
      </c>
      <c r="AD39" s="238"/>
    </row>
    <row r="40" spans="1:31" ht="18" customHeight="1" thickBot="1" x14ac:dyDescent="0.3">
      <c r="A40" s="244"/>
      <c r="B40" s="245"/>
      <c r="C40" s="245"/>
      <c r="D40" s="306" t="s">
        <v>100</v>
      </c>
      <c r="E40" s="306"/>
      <c r="F40" s="306"/>
      <c r="G40" s="306"/>
      <c r="H40" s="306"/>
      <c r="I40" s="306"/>
      <c r="J40" s="306"/>
      <c r="K40" s="250"/>
      <c r="L40" s="251">
        <f>'[1]УП-2'!$D$60</f>
        <v>10</v>
      </c>
      <c r="O40" s="251"/>
      <c r="Q40" s="262" t="s">
        <v>101</v>
      </c>
      <c r="R40" s="262" t="s">
        <v>102</v>
      </c>
      <c r="S40" s="262" t="s">
        <v>103</v>
      </c>
      <c r="V40" s="248"/>
      <c r="W40" s="243" t="e">
        <f>#REF!+#REF!</f>
        <v>#REF!</v>
      </c>
      <c r="X40" s="243" t="e">
        <f>#REF!+#REF!</f>
        <v>#REF!</v>
      </c>
      <c r="Y40" s="243" t="e">
        <f>#REF!+#REF!</f>
        <v>#REF!</v>
      </c>
      <c r="Z40" s="243" t="e">
        <f>#REF!+#REF!</f>
        <v>#REF!</v>
      </c>
      <c r="AA40" s="243" t="e">
        <f>#REF!+#REF!+#REF!</f>
        <v>#REF!</v>
      </c>
      <c r="AB40" s="243" t="e">
        <f>#REF!+#REF!+#REF!</f>
        <v>#REF!</v>
      </c>
      <c r="AC40" s="243" t="e">
        <f>#REF!+#REF!+#REF!</f>
        <v>#REF!</v>
      </c>
      <c r="AD40" s="243"/>
      <c r="AE40">
        <v>6</v>
      </c>
    </row>
    <row r="41" spans="1:31" ht="16.5" thickTop="1" x14ac:dyDescent="0.25">
      <c r="A41" s="244"/>
      <c r="B41" s="245"/>
      <c r="C41" s="245"/>
      <c r="D41" s="306" t="s">
        <v>104</v>
      </c>
      <c r="E41" s="306"/>
      <c r="F41" s="306"/>
      <c r="G41" s="306"/>
      <c r="H41" s="306"/>
      <c r="I41" s="306"/>
      <c r="J41" s="306"/>
      <c r="K41" s="250"/>
      <c r="L41" s="251">
        <f>'[1]УП-2'!$D$58</f>
        <v>0</v>
      </c>
      <c r="O41" s="251"/>
      <c r="Q41" s="258">
        <f>S37</f>
        <v>1335</v>
      </c>
      <c r="R41" s="258">
        <v>600</v>
      </c>
      <c r="S41" s="258">
        <f>(Q41-R41)*60%+R41</f>
        <v>1041</v>
      </c>
      <c r="V41" s="248"/>
      <c r="W41" s="238" t="e">
        <f>#REF!+#REF!+#REF!+#REF!+#REF!+#REF!</f>
        <v>#REF!</v>
      </c>
      <c r="X41" s="238" t="e">
        <f>#REF!+#REF!+#REF!+#REF!+#REF!+#REF!</f>
        <v>#REF!</v>
      </c>
      <c r="Y41" s="238" t="e">
        <f>#REF!+#REF!+#REF!+#REF!+#REF!+#REF!</f>
        <v>#REF!</v>
      </c>
      <c r="Z41" s="238" t="e">
        <f>#REF!+#REF!+#REF!+#REF!+#REF!+#REF!</f>
        <v>#REF!</v>
      </c>
      <c r="AA41" s="263" t="e">
        <f>#REF!+#REF!+#REF!+#REF!+#REF!+#REF!+#REF!+#REF!+#REF!</f>
        <v>#REF!</v>
      </c>
      <c r="AB41" s="238" t="e">
        <f>#REF!+#REF!+#REF!+#REF!+#REF!+#REF!+#REF!+#REF!+#REF!</f>
        <v>#REF!</v>
      </c>
      <c r="AC41" s="238" t="e">
        <f>#REF!+#REF!+#REF!+#REF!+#REF!+#REF!+#REF!+#REF!+#REF!</f>
        <v>#REF!</v>
      </c>
      <c r="AD41" s="238"/>
    </row>
    <row r="42" spans="1:31" ht="18" customHeight="1" x14ac:dyDescent="0.25">
      <c r="A42" s="244"/>
      <c r="B42" s="264"/>
      <c r="C42" s="264"/>
      <c r="D42" s="307" t="s">
        <v>105</v>
      </c>
      <c r="E42" s="307"/>
      <c r="F42" s="307"/>
      <c r="G42" s="307"/>
      <c r="H42" s="307"/>
      <c r="I42" s="307"/>
      <c r="J42" s="307"/>
      <c r="K42" s="265"/>
      <c r="L42" s="266">
        <f>SUM(L33:L41)</f>
        <v>10748.309810000002</v>
      </c>
      <c r="M42" s="267"/>
      <c r="O42" s="268" t="e">
        <f>SUM(O33:O41)</f>
        <v>#REF!</v>
      </c>
      <c r="Q42" s="267"/>
      <c r="V42" s="248"/>
      <c r="W42" s="243" t="e">
        <f>#REF!+#REF!</f>
        <v>#REF!</v>
      </c>
      <c r="X42" s="243" t="e">
        <f>#REF!+#REF!</f>
        <v>#REF!</v>
      </c>
      <c r="Y42" s="243" t="e">
        <f>#REF!+#REF!</f>
        <v>#REF!</v>
      </c>
      <c r="Z42" s="243" t="e">
        <f>#REF!+#REF!</f>
        <v>#REF!</v>
      </c>
      <c r="AA42" s="243" t="e">
        <f>#REF!+#REF!+#REF!</f>
        <v>#REF!</v>
      </c>
      <c r="AB42" s="243" t="e">
        <f>#REF!+#REF!+#REF!</f>
        <v>#REF!</v>
      </c>
      <c r="AC42" s="243" t="e">
        <f>#REF!+#REF!+#REF!</f>
        <v>#REF!</v>
      </c>
      <c r="AD42" s="243"/>
      <c r="AE42">
        <v>7</v>
      </c>
    </row>
    <row r="43" spans="1:31" ht="15.75" x14ac:dyDescent="0.25">
      <c r="A43" s="244"/>
      <c r="B43" s="244"/>
      <c r="C43" s="244"/>
      <c r="D43" s="308" t="s">
        <v>106</v>
      </c>
      <c r="E43" s="308"/>
      <c r="F43" s="308"/>
      <c r="G43" s="308"/>
      <c r="H43" s="308"/>
      <c r="I43" s="308"/>
      <c r="J43" s="308"/>
      <c r="K43" s="250"/>
      <c r="L43" s="251">
        <f>'[1]УП-2'!$D$54</f>
        <v>1483.91066</v>
      </c>
      <c r="O43" s="251"/>
      <c r="P43" s="269"/>
      <c r="Q43" s="270" t="s">
        <v>107</v>
      </c>
      <c r="V43" s="248"/>
      <c r="W43" s="238" t="e">
        <f>#REF!+#REF!+#REF!+#REF!+#REF!+#REF!</f>
        <v>#REF!</v>
      </c>
      <c r="X43" s="238" t="e">
        <f>#REF!+#REF!+#REF!+#REF!+#REF!+#REF!</f>
        <v>#REF!</v>
      </c>
      <c r="Y43" s="238" t="e">
        <f>#REF!+#REF!+#REF!+#REF!+#REF!+#REF!</f>
        <v>#REF!</v>
      </c>
      <c r="Z43" s="238" t="e">
        <f>#REF!+#REF!+#REF!+#REF!+#REF!+#REF!</f>
        <v>#REF!</v>
      </c>
      <c r="AA43" s="263" t="e">
        <f>#REF!+#REF!+#REF!+#REF!+#REF!+#REF!+#REF!+#REF!+#REF!</f>
        <v>#REF!</v>
      </c>
      <c r="AB43" s="238" t="e">
        <f>#REF!+#REF!+#REF!+#REF!+#REF!+#REF!+#REF!+#REF!+#REF!</f>
        <v>#REF!</v>
      </c>
      <c r="AC43" s="238" t="e">
        <f>#REF!+#REF!+#REF!+#REF!+#REF!+#REF!+#REF!+#REF!+#REF!</f>
        <v>#REF!</v>
      </c>
      <c r="AD43" s="238"/>
    </row>
    <row r="44" spans="1:31" ht="18" x14ac:dyDescent="0.25">
      <c r="A44" s="244"/>
      <c r="B44" s="244"/>
      <c r="C44" s="244"/>
      <c r="D44" s="309" t="s">
        <v>108</v>
      </c>
      <c r="E44" s="309"/>
      <c r="F44" s="309"/>
      <c r="G44" s="309"/>
      <c r="H44" s="309"/>
      <c r="I44" s="309"/>
      <c r="J44" s="309"/>
      <c r="K44" s="250"/>
      <c r="L44" s="268">
        <f>L42+L43</f>
        <v>12232.220470000002</v>
      </c>
      <c r="O44" s="268" t="e">
        <f>O42+O43</f>
        <v>#REF!</v>
      </c>
      <c r="P44" s="271"/>
      <c r="Q44" s="270" t="s">
        <v>109</v>
      </c>
      <c r="V44" s="248"/>
      <c r="W44" s="243" t="e">
        <f>#REF!+#REF!</f>
        <v>#REF!</v>
      </c>
      <c r="X44" s="243" t="e">
        <f>#REF!+#REF!</f>
        <v>#REF!</v>
      </c>
      <c r="Y44" s="243" t="e">
        <f>#REF!+#REF!</f>
        <v>#REF!</v>
      </c>
      <c r="Z44" s="243" t="e">
        <f>#REF!+#REF!</f>
        <v>#REF!</v>
      </c>
      <c r="AA44" s="243" t="e">
        <f>#REF!+#REF!+#REF!</f>
        <v>#REF!</v>
      </c>
      <c r="AB44" s="243" t="e">
        <f>#REF!+#REF!+#REF!</f>
        <v>#REF!</v>
      </c>
      <c r="AC44" s="243" t="e">
        <f>#REF!+#REF!+#REF!</f>
        <v>#REF!</v>
      </c>
      <c r="AD44" s="243"/>
      <c r="AE44">
        <v>8</v>
      </c>
    </row>
    <row r="45" spans="1:31" ht="15.75" x14ac:dyDescent="0.25">
      <c r="A45" s="244"/>
      <c r="B45" s="244"/>
      <c r="C45" s="244"/>
      <c r="K45" s="250"/>
      <c r="P45" s="272"/>
      <c r="Q45" s="270" t="s">
        <v>110</v>
      </c>
      <c r="W45" s="238" t="e">
        <f>#REF!+#REF!+#REF!+#REF!+#REF!+#REF!</f>
        <v>#REF!</v>
      </c>
      <c r="X45" s="238" t="e">
        <f>#REF!+#REF!+#REF!+#REF!+#REF!+#REF!</f>
        <v>#REF!</v>
      </c>
      <c r="Y45" s="238" t="e">
        <f>#REF!+#REF!+#REF!+#REF!+#REF!+#REF!</f>
        <v>#REF!</v>
      </c>
      <c r="Z45" s="238" t="e">
        <f>#REF!+#REF!+#REF!+#REF!+#REF!+#REF!</f>
        <v>#REF!</v>
      </c>
      <c r="AA45" s="263" t="e">
        <f>#REF!+#REF!+#REF!+#REF!+#REF!+#REF!+#REF!+#REF!+#REF!</f>
        <v>#REF!</v>
      </c>
      <c r="AB45" s="238" t="e">
        <f>#REF!+#REF!+#REF!+#REF!+#REF!+#REF!+#REF!+#REF!+#REF!</f>
        <v>#REF!</v>
      </c>
      <c r="AC45" s="238" t="e">
        <f>#REF!+#REF!+#REF!+#REF!+#REF!+#REF!+#REF!+#REF!+#REF!</f>
        <v>#REF!</v>
      </c>
      <c r="AD45" s="238"/>
    </row>
    <row r="46" spans="1:31" ht="15" customHeight="1" thickBot="1" x14ac:dyDescent="0.25">
      <c r="A46" s="273"/>
      <c r="B46" s="273"/>
      <c r="C46" s="273"/>
      <c r="D46" s="274"/>
      <c r="E46" s="274"/>
      <c r="F46" s="274"/>
      <c r="G46" s="274"/>
      <c r="H46" s="274"/>
      <c r="I46" s="274"/>
      <c r="J46" s="274"/>
      <c r="K46" s="275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6"/>
      <c r="W46" s="243" t="e">
        <f>#REF!+#REF!</f>
        <v>#REF!</v>
      </c>
      <c r="X46" s="243" t="e">
        <f>#REF!+#REF!</f>
        <v>#REF!</v>
      </c>
      <c r="Y46" s="243" t="e">
        <f>#REF!+#REF!</f>
        <v>#REF!</v>
      </c>
      <c r="Z46" s="243" t="e">
        <f>#REF!+#REF!</f>
        <v>#REF!</v>
      </c>
      <c r="AA46" s="277" t="e">
        <f>#REF!+#REF!+#REF!</f>
        <v>#REF!</v>
      </c>
      <c r="AB46" s="243" t="e">
        <f>#REF!+#REF!+#REF!</f>
        <v>#REF!</v>
      </c>
      <c r="AC46" s="277" t="e">
        <f>#REF!+#REF!+#REF!</f>
        <v>#REF!</v>
      </c>
      <c r="AD46" s="243"/>
      <c r="AE46">
        <v>9</v>
      </c>
    </row>
    <row r="47" spans="1:31" ht="15" customHeight="1" thickTop="1" x14ac:dyDescent="0.25">
      <c r="A47" s="244"/>
      <c r="B47" s="245"/>
      <c r="C47" s="245"/>
      <c r="D47" s="278"/>
      <c r="E47" s="278"/>
      <c r="F47" s="278"/>
      <c r="G47" s="278"/>
      <c r="H47" s="278"/>
      <c r="I47" s="278"/>
      <c r="J47" s="278"/>
      <c r="K47" s="250"/>
      <c r="O47" s="279"/>
      <c r="S47" s="280"/>
      <c r="T47" s="280"/>
      <c r="W47" s="238" t="e">
        <f>#REF!+#REF!+#REF!+#REF!+#REF!+#REF!</f>
        <v>#REF!</v>
      </c>
      <c r="X47" s="238" t="e">
        <f>#REF!+#REF!+#REF!+#REF!+#REF!+#REF!</f>
        <v>#REF!</v>
      </c>
      <c r="Y47" s="238" t="e">
        <f>#REF!+#REF!+#REF!+#REF!+#REF!+#REF!</f>
        <v>#REF!</v>
      </c>
      <c r="Z47" s="238" t="e">
        <f>#REF!+#REF!+#REF!+#REF!+#REF!+#REF!</f>
        <v>#REF!</v>
      </c>
      <c r="AA47" s="263" t="e">
        <f>#REF!+#REF!+#REF!+#REF!+#REF!+#REF!+#REF!+#REF!+#REF!</f>
        <v>#REF!</v>
      </c>
      <c r="AB47" s="238" t="e">
        <f>#REF!+#REF!+#REF!+#REF!+#REF!+#REF!+#REF!+#REF!+#REF!</f>
        <v>#REF!</v>
      </c>
      <c r="AC47" s="238" t="e">
        <f>#REF!+#REF!+#REF!+#REF!+#REF!+#REF!+#REF!+#REF!+#REF!</f>
        <v>#REF!</v>
      </c>
      <c r="AD47" s="238"/>
    </row>
    <row r="48" spans="1:31" ht="15" customHeight="1" x14ac:dyDescent="0.2">
      <c r="A48" s="244"/>
      <c r="B48" s="244"/>
      <c r="C48" s="244"/>
      <c r="K48" s="250"/>
      <c r="W48" s="243" t="e">
        <f>#REF!+#REF!</f>
        <v>#REF!</v>
      </c>
      <c r="X48" s="243" t="e">
        <f>#REF!+#REF!</f>
        <v>#REF!</v>
      </c>
      <c r="Y48" s="243" t="e">
        <f>#REF!+#REF!</f>
        <v>#REF!</v>
      </c>
      <c r="Z48" s="243" t="e">
        <f>#REF!+#REF!</f>
        <v>#REF!</v>
      </c>
      <c r="AA48" s="243" t="e">
        <f>#REF!+#REF!+#REF!</f>
        <v>#REF!</v>
      </c>
      <c r="AB48" s="243" t="e">
        <f>#REF!+#REF!+#REF!</f>
        <v>#REF!</v>
      </c>
      <c r="AC48" s="243" t="e">
        <f>#REF!+#REF!+#REF!</f>
        <v>#REF!</v>
      </c>
      <c r="AD48" s="243"/>
      <c r="AE48">
        <v>10</v>
      </c>
    </row>
    <row r="49" spans="4:39" ht="18" x14ac:dyDescent="0.25">
      <c r="D49" s="317" t="s">
        <v>111</v>
      </c>
      <c r="E49" s="317"/>
      <c r="F49" s="317"/>
      <c r="G49" s="317"/>
      <c r="H49" s="317"/>
      <c r="I49" s="317"/>
      <c r="J49" s="318"/>
      <c r="K49" s="237">
        <f>AT37</f>
        <v>0</v>
      </c>
      <c r="M49" s="8"/>
      <c r="O49" s="8"/>
      <c r="Q49" s="319" t="s">
        <v>85</v>
      </c>
      <c r="R49" s="319"/>
      <c r="S49" s="319"/>
      <c r="W49" s="238" t="e">
        <f>#REF!+#REF!+#REF!+#REF!+#REF!+#REF!</f>
        <v>#REF!</v>
      </c>
      <c r="X49" s="238" t="e">
        <f>#REF!+#REF!+#REF!+#REF!+#REF!+#REF!</f>
        <v>#REF!</v>
      </c>
      <c r="Y49" s="238" t="e">
        <f>#REF!+#REF!+#REF!+#REF!+#REF!+#REF!</f>
        <v>#REF!</v>
      </c>
      <c r="Z49" s="238" t="e">
        <f>#REF!+#REF!+#REF!+#REF!+#REF!+#REF!</f>
        <v>#REF!</v>
      </c>
      <c r="AA49" s="263" t="e">
        <f>#REF!+#REF!+#REF!+#REF!+#REF!+#REF!+#REF!+#REF!+#REF!</f>
        <v>#REF!</v>
      </c>
      <c r="AB49" s="238" t="e">
        <f>#REF!+#REF!+#REF!+#REF!+#REF!+#REF!+#REF!+#REF!+#REF!</f>
        <v>#REF!</v>
      </c>
      <c r="AC49" s="238" t="e">
        <f>#REF!+#REF!+#REF!+#REF!+#REF!+#REF!+#REF!+#REF!+#REF!</f>
        <v>#REF!</v>
      </c>
      <c r="AD49" s="243"/>
    </row>
    <row r="50" spans="4:39" ht="15.75" x14ac:dyDescent="0.25">
      <c r="D50" s="310"/>
      <c r="E50" s="310"/>
      <c r="F50" s="310"/>
      <c r="G50" s="310"/>
      <c r="H50" s="310"/>
      <c r="I50" s="310"/>
      <c r="J50" s="320"/>
      <c r="K50" s="239">
        <f>CJ37</f>
        <v>0</v>
      </c>
      <c r="Q50" s="240" t="e">
        <f>$K$29</f>
        <v>#REF!</v>
      </c>
      <c r="R50" s="8" t="e">
        <f>#REF!</f>
        <v>#REF!</v>
      </c>
      <c r="S50" s="241" t="e">
        <f>Q50-R50</f>
        <v>#REF!</v>
      </c>
      <c r="U50" s="242"/>
      <c r="W50" s="243" t="e">
        <f>#REF!+#REF!</f>
        <v>#REF!</v>
      </c>
      <c r="X50" s="243" t="e">
        <f>#REF!+#REF!</f>
        <v>#REF!</v>
      </c>
      <c r="Y50" s="243" t="e">
        <f>#REF!+#REF!</f>
        <v>#REF!</v>
      </c>
      <c r="Z50" s="243" t="e">
        <f>#REF!+#REF!</f>
        <v>#REF!</v>
      </c>
      <c r="AA50" s="243" t="e">
        <f>#REF!+#REF!+#REF!</f>
        <v>#REF!</v>
      </c>
      <c r="AB50" s="243" t="e">
        <f>#REF!+#REF!+#REF!</f>
        <v>#REF!</v>
      </c>
      <c r="AC50" s="243" t="e">
        <f>#REF!+#REF!+#REF!</f>
        <v>#REF!</v>
      </c>
      <c r="AD50" s="243"/>
      <c r="AE50">
        <v>11</v>
      </c>
    </row>
    <row r="51" spans="4:39" ht="27.75" customHeight="1" x14ac:dyDescent="0.25">
      <c r="D51" s="310"/>
      <c r="E51" s="310"/>
      <c r="F51" s="310"/>
      <c r="G51" s="310"/>
      <c r="H51" s="310"/>
      <c r="I51" s="310"/>
      <c r="J51" s="310"/>
      <c r="K51" s="246" t="s">
        <v>86</v>
      </c>
      <c r="M51" s="247" t="e">
        <f>T51</f>
        <v>#REF!</v>
      </c>
      <c r="N51" s="222" t="s">
        <v>87</v>
      </c>
      <c r="Q51" s="248" t="e">
        <f>$K$30</f>
        <v>#REF!</v>
      </c>
      <c r="R51" s="219" t="e">
        <f>#REF!</f>
        <v>#REF!</v>
      </c>
      <c r="S51" s="241" t="e">
        <f>Q51-R51</f>
        <v>#REF!</v>
      </c>
      <c r="T51" t="e">
        <f>S50/S51/1000</f>
        <v>#REF!</v>
      </c>
      <c r="U51" s="242"/>
      <c r="W51" s="238" t="e">
        <f>#REF!+#REF!+#REF!+#REF!+#REF!+#REF!</f>
        <v>#REF!</v>
      </c>
      <c r="X51" s="238" t="e">
        <f>#REF!+#REF!+#REF!+#REF!+#REF!+#REF!</f>
        <v>#REF!</v>
      </c>
      <c r="Y51" s="238" t="e">
        <f>#REF!+#REF!+#REF!+#REF!+#REF!+#REF!</f>
        <v>#REF!</v>
      </c>
      <c r="Z51" s="238" t="e">
        <f>#REF!+#REF!+#REF!+#REF!+#REF!+#REF!</f>
        <v>#REF!</v>
      </c>
      <c r="AA51" s="263" t="e">
        <f>#REF!+#REF!+#REF!+#REF!+#REF!+#REF!+#REF!+#REF!+#REF!</f>
        <v>#REF!</v>
      </c>
      <c r="AB51" s="238" t="e">
        <f>#REF!+#REF!+#REF!+#REF!+#REF!+#REF!+#REF!+#REF!+#REF!</f>
        <v>#REF!</v>
      </c>
      <c r="AC51" s="238" t="e">
        <f>#REF!+#REF!+#REF!+#REF!+#REF!+#REF!+#REF!+#REF!+#REF!</f>
        <v>#REF!</v>
      </c>
      <c r="AD51" s="238"/>
      <c r="AJ51">
        <v>28</v>
      </c>
      <c r="AK51">
        <v>720</v>
      </c>
      <c r="AL51">
        <v>720</v>
      </c>
      <c r="AM51">
        <v>720</v>
      </c>
    </row>
    <row r="52" spans="4:39" ht="15" customHeight="1" x14ac:dyDescent="0.2">
      <c r="D52" s="231"/>
      <c r="E52" s="231"/>
      <c r="F52" s="231"/>
      <c r="G52" s="231"/>
      <c r="H52" s="231"/>
      <c r="I52" s="231"/>
      <c r="J52" s="231"/>
      <c r="K52" s="249" t="s">
        <v>88</v>
      </c>
      <c r="M52" s="249" t="s">
        <v>89</v>
      </c>
      <c r="W52" s="243" t="e">
        <f>#REF!+#REF!</f>
        <v>#REF!</v>
      </c>
      <c r="X52" s="243" t="e">
        <f>#REF!+#REF!</f>
        <v>#REF!</v>
      </c>
      <c r="Y52" s="243" t="e">
        <f>#REF!+#REF!</f>
        <v>#REF!</v>
      </c>
      <c r="Z52" s="243" t="e">
        <f>#REF!+#REF!</f>
        <v>#REF!</v>
      </c>
      <c r="AA52" s="243" t="e">
        <f>#REF!+#REF!+#REF!</f>
        <v>#REF!</v>
      </c>
      <c r="AB52" s="243" t="e">
        <f>#REF!+#REF!+#REF!</f>
        <v>#REF!</v>
      </c>
      <c r="AC52" s="243" t="e">
        <f>#REF!+#REF!+#REF!</f>
        <v>#REF!</v>
      </c>
      <c r="AD52" s="243"/>
      <c r="AE52">
        <v>12</v>
      </c>
    </row>
    <row r="53" spans="4:39" ht="15" customHeight="1" thickBot="1" x14ac:dyDescent="0.3">
      <c r="D53" s="310" t="s">
        <v>90</v>
      </c>
      <c r="E53" s="310"/>
      <c r="F53" s="310"/>
      <c r="G53" s="310"/>
      <c r="H53" s="310"/>
      <c r="I53" s="310"/>
      <c r="J53" s="310"/>
      <c r="K53" s="250">
        <f>'[1]УП-2'!$E$12</f>
        <v>28</v>
      </c>
      <c r="L53" s="251">
        <f>'[1]УП-2'!$E$38+'[1]УП-2'!$E$40+'[1]УП-2'!$E$42</f>
        <v>7075.6059400000004</v>
      </c>
      <c r="M53" s="250">
        <v>16</v>
      </c>
      <c r="N53" s="252">
        <f>L53/M53*M53</f>
        <v>7075.6059400000004</v>
      </c>
      <c r="O53" s="253">
        <f>U53</f>
        <v>5517.3826093932594</v>
      </c>
      <c r="P53" s="254" t="s">
        <v>91</v>
      </c>
      <c r="Q53" s="255" t="s">
        <v>70</v>
      </c>
      <c r="R53" s="255" t="s">
        <v>69</v>
      </c>
      <c r="U53" s="256">
        <f>N53/$Q$41*$S$41</f>
        <v>5517.3826093932594</v>
      </c>
      <c r="W53" s="238"/>
      <c r="X53" s="238"/>
      <c r="Y53" s="238"/>
      <c r="Z53" s="238"/>
      <c r="AA53" s="238"/>
      <c r="AB53" s="238"/>
      <c r="AC53" s="238"/>
      <c r="AD53" s="238"/>
    </row>
    <row r="54" spans="4:39" ht="15.75" customHeight="1" thickTop="1" x14ac:dyDescent="0.25">
      <c r="D54" s="306" t="s">
        <v>92</v>
      </c>
      <c r="E54" s="306"/>
      <c r="F54" s="306"/>
      <c r="G54" s="306"/>
      <c r="H54" s="306"/>
      <c r="I54" s="306"/>
      <c r="J54" s="311"/>
      <c r="K54" s="281">
        <f>'[1]УП-2'!E10</f>
        <v>36.378259999999997</v>
      </c>
      <c r="L54" s="251">
        <f>'[1]УП-2'!$E$44</f>
        <v>2516.8841600000001</v>
      </c>
      <c r="M54" s="257"/>
      <c r="O54" s="251" t="e">
        <f>M54*M51</f>
        <v>#REF!</v>
      </c>
      <c r="Q54" s="258">
        <v>485</v>
      </c>
      <c r="R54" s="258">
        <v>850</v>
      </c>
      <c r="W54" s="243"/>
      <c r="X54" s="243"/>
      <c r="Y54" s="243"/>
      <c r="Z54" s="243"/>
      <c r="AA54" s="243"/>
      <c r="AB54" s="243"/>
      <c r="AC54" s="243"/>
      <c r="AD54" s="243"/>
    </row>
    <row r="55" spans="4:39" ht="15.75" customHeight="1" x14ac:dyDescent="0.25">
      <c r="D55" s="306" t="s">
        <v>93</v>
      </c>
      <c r="E55" s="306"/>
      <c r="F55" s="306"/>
      <c r="G55" s="306"/>
      <c r="H55" s="306"/>
      <c r="I55" s="306"/>
      <c r="J55" s="306"/>
      <c r="K55" s="250"/>
      <c r="L55" s="251">
        <f>'[1]УП-2'!E$57</f>
        <v>0</v>
      </c>
      <c r="O55" s="251"/>
      <c r="W55" s="238"/>
      <c r="X55" s="238"/>
      <c r="Y55" s="238"/>
      <c r="Z55" s="238"/>
      <c r="AA55" s="238"/>
      <c r="AB55" s="238"/>
      <c r="AC55" s="238"/>
      <c r="AD55" s="238"/>
    </row>
    <row r="56" spans="4:39" ht="15.75" customHeight="1" thickBot="1" x14ac:dyDescent="0.3">
      <c r="D56" s="306" t="s">
        <v>94</v>
      </c>
      <c r="E56" s="306"/>
      <c r="F56" s="306"/>
      <c r="G56" s="306"/>
      <c r="H56" s="306"/>
      <c r="I56" s="306"/>
      <c r="J56" s="306"/>
      <c r="K56" s="250">
        <f>'[1]УП-2'!$E$7</f>
        <v>0</v>
      </c>
      <c r="L56" s="251">
        <f>'[1]УП-2'!E$16</f>
        <v>0</v>
      </c>
      <c r="M56" s="250">
        <v>15</v>
      </c>
      <c r="N56" s="252">
        <f>L56/M56*M56</f>
        <v>0</v>
      </c>
      <c r="O56" s="253">
        <f>U56</f>
        <v>0</v>
      </c>
      <c r="P56" s="259" t="s">
        <v>95</v>
      </c>
      <c r="Q56" s="255" t="s">
        <v>70</v>
      </c>
      <c r="R56" s="255" t="s">
        <v>69</v>
      </c>
      <c r="S56" s="255" t="s">
        <v>96</v>
      </c>
      <c r="U56" s="256">
        <f>N56/$Q$41*$S$41</f>
        <v>0</v>
      </c>
      <c r="W56" s="243"/>
      <c r="X56" s="243"/>
      <c r="Y56" s="243"/>
      <c r="Z56" s="243"/>
      <c r="AA56" s="243"/>
      <c r="AB56" s="243"/>
      <c r="AC56" s="243"/>
      <c r="AD56" s="243"/>
    </row>
    <row r="57" spans="4:39" ht="15.75" customHeight="1" thickTop="1" x14ac:dyDescent="0.25">
      <c r="D57" s="306" t="s">
        <v>97</v>
      </c>
      <c r="E57" s="306"/>
      <c r="F57" s="306"/>
      <c r="G57" s="306"/>
      <c r="H57" s="306"/>
      <c r="I57" s="306"/>
      <c r="J57" s="306"/>
      <c r="K57" s="250">
        <f>'[1]УП-2'!$E$9</f>
        <v>0</v>
      </c>
      <c r="L57" s="251">
        <f>'[1]УП-2'!$E$26</f>
        <v>0</v>
      </c>
      <c r="M57" s="250">
        <v>31</v>
      </c>
      <c r="N57" s="252">
        <f>L57/M57*M57</f>
        <v>0</v>
      </c>
      <c r="O57" s="253">
        <f>U57</f>
        <v>0</v>
      </c>
      <c r="Q57" s="258">
        <f>Q54/M53*M53</f>
        <v>485</v>
      </c>
      <c r="R57" s="258">
        <f>R54/M56*M56</f>
        <v>850</v>
      </c>
      <c r="S57" s="258">
        <f>Q57+R57</f>
        <v>1335</v>
      </c>
      <c r="U57" s="256">
        <f>N57/$Q$41*$S$41</f>
        <v>0</v>
      </c>
    </row>
    <row r="58" spans="4:39" ht="18" customHeight="1" x14ac:dyDescent="0.25">
      <c r="D58" s="306" t="s">
        <v>98</v>
      </c>
      <c r="E58" s="306"/>
      <c r="F58" s="306"/>
      <c r="G58" s="306"/>
      <c r="H58" s="306"/>
      <c r="I58" s="306"/>
      <c r="J58" s="306"/>
      <c r="K58" s="250"/>
      <c r="L58" s="251">
        <f>'[1]УП-2'!$E$55</f>
        <v>0</v>
      </c>
      <c r="M58" s="250"/>
      <c r="O58" s="253"/>
      <c r="Q58" s="260"/>
      <c r="R58" s="260"/>
      <c r="S58" s="260"/>
      <c r="U58" s="261"/>
    </row>
    <row r="59" spans="4:39" ht="15.75" x14ac:dyDescent="0.25">
      <c r="D59" s="306" t="s">
        <v>99</v>
      </c>
      <c r="E59" s="306"/>
      <c r="F59" s="306"/>
      <c r="G59" s="306"/>
      <c r="H59" s="306"/>
      <c r="I59" s="306"/>
      <c r="J59" s="306"/>
      <c r="K59" s="250"/>
      <c r="L59" s="251">
        <f>'[1]УП-2'!$E$56</f>
        <v>8.1999999999999993</v>
      </c>
      <c r="O59" s="251"/>
    </row>
    <row r="60" spans="4:39" ht="18" customHeight="1" thickBot="1" x14ac:dyDescent="0.3">
      <c r="D60" s="306" t="s">
        <v>100</v>
      </c>
      <c r="E60" s="306"/>
      <c r="F60" s="306"/>
      <c r="G60" s="306"/>
      <c r="H60" s="306"/>
      <c r="I60" s="306"/>
      <c r="J60" s="306"/>
      <c r="K60" s="250"/>
      <c r="L60" s="251">
        <f>'[1]УП-2'!$E$60</f>
        <v>10</v>
      </c>
      <c r="O60" s="251"/>
      <c r="Q60" s="262" t="s">
        <v>101</v>
      </c>
      <c r="R60" s="262" t="s">
        <v>102</v>
      </c>
      <c r="S60" s="262" t="s">
        <v>103</v>
      </c>
    </row>
    <row r="61" spans="4:39" ht="16.5" thickTop="1" x14ac:dyDescent="0.25">
      <c r="D61" s="306" t="s">
        <v>104</v>
      </c>
      <c r="E61" s="306"/>
      <c r="F61" s="306"/>
      <c r="G61" s="306"/>
      <c r="H61" s="306"/>
      <c r="I61" s="306"/>
      <c r="J61" s="306"/>
      <c r="K61" s="250"/>
      <c r="L61" s="251">
        <f>'[1]УП-2'!$E$58</f>
        <v>0</v>
      </c>
      <c r="O61" s="251"/>
      <c r="Q61" s="258">
        <f>S57</f>
        <v>1335</v>
      </c>
      <c r="R61" s="258">
        <v>600</v>
      </c>
      <c r="S61" s="258">
        <f>(Q61-R61)*60%+R61</f>
        <v>1041</v>
      </c>
    </row>
    <row r="62" spans="4:39" ht="18" x14ac:dyDescent="0.25">
      <c r="D62" s="307" t="s">
        <v>105</v>
      </c>
      <c r="E62" s="307"/>
      <c r="F62" s="307"/>
      <c r="G62" s="307"/>
      <c r="H62" s="307"/>
      <c r="I62" s="307"/>
      <c r="J62" s="307"/>
      <c r="K62" s="265"/>
      <c r="L62" s="266">
        <f>SUM(L53:L61)</f>
        <v>9610.6901000000016</v>
      </c>
      <c r="M62" s="267"/>
      <c r="O62" s="268" t="e">
        <f>SUM(O53:O61)</f>
        <v>#REF!</v>
      </c>
      <c r="Q62" s="267"/>
    </row>
    <row r="63" spans="4:39" ht="15.75" x14ac:dyDescent="0.25">
      <c r="D63" s="308" t="s">
        <v>106</v>
      </c>
      <c r="E63" s="308"/>
      <c r="F63" s="308"/>
      <c r="G63" s="308"/>
      <c r="H63" s="308"/>
      <c r="I63" s="308"/>
      <c r="J63" s="308"/>
      <c r="K63" s="250"/>
      <c r="L63" s="251">
        <f>'[1]УП-2'!$E$54</f>
        <v>2167.5306099999998</v>
      </c>
      <c r="O63" s="251"/>
      <c r="P63" s="269"/>
      <c r="Q63" s="270" t="s">
        <v>107</v>
      </c>
    </row>
    <row r="64" spans="4:39" ht="18" x14ac:dyDescent="0.25">
      <c r="D64" s="309" t="s">
        <v>108</v>
      </c>
      <c r="E64" s="309"/>
      <c r="F64" s="309"/>
      <c r="G64" s="309"/>
      <c r="H64" s="309"/>
      <c r="I64" s="309"/>
      <c r="J64" s="309"/>
      <c r="K64" s="250"/>
      <c r="L64" s="268">
        <f>L62+L63</f>
        <v>11778.220710000001</v>
      </c>
      <c r="O64" s="268" t="e">
        <f>O62+O63</f>
        <v>#REF!</v>
      </c>
      <c r="P64" s="271"/>
      <c r="Q64" s="270" t="s">
        <v>109</v>
      </c>
    </row>
    <row r="65" spans="1:22" ht="15.75" x14ac:dyDescent="0.25">
      <c r="P65" s="272"/>
      <c r="Q65" s="270" t="s">
        <v>110</v>
      </c>
    </row>
    <row r="67" spans="1:22" ht="15" customHeight="1" thickBot="1" x14ac:dyDescent="0.25">
      <c r="A67" s="274"/>
      <c r="B67" s="274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</row>
    <row r="68" spans="1:22" ht="15" customHeight="1" thickTop="1" x14ac:dyDescent="0.2"/>
    <row r="69" spans="1:22" ht="15.75" customHeight="1" x14ac:dyDescent="0.2"/>
    <row r="70" spans="1:22" ht="15" customHeight="1" x14ac:dyDescent="0.2"/>
    <row r="71" spans="1:22" ht="15" customHeight="1" x14ac:dyDescent="0.25">
      <c r="D71" s="317" t="s">
        <v>112</v>
      </c>
      <c r="E71" s="317"/>
      <c r="F71" s="317"/>
      <c r="G71" s="317"/>
      <c r="H71" s="317"/>
      <c r="I71" s="317"/>
      <c r="J71" s="318"/>
      <c r="K71" s="237">
        <f>AT55</f>
        <v>0</v>
      </c>
      <c r="M71" s="8"/>
      <c r="O71" s="8"/>
      <c r="Q71" s="319" t="s">
        <v>85</v>
      </c>
      <c r="R71" s="319"/>
      <c r="S71" s="319"/>
    </row>
    <row r="72" spans="1:22" ht="15.75" customHeight="1" x14ac:dyDescent="0.25">
      <c r="D72" s="310"/>
      <c r="E72" s="310"/>
      <c r="F72" s="310"/>
      <c r="G72" s="310"/>
      <c r="H72" s="310"/>
      <c r="I72" s="310"/>
      <c r="J72" s="320"/>
      <c r="K72" s="239">
        <f>CJ55</f>
        <v>0</v>
      </c>
      <c r="Q72" s="240" t="e">
        <f>$K$29</f>
        <v>#REF!</v>
      </c>
      <c r="R72" s="8" t="e">
        <f>#REF!</f>
        <v>#REF!</v>
      </c>
      <c r="S72" s="241" t="e">
        <f>Q72-R72</f>
        <v>#REF!</v>
      </c>
      <c r="U72" s="242"/>
    </row>
    <row r="73" spans="1:22" ht="18" customHeight="1" x14ac:dyDescent="0.25">
      <c r="D73" s="310"/>
      <c r="E73" s="310"/>
      <c r="F73" s="310"/>
      <c r="G73" s="310"/>
      <c r="H73" s="310"/>
      <c r="I73" s="310"/>
      <c r="J73" s="310"/>
      <c r="K73" s="246" t="s">
        <v>86</v>
      </c>
      <c r="M73" s="247" t="e">
        <f>T73</f>
        <v>#REF!</v>
      </c>
      <c r="N73" s="222" t="s">
        <v>87</v>
      </c>
      <c r="Q73" s="248" t="e">
        <f>$K$30</f>
        <v>#REF!</v>
      </c>
      <c r="R73" s="219" t="e">
        <f>#REF!</f>
        <v>#REF!</v>
      </c>
      <c r="S73" s="241" t="e">
        <f>Q73-R73</f>
        <v>#REF!</v>
      </c>
      <c r="T73" t="e">
        <f>S72/S73/1000</f>
        <v>#REF!</v>
      </c>
      <c r="U73" s="242"/>
    </row>
    <row r="74" spans="1:22" ht="25.5" x14ac:dyDescent="0.2">
      <c r="D74" s="231"/>
      <c r="E74" s="231"/>
      <c r="F74" s="231"/>
      <c r="G74" s="231"/>
      <c r="H74" s="231"/>
      <c r="I74" s="231"/>
      <c r="J74" s="231"/>
      <c r="K74" s="249" t="s">
        <v>88</v>
      </c>
      <c r="M74" s="249" t="s">
        <v>89</v>
      </c>
    </row>
    <row r="75" spans="1:22" ht="18" customHeight="1" thickBot="1" x14ac:dyDescent="0.3">
      <c r="D75" s="310" t="s">
        <v>90</v>
      </c>
      <c r="E75" s="310"/>
      <c r="F75" s="310"/>
      <c r="G75" s="310"/>
      <c r="H75" s="310"/>
      <c r="I75" s="310"/>
      <c r="J75" s="310"/>
      <c r="K75" s="250">
        <f>'[1]УП-2'!$F$12</f>
        <v>31</v>
      </c>
      <c r="L75" s="251">
        <f>'[1]УП-2'!$F$38+'[1]УП-2'!$F$40+'[1]УП-2'!$F$42</f>
        <v>6725.311349999999</v>
      </c>
      <c r="M75" s="250">
        <v>16</v>
      </c>
      <c r="N75" s="252">
        <f>L75/M75*M75</f>
        <v>6725.311349999999</v>
      </c>
      <c r="O75" s="253">
        <f>U75</f>
        <v>5244.2315470786507</v>
      </c>
      <c r="P75" s="254" t="s">
        <v>91</v>
      </c>
      <c r="Q75" s="255" t="s">
        <v>70</v>
      </c>
      <c r="R75" s="255" t="s">
        <v>69</v>
      </c>
      <c r="U75" s="256">
        <f>N75/$Q$41*$S$41</f>
        <v>5244.2315470786507</v>
      </c>
    </row>
    <row r="76" spans="1:22" ht="16.5" thickTop="1" x14ac:dyDescent="0.25">
      <c r="D76" s="306" t="s">
        <v>92</v>
      </c>
      <c r="E76" s="306"/>
      <c r="F76" s="306"/>
      <c r="G76" s="306"/>
      <c r="H76" s="306"/>
      <c r="I76" s="306"/>
      <c r="J76" s="311"/>
      <c r="K76" s="281">
        <f>'[1]УП-2'!F10</f>
        <v>41.576009999999997</v>
      </c>
      <c r="L76" s="251">
        <f>'[1]УП-2'!$F$44</f>
        <v>2865.0832500000001</v>
      </c>
      <c r="M76" s="257"/>
      <c r="O76" s="251" t="e">
        <f>M76*M73</f>
        <v>#REF!</v>
      </c>
      <c r="Q76" s="258">
        <v>485</v>
      </c>
      <c r="R76" s="258">
        <v>850</v>
      </c>
    </row>
    <row r="77" spans="1:22" ht="15.75" x14ac:dyDescent="0.25">
      <c r="D77" s="306" t="s">
        <v>93</v>
      </c>
      <c r="E77" s="306"/>
      <c r="F77" s="306"/>
      <c r="G77" s="306"/>
      <c r="H77" s="306"/>
      <c r="I77" s="306"/>
      <c r="J77" s="306"/>
      <c r="K77" s="250"/>
      <c r="L77" s="251">
        <f>'[1]УП-2'!F$57</f>
        <v>0</v>
      </c>
      <c r="O77" s="251"/>
    </row>
    <row r="78" spans="1:22" ht="26.25" thickBot="1" x14ac:dyDescent="0.3">
      <c r="D78" s="306" t="s">
        <v>94</v>
      </c>
      <c r="E78" s="306"/>
      <c r="F78" s="306"/>
      <c r="G78" s="306"/>
      <c r="H78" s="306"/>
      <c r="I78" s="306"/>
      <c r="J78" s="306"/>
      <c r="K78" s="250">
        <f>'[1]УП-2'!$F$7</f>
        <v>0</v>
      </c>
      <c r="L78" s="251">
        <f>'[1]УП-2'!F$16</f>
        <v>0</v>
      </c>
      <c r="M78" s="250">
        <v>15</v>
      </c>
      <c r="N78" s="252">
        <f>L78/M78*M78</f>
        <v>0</v>
      </c>
      <c r="O78" s="253">
        <f>U78</f>
        <v>0</v>
      </c>
      <c r="P78" s="259" t="s">
        <v>95</v>
      </c>
      <c r="Q78" s="255" t="s">
        <v>70</v>
      </c>
      <c r="R78" s="255" t="s">
        <v>69</v>
      </c>
      <c r="S78" s="255" t="s">
        <v>96</v>
      </c>
      <c r="U78" s="256">
        <f>N78/$Q$41*$S$41</f>
        <v>0</v>
      </c>
    </row>
    <row r="79" spans="1:22" ht="16.5" thickTop="1" x14ac:dyDescent="0.25">
      <c r="D79" s="306" t="s">
        <v>97</v>
      </c>
      <c r="E79" s="306"/>
      <c r="F79" s="306"/>
      <c r="G79" s="306"/>
      <c r="H79" s="306"/>
      <c r="I79" s="306"/>
      <c r="J79" s="306"/>
      <c r="K79" s="250">
        <f>'[1]УП-2'!$F$9</f>
        <v>0</v>
      </c>
      <c r="L79" s="251">
        <f>'[1]УП-2'!$F$26</f>
        <v>0</v>
      </c>
      <c r="M79" s="250">
        <v>31</v>
      </c>
      <c r="N79" s="252">
        <f>L79/M79*M79</f>
        <v>0</v>
      </c>
      <c r="O79" s="253">
        <f>U79</f>
        <v>0</v>
      </c>
      <c r="Q79" s="258">
        <f>Q76/M75*M75</f>
        <v>485</v>
      </c>
      <c r="R79" s="258">
        <f>R76/M78*M78</f>
        <v>850</v>
      </c>
      <c r="S79" s="258">
        <f>Q79+R79</f>
        <v>1335</v>
      </c>
      <c r="U79" s="256">
        <f>N79/$Q$41*$S$41</f>
        <v>0</v>
      </c>
    </row>
    <row r="80" spans="1:22" ht="15.75" x14ac:dyDescent="0.25">
      <c r="D80" s="306" t="s">
        <v>98</v>
      </c>
      <c r="E80" s="306"/>
      <c r="F80" s="306"/>
      <c r="G80" s="306"/>
      <c r="H80" s="306"/>
      <c r="I80" s="306"/>
      <c r="J80" s="306"/>
      <c r="K80" s="250"/>
      <c r="L80" s="251">
        <f>'[1]УП-2'!$F$55</f>
        <v>0</v>
      </c>
      <c r="M80" s="250"/>
      <c r="O80" s="253"/>
      <c r="Q80" s="260"/>
      <c r="R80" s="260"/>
      <c r="S80" s="260"/>
      <c r="U80" s="261"/>
    </row>
    <row r="81" spans="1:22" ht="15" customHeight="1" x14ac:dyDescent="0.25">
      <c r="D81" s="306" t="s">
        <v>99</v>
      </c>
      <c r="E81" s="306"/>
      <c r="F81" s="306"/>
      <c r="G81" s="306"/>
      <c r="H81" s="306"/>
      <c r="I81" s="306"/>
      <c r="J81" s="306"/>
      <c r="K81" s="250"/>
      <c r="L81" s="251">
        <f>'[1]УП-2'!$F$56</f>
        <v>8.1999999999999993</v>
      </c>
      <c r="O81" s="251"/>
    </row>
    <row r="82" spans="1:22" ht="15" customHeight="1" thickBot="1" x14ac:dyDescent="0.3">
      <c r="D82" s="306" t="s">
        <v>100</v>
      </c>
      <c r="E82" s="306"/>
      <c r="F82" s="306"/>
      <c r="G82" s="306"/>
      <c r="H82" s="306"/>
      <c r="I82" s="306"/>
      <c r="J82" s="306"/>
      <c r="K82" s="250"/>
      <c r="L82" s="251">
        <f>'[1]УП-2'!$F$60</f>
        <v>15</v>
      </c>
      <c r="O82" s="251"/>
      <c r="Q82" s="262" t="s">
        <v>101</v>
      </c>
      <c r="R82" s="262" t="s">
        <v>102</v>
      </c>
      <c r="S82" s="262" t="s">
        <v>103</v>
      </c>
    </row>
    <row r="83" spans="1:22" ht="15" customHeight="1" thickTop="1" x14ac:dyDescent="0.25">
      <c r="D83" s="306" t="s">
        <v>104</v>
      </c>
      <c r="E83" s="306"/>
      <c r="F83" s="306"/>
      <c r="G83" s="306"/>
      <c r="H83" s="306"/>
      <c r="I83" s="306"/>
      <c r="J83" s="306"/>
      <c r="K83" s="250"/>
      <c r="L83" s="251">
        <f>'[1]УП-2'!$F$58</f>
        <v>0</v>
      </c>
      <c r="O83" s="251"/>
      <c r="Q83" s="258">
        <f>S79</f>
        <v>1335</v>
      </c>
      <c r="R83" s="258">
        <v>600</v>
      </c>
      <c r="S83" s="258">
        <f>(Q83-R83)*60%+R83</f>
        <v>1041</v>
      </c>
    </row>
    <row r="84" spans="1:22" ht="15.75" customHeight="1" x14ac:dyDescent="0.25">
      <c r="D84" s="307" t="s">
        <v>105</v>
      </c>
      <c r="E84" s="307"/>
      <c r="F84" s="307"/>
      <c r="G84" s="307"/>
      <c r="H84" s="307"/>
      <c r="I84" s="307"/>
      <c r="J84" s="307"/>
      <c r="K84" s="265"/>
      <c r="L84" s="266">
        <f>SUM(L75:L83)</f>
        <v>9613.5946000000004</v>
      </c>
      <c r="M84" s="267"/>
      <c r="O84" s="268" t="e">
        <f>SUM(O75:O83)</f>
        <v>#REF!</v>
      </c>
      <c r="Q84" s="267"/>
    </row>
    <row r="85" spans="1:22" ht="15" customHeight="1" x14ac:dyDescent="0.25">
      <c r="D85" s="308" t="s">
        <v>106</v>
      </c>
      <c r="E85" s="308"/>
      <c r="F85" s="308"/>
      <c r="G85" s="308"/>
      <c r="H85" s="308"/>
      <c r="I85" s="308"/>
      <c r="J85" s="308"/>
      <c r="K85" s="250"/>
      <c r="L85" s="251">
        <f>'[1]УП-2'!$F$54</f>
        <v>2359.6602600000001</v>
      </c>
      <c r="O85" s="251"/>
      <c r="P85" s="269"/>
      <c r="Q85" s="270" t="s">
        <v>107</v>
      </c>
    </row>
    <row r="86" spans="1:22" ht="15" customHeight="1" x14ac:dyDescent="0.25">
      <c r="D86" s="309" t="s">
        <v>108</v>
      </c>
      <c r="E86" s="309"/>
      <c r="F86" s="309"/>
      <c r="G86" s="309"/>
      <c r="H86" s="309"/>
      <c r="I86" s="309"/>
      <c r="J86" s="309"/>
      <c r="K86" s="250"/>
      <c r="L86" s="268">
        <f>L84+L85</f>
        <v>11973.254860000001</v>
      </c>
      <c r="O86" s="268" t="e">
        <f>O84+O85</f>
        <v>#REF!</v>
      </c>
      <c r="P86" s="271"/>
      <c r="Q86" s="270" t="s">
        <v>109</v>
      </c>
    </row>
    <row r="87" spans="1:22" ht="15.75" customHeight="1" x14ac:dyDescent="0.25">
      <c r="P87" s="272"/>
      <c r="Q87" s="270" t="s">
        <v>110</v>
      </c>
    </row>
    <row r="88" spans="1:22" ht="18" customHeight="1" x14ac:dyDescent="0.25">
      <c r="P88" s="282"/>
      <c r="Q88" s="270"/>
    </row>
    <row r="89" spans="1:22" ht="13.5" thickBot="1" x14ac:dyDescent="0.25">
      <c r="A89" s="274"/>
      <c r="B89" s="274"/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</row>
    <row r="90" spans="1:22" ht="18" customHeight="1" thickTop="1" x14ac:dyDescent="0.2"/>
    <row r="91" spans="1:22" ht="18" x14ac:dyDescent="0.25">
      <c r="D91" s="317" t="s">
        <v>113</v>
      </c>
      <c r="E91" s="317"/>
      <c r="F91" s="317"/>
      <c r="G91" s="317"/>
      <c r="H91" s="317"/>
      <c r="I91" s="317"/>
      <c r="J91" s="318"/>
      <c r="K91" s="237">
        <f>AT77</f>
        <v>0</v>
      </c>
      <c r="M91" s="8"/>
      <c r="O91" s="8"/>
      <c r="Q91" s="319" t="s">
        <v>85</v>
      </c>
      <c r="R91" s="319"/>
      <c r="S91" s="319"/>
    </row>
    <row r="92" spans="1:22" ht="15.75" x14ac:dyDescent="0.25">
      <c r="D92" s="310"/>
      <c r="E92" s="310"/>
      <c r="F92" s="310"/>
      <c r="G92" s="310"/>
      <c r="H92" s="310"/>
      <c r="I92" s="310"/>
      <c r="J92" s="320"/>
      <c r="K92" s="239">
        <f>CJ77</f>
        <v>0</v>
      </c>
      <c r="Q92" s="240" t="e">
        <f>$K$29</f>
        <v>#REF!</v>
      </c>
      <c r="R92" s="8" t="e">
        <f>#REF!</f>
        <v>#REF!</v>
      </c>
      <c r="S92" s="241" t="e">
        <f>Q92-R92</f>
        <v>#REF!</v>
      </c>
      <c r="U92" s="242"/>
    </row>
    <row r="93" spans="1:22" ht="15.75" x14ac:dyDescent="0.25">
      <c r="D93" s="310"/>
      <c r="E93" s="310"/>
      <c r="F93" s="310"/>
      <c r="G93" s="310"/>
      <c r="H93" s="310"/>
      <c r="I93" s="310"/>
      <c r="J93" s="310"/>
      <c r="K93" s="246" t="s">
        <v>86</v>
      </c>
      <c r="M93" s="247" t="e">
        <f>T93</f>
        <v>#REF!</v>
      </c>
      <c r="N93" s="222" t="s">
        <v>87</v>
      </c>
      <c r="Q93" s="248" t="e">
        <f>$K$30</f>
        <v>#REF!</v>
      </c>
      <c r="R93" s="219" t="e">
        <f>#REF!</f>
        <v>#REF!</v>
      </c>
      <c r="S93" s="241" t="e">
        <f>Q93-R93</f>
        <v>#REF!</v>
      </c>
      <c r="T93" t="e">
        <f>S92/S93/1000</f>
        <v>#REF!</v>
      </c>
      <c r="U93" s="242"/>
    </row>
    <row r="94" spans="1:22" ht="25.5" x14ac:dyDescent="0.2">
      <c r="D94" s="231"/>
      <c r="E94" s="231"/>
      <c r="F94" s="231"/>
      <c r="G94" s="231"/>
      <c r="H94" s="231"/>
      <c r="I94" s="231"/>
      <c r="J94" s="231"/>
      <c r="K94" s="249" t="s">
        <v>88</v>
      </c>
      <c r="M94" s="249" t="s">
        <v>89</v>
      </c>
    </row>
    <row r="95" spans="1:22" ht="16.5" thickBot="1" x14ac:dyDescent="0.3">
      <c r="D95" s="310" t="s">
        <v>90</v>
      </c>
      <c r="E95" s="310"/>
      <c r="F95" s="310"/>
      <c r="G95" s="310"/>
      <c r="H95" s="310"/>
      <c r="I95" s="310"/>
      <c r="J95" s="310"/>
      <c r="K95" s="250">
        <f>'[1]УП-2'!$G$12</f>
        <v>30</v>
      </c>
      <c r="L95" s="251">
        <f>'[1]УП-2'!$G$38+'[1]УП-2'!$G$40+'[1]УП-2'!$G$42</f>
        <v>7277.4027500000011</v>
      </c>
      <c r="M95" s="250">
        <v>16</v>
      </c>
      <c r="N95" s="252">
        <f>L95/M95*M95</f>
        <v>7277.4027500000011</v>
      </c>
      <c r="O95" s="253">
        <f>U95</f>
        <v>5674.7387735955062</v>
      </c>
      <c r="P95" s="254" t="s">
        <v>91</v>
      </c>
      <c r="Q95" s="255" t="s">
        <v>70</v>
      </c>
      <c r="R95" s="255" t="s">
        <v>69</v>
      </c>
      <c r="U95" s="256">
        <f>N95/$Q$41*$S$41</f>
        <v>5674.7387735955062</v>
      </c>
    </row>
    <row r="96" spans="1:22" ht="15" customHeight="1" thickTop="1" x14ac:dyDescent="0.25">
      <c r="D96" s="306" t="s">
        <v>92</v>
      </c>
      <c r="E96" s="306"/>
      <c r="F96" s="306"/>
      <c r="G96" s="306"/>
      <c r="H96" s="306"/>
      <c r="I96" s="306"/>
      <c r="J96" s="311"/>
      <c r="K96" s="281">
        <f>'[1]УП-2'!G10</f>
        <v>43.42953</v>
      </c>
      <c r="L96" s="251">
        <f>'[1]УП-2'!$G$44</f>
        <v>3019.6484700000001</v>
      </c>
      <c r="M96" s="257"/>
      <c r="O96" s="251" t="e">
        <f>M96*M93</f>
        <v>#REF!</v>
      </c>
      <c r="Q96" s="258">
        <v>485</v>
      </c>
      <c r="R96" s="258">
        <v>850</v>
      </c>
    </row>
    <row r="97" spans="1:22" ht="15" customHeight="1" x14ac:dyDescent="0.25">
      <c r="D97" s="306" t="s">
        <v>93</v>
      </c>
      <c r="E97" s="306"/>
      <c r="F97" s="306"/>
      <c r="G97" s="306"/>
      <c r="H97" s="306"/>
      <c r="I97" s="306"/>
      <c r="J97" s="306"/>
      <c r="K97" s="250"/>
      <c r="L97" s="251">
        <f>'[1]УП-2'!G$57</f>
        <v>0</v>
      </c>
      <c r="O97" s="251"/>
    </row>
    <row r="98" spans="1:22" ht="15" customHeight="1" thickBot="1" x14ac:dyDescent="0.3">
      <c r="D98" s="306" t="s">
        <v>94</v>
      </c>
      <c r="E98" s="306"/>
      <c r="F98" s="306"/>
      <c r="G98" s="306"/>
      <c r="H98" s="306"/>
      <c r="I98" s="306"/>
      <c r="J98" s="306"/>
      <c r="K98" s="250">
        <f>'[1]УП-2'!$G$7</f>
        <v>0</v>
      </c>
      <c r="L98" s="251">
        <f>'[1]УП-2'!G$16</f>
        <v>0</v>
      </c>
      <c r="M98" s="250">
        <v>15</v>
      </c>
      <c r="N98" s="252">
        <f>L98/M98*M98</f>
        <v>0</v>
      </c>
      <c r="O98" s="253">
        <f>U98</f>
        <v>0</v>
      </c>
      <c r="P98" s="259" t="s">
        <v>95</v>
      </c>
      <c r="Q98" s="255" t="s">
        <v>70</v>
      </c>
      <c r="R98" s="255" t="s">
        <v>69</v>
      </c>
      <c r="S98" s="255" t="s">
        <v>96</v>
      </c>
      <c r="U98" s="256">
        <f>N98/$Q$41*$S$41</f>
        <v>0</v>
      </c>
    </row>
    <row r="99" spans="1:22" ht="16.5" customHeight="1" thickTop="1" x14ac:dyDescent="0.25">
      <c r="D99" s="306" t="s">
        <v>97</v>
      </c>
      <c r="E99" s="306"/>
      <c r="F99" s="306"/>
      <c r="G99" s="306"/>
      <c r="H99" s="306"/>
      <c r="I99" s="306"/>
      <c r="J99" s="306"/>
      <c r="K99" s="250">
        <f>'[1]УП-2'!$G$9</f>
        <v>0</v>
      </c>
      <c r="L99" s="251">
        <f>'[1]УП-2'!$G$26</f>
        <v>0</v>
      </c>
      <c r="M99" s="250">
        <v>31</v>
      </c>
      <c r="N99" s="252">
        <f>L99/M99*M99</f>
        <v>0</v>
      </c>
      <c r="O99" s="253">
        <f>U99</f>
        <v>0</v>
      </c>
      <c r="Q99" s="258">
        <f>Q96/M95*M95</f>
        <v>485</v>
      </c>
      <c r="R99" s="258">
        <f>R96/M98*M98</f>
        <v>850</v>
      </c>
      <c r="S99" s="258">
        <f>Q99+R99</f>
        <v>1335</v>
      </c>
      <c r="U99" s="256">
        <f>N99/$Q$41*$S$41</f>
        <v>0</v>
      </c>
    </row>
    <row r="100" spans="1:22" ht="15" customHeight="1" x14ac:dyDescent="0.25">
      <c r="D100" s="306" t="s">
        <v>98</v>
      </c>
      <c r="E100" s="306"/>
      <c r="F100" s="306"/>
      <c r="G100" s="306"/>
      <c r="H100" s="306"/>
      <c r="I100" s="306"/>
      <c r="J100" s="306"/>
      <c r="K100" s="250"/>
      <c r="L100" s="251">
        <f>'[1]УП-2'!$G$55</f>
        <v>0</v>
      </c>
      <c r="M100" s="250"/>
      <c r="O100" s="253"/>
      <c r="Q100" s="260"/>
      <c r="R100" s="260"/>
      <c r="S100" s="260"/>
      <c r="U100" s="261"/>
    </row>
    <row r="101" spans="1:22" ht="15" customHeight="1" x14ac:dyDescent="0.25">
      <c r="D101" s="306" t="s">
        <v>99</v>
      </c>
      <c r="E101" s="306"/>
      <c r="F101" s="306"/>
      <c r="G101" s="306"/>
      <c r="H101" s="306"/>
      <c r="I101" s="306"/>
      <c r="J101" s="306"/>
      <c r="K101" s="250"/>
      <c r="L101" s="251">
        <f>'[1]УП-2'!$G$56</f>
        <v>14.11</v>
      </c>
      <c r="O101" s="251"/>
    </row>
    <row r="102" spans="1:22" ht="15.75" customHeight="1" thickBot="1" x14ac:dyDescent="0.3">
      <c r="D102" s="306" t="s">
        <v>100</v>
      </c>
      <c r="E102" s="306"/>
      <c r="F102" s="306"/>
      <c r="G102" s="306"/>
      <c r="H102" s="306"/>
      <c r="I102" s="306"/>
      <c r="J102" s="306"/>
      <c r="K102" s="250"/>
      <c r="L102" s="251">
        <f>'[1]УП-2'!$G$60</f>
        <v>15</v>
      </c>
      <c r="O102" s="251"/>
      <c r="Q102" s="262" t="s">
        <v>101</v>
      </c>
      <c r="R102" s="262" t="s">
        <v>102</v>
      </c>
      <c r="S102" s="262" t="s">
        <v>103</v>
      </c>
    </row>
    <row r="103" spans="1:22" ht="18" customHeight="1" thickTop="1" x14ac:dyDescent="0.25">
      <c r="D103" s="306" t="s">
        <v>104</v>
      </c>
      <c r="E103" s="306"/>
      <c r="F103" s="306"/>
      <c r="G103" s="306"/>
      <c r="H103" s="306"/>
      <c r="I103" s="306"/>
      <c r="J103" s="306"/>
      <c r="K103" s="250"/>
      <c r="L103" s="251">
        <f>'[1]УП-2'!$G$58</f>
        <v>0</v>
      </c>
      <c r="O103" s="251"/>
      <c r="Q103" s="258">
        <f>S99</f>
        <v>1335</v>
      </c>
      <c r="R103" s="258">
        <v>600</v>
      </c>
      <c r="S103" s="258">
        <f>(Q103-R103)*60%+R103</f>
        <v>1041</v>
      </c>
    </row>
    <row r="104" spans="1:22" ht="18" x14ac:dyDescent="0.25">
      <c r="D104" s="307" t="s">
        <v>105</v>
      </c>
      <c r="E104" s="307"/>
      <c r="F104" s="307"/>
      <c r="G104" s="307"/>
      <c r="H104" s="307"/>
      <c r="I104" s="307"/>
      <c r="J104" s="307"/>
      <c r="K104" s="265"/>
      <c r="L104" s="266">
        <f>SUM(L95:L103)</f>
        <v>10326.161220000002</v>
      </c>
      <c r="M104" s="267"/>
      <c r="O104" s="268" t="e">
        <f>SUM(O95:O103)</f>
        <v>#REF!</v>
      </c>
      <c r="Q104" s="267"/>
    </row>
    <row r="105" spans="1:22" ht="18" customHeight="1" x14ac:dyDescent="0.25">
      <c r="D105" s="308" t="s">
        <v>106</v>
      </c>
      <c r="E105" s="308"/>
      <c r="F105" s="308"/>
      <c r="G105" s="308"/>
      <c r="H105" s="308"/>
      <c r="I105" s="308"/>
      <c r="J105" s="308"/>
      <c r="K105" s="250"/>
      <c r="L105" s="251">
        <f>'[1]УП-2'!$G$54</f>
        <v>2328.3516800000002</v>
      </c>
      <c r="O105" s="251"/>
      <c r="P105" s="269"/>
      <c r="Q105" s="270" t="s">
        <v>107</v>
      </c>
    </row>
    <row r="106" spans="1:22" ht="18" x14ac:dyDescent="0.25">
      <c r="D106" s="309" t="s">
        <v>108</v>
      </c>
      <c r="E106" s="309"/>
      <c r="F106" s="309"/>
      <c r="G106" s="309"/>
      <c r="H106" s="309"/>
      <c r="I106" s="309"/>
      <c r="J106" s="309"/>
      <c r="K106" s="250"/>
      <c r="L106" s="268">
        <f>L104+L105</f>
        <v>12654.512900000002</v>
      </c>
      <c r="O106" s="268" t="e">
        <f>O104+O105</f>
        <v>#REF!</v>
      </c>
      <c r="P106" s="271"/>
      <c r="Q106" s="270" t="s">
        <v>109</v>
      </c>
    </row>
    <row r="107" spans="1:22" ht="15.75" x14ac:dyDescent="0.25">
      <c r="P107" s="272"/>
      <c r="Q107" s="270" t="s">
        <v>110</v>
      </c>
    </row>
    <row r="109" spans="1:22" ht="13.5" thickBot="1" x14ac:dyDescent="0.25">
      <c r="A109" s="274"/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</row>
    <row r="110" spans="1:22" ht="13.5" thickTop="1" x14ac:dyDescent="0.2"/>
    <row r="111" spans="1:22" ht="15" customHeight="1" x14ac:dyDescent="0.25">
      <c r="D111" s="317" t="s">
        <v>114</v>
      </c>
      <c r="E111" s="317"/>
      <c r="F111" s="317"/>
      <c r="G111" s="317"/>
      <c r="H111" s="317"/>
      <c r="I111" s="317"/>
      <c r="J111" s="318"/>
      <c r="K111" s="237">
        <f>AT97</f>
        <v>0</v>
      </c>
      <c r="M111" s="8"/>
      <c r="O111" s="8"/>
      <c r="Q111" s="319" t="s">
        <v>85</v>
      </c>
      <c r="R111" s="319"/>
      <c r="S111" s="319"/>
    </row>
    <row r="112" spans="1:22" ht="15" customHeight="1" x14ac:dyDescent="0.25">
      <c r="D112" s="310"/>
      <c r="E112" s="310"/>
      <c r="F112" s="310"/>
      <c r="G112" s="310"/>
      <c r="H112" s="310"/>
      <c r="I112" s="310"/>
      <c r="J112" s="320"/>
      <c r="K112" s="239">
        <f>CJ97</f>
        <v>0</v>
      </c>
      <c r="Q112" s="240" t="e">
        <f>$K$29</f>
        <v>#REF!</v>
      </c>
      <c r="R112" s="8" t="e">
        <f>#REF!</f>
        <v>#REF!</v>
      </c>
      <c r="S112" s="241" t="e">
        <f>Q112-R112</f>
        <v>#REF!</v>
      </c>
      <c r="U112" s="242"/>
    </row>
    <row r="113" spans="4:21" ht="15" customHeight="1" x14ac:dyDescent="0.25">
      <c r="D113" s="310"/>
      <c r="E113" s="310"/>
      <c r="F113" s="310"/>
      <c r="G113" s="310"/>
      <c r="H113" s="310"/>
      <c r="I113" s="310"/>
      <c r="J113" s="310"/>
      <c r="K113" s="246" t="s">
        <v>86</v>
      </c>
      <c r="M113" s="247" t="e">
        <f>T113</f>
        <v>#REF!</v>
      </c>
      <c r="N113" s="222" t="s">
        <v>87</v>
      </c>
      <c r="Q113" s="248" t="e">
        <f>$K$30</f>
        <v>#REF!</v>
      </c>
      <c r="R113" s="219" t="e">
        <f>#REF!</f>
        <v>#REF!</v>
      </c>
      <c r="S113" s="241" t="e">
        <f>Q113-R113</f>
        <v>#REF!</v>
      </c>
      <c r="T113" t="e">
        <f>S112/S113/1000</f>
        <v>#REF!</v>
      </c>
      <c r="U113" s="242"/>
    </row>
    <row r="114" spans="4:21" ht="16.5" customHeight="1" x14ac:dyDescent="0.2">
      <c r="D114" s="231"/>
      <c r="E114" s="231"/>
      <c r="F114" s="231"/>
      <c r="G114" s="231"/>
      <c r="H114" s="231"/>
      <c r="I114" s="231"/>
      <c r="J114" s="231"/>
      <c r="K114" s="249" t="s">
        <v>88</v>
      </c>
      <c r="M114" s="249" t="s">
        <v>89</v>
      </c>
    </row>
    <row r="115" spans="4:21" ht="15" customHeight="1" thickBot="1" x14ac:dyDescent="0.3">
      <c r="D115" s="310" t="s">
        <v>90</v>
      </c>
      <c r="E115" s="310"/>
      <c r="F115" s="310"/>
      <c r="G115" s="310"/>
      <c r="H115" s="310"/>
      <c r="I115" s="310"/>
      <c r="J115" s="310"/>
      <c r="K115" s="250">
        <f>'[1]УП-2'!$H$12</f>
        <v>31</v>
      </c>
      <c r="L115" s="251">
        <f>'[1]УП-2'!$H$38+'[1]УП-2'!$H$40+'[1]УП-2'!$H$42</f>
        <v>7426.583349999999</v>
      </c>
      <c r="M115" s="250">
        <v>16</v>
      </c>
      <c r="N115" s="252">
        <f>L115/M115*M115</f>
        <v>7426.583349999999</v>
      </c>
      <c r="O115" s="253">
        <f>U115</f>
        <v>5791.0661178651681</v>
      </c>
      <c r="P115" s="254" t="s">
        <v>91</v>
      </c>
      <c r="Q115" s="255" t="s">
        <v>70</v>
      </c>
      <c r="R115" s="255" t="s">
        <v>69</v>
      </c>
      <c r="U115" s="256">
        <f>N115/$Q$41*$S$41</f>
        <v>5791.0661178651681</v>
      </c>
    </row>
    <row r="116" spans="4:21" ht="15" customHeight="1" thickTop="1" x14ac:dyDescent="0.25">
      <c r="D116" s="306" t="s">
        <v>92</v>
      </c>
      <c r="E116" s="306"/>
      <c r="F116" s="306"/>
      <c r="G116" s="306"/>
      <c r="H116" s="306"/>
      <c r="I116" s="306"/>
      <c r="J116" s="311"/>
      <c r="K116" s="281">
        <f>'[1]УП-2'!H10</f>
        <v>35.546129999999998</v>
      </c>
      <c r="L116" s="251">
        <f>'[1]УП-2'!$H$44</f>
        <v>2435.1205799999998</v>
      </c>
      <c r="M116" s="257"/>
      <c r="O116" s="251" t="e">
        <f>M116*M113</f>
        <v>#REF!</v>
      </c>
      <c r="Q116" s="258">
        <v>485</v>
      </c>
      <c r="R116" s="258">
        <v>850</v>
      </c>
    </row>
    <row r="117" spans="4:21" ht="15.75" customHeight="1" x14ac:dyDescent="0.25">
      <c r="D117" s="306" t="s">
        <v>93</v>
      </c>
      <c r="E117" s="306"/>
      <c r="F117" s="306"/>
      <c r="G117" s="306"/>
      <c r="H117" s="306"/>
      <c r="I117" s="306"/>
      <c r="J117" s="306"/>
      <c r="K117" s="250"/>
      <c r="L117" s="251">
        <f>'[1]УП-2'!H$57</f>
        <v>403.36500000000001</v>
      </c>
      <c r="O117" s="251"/>
    </row>
    <row r="118" spans="4:21" ht="18" customHeight="1" thickBot="1" x14ac:dyDescent="0.3">
      <c r="D118" s="306" t="s">
        <v>94</v>
      </c>
      <c r="E118" s="306"/>
      <c r="F118" s="306"/>
      <c r="G118" s="306"/>
      <c r="H118" s="306"/>
      <c r="I118" s="306"/>
      <c r="J118" s="306"/>
      <c r="K118" s="250">
        <f>'[1]УП-2'!$H$7</f>
        <v>0</v>
      </c>
      <c r="L118" s="251">
        <f>'[1]УП-2'!H$16</f>
        <v>0</v>
      </c>
      <c r="M118" s="250">
        <v>15</v>
      </c>
      <c r="N118" s="252">
        <f>L118/M118*M118</f>
        <v>0</v>
      </c>
      <c r="O118" s="253">
        <f>U118</f>
        <v>0</v>
      </c>
      <c r="P118" s="259" t="s">
        <v>95</v>
      </c>
      <c r="Q118" s="255" t="s">
        <v>70</v>
      </c>
      <c r="R118" s="255" t="s">
        <v>69</v>
      </c>
      <c r="S118" s="255" t="s">
        <v>96</v>
      </c>
      <c r="U118" s="256">
        <f>N118/$Q$41*$S$41</f>
        <v>0</v>
      </c>
    </row>
    <row r="119" spans="4:21" ht="16.5" thickTop="1" x14ac:dyDescent="0.25">
      <c r="D119" s="306" t="s">
        <v>97</v>
      </c>
      <c r="E119" s="306"/>
      <c r="F119" s="306"/>
      <c r="G119" s="306"/>
      <c r="H119" s="306"/>
      <c r="I119" s="306"/>
      <c r="J119" s="306"/>
      <c r="K119" s="250">
        <f>'[1]УП-2'!$H$9</f>
        <v>0</v>
      </c>
      <c r="L119" s="251">
        <f>'[1]УП-2'!$H$26</f>
        <v>0</v>
      </c>
      <c r="M119" s="250">
        <v>31</v>
      </c>
      <c r="N119" s="252">
        <f>L119/M119*M119</f>
        <v>0</v>
      </c>
      <c r="O119" s="253">
        <f>U119</f>
        <v>0</v>
      </c>
      <c r="Q119" s="258">
        <f>Q116/M115*M115</f>
        <v>485</v>
      </c>
      <c r="R119" s="258">
        <f>R116/M118*M118</f>
        <v>850</v>
      </c>
      <c r="S119" s="258">
        <f>Q119+R119</f>
        <v>1335</v>
      </c>
      <c r="U119" s="256">
        <f>N119/$Q$41*$S$41</f>
        <v>0</v>
      </c>
    </row>
    <row r="120" spans="4:21" ht="18" customHeight="1" x14ac:dyDescent="0.25">
      <c r="D120" s="306" t="s">
        <v>98</v>
      </c>
      <c r="E120" s="306"/>
      <c r="F120" s="306"/>
      <c r="G120" s="306"/>
      <c r="H120" s="306"/>
      <c r="I120" s="306"/>
      <c r="J120" s="306"/>
      <c r="K120" s="250"/>
      <c r="L120" s="251">
        <f>'[1]УП-2'!$H$55</f>
        <v>0</v>
      </c>
      <c r="M120" s="250"/>
      <c r="O120" s="253"/>
      <c r="Q120" s="260"/>
      <c r="R120" s="260"/>
      <c r="S120" s="260"/>
      <c r="U120" s="261"/>
    </row>
    <row r="121" spans="4:21" ht="15.75" x14ac:dyDescent="0.25">
      <c r="D121" s="306" t="s">
        <v>99</v>
      </c>
      <c r="E121" s="306"/>
      <c r="F121" s="306"/>
      <c r="G121" s="306"/>
      <c r="H121" s="306"/>
      <c r="I121" s="306"/>
      <c r="J121" s="306"/>
      <c r="K121" s="250"/>
      <c r="L121" s="251">
        <f>'[1]УП-2'!$H$56</f>
        <v>14.11</v>
      </c>
      <c r="O121" s="251"/>
    </row>
    <row r="122" spans="4:21" ht="26.25" thickBot="1" x14ac:dyDescent="0.3">
      <c r="D122" s="306" t="s">
        <v>100</v>
      </c>
      <c r="E122" s="306"/>
      <c r="F122" s="306"/>
      <c r="G122" s="306"/>
      <c r="H122" s="306"/>
      <c r="I122" s="306"/>
      <c r="J122" s="306"/>
      <c r="K122" s="250"/>
      <c r="L122" s="251">
        <f>'[1]УП-2'!$H$60</f>
        <v>15</v>
      </c>
      <c r="O122" s="251"/>
      <c r="Q122" s="262" t="s">
        <v>101</v>
      </c>
      <c r="R122" s="262" t="s">
        <v>102</v>
      </c>
      <c r="S122" s="262" t="s">
        <v>103</v>
      </c>
    </row>
    <row r="123" spans="4:21" ht="16.5" thickTop="1" x14ac:dyDescent="0.25">
      <c r="D123" s="306" t="s">
        <v>104</v>
      </c>
      <c r="E123" s="306"/>
      <c r="F123" s="306"/>
      <c r="G123" s="306"/>
      <c r="H123" s="306"/>
      <c r="I123" s="306"/>
      <c r="J123" s="306"/>
      <c r="K123" s="250"/>
      <c r="L123" s="251">
        <f>'[1]УП-2'!$H$58</f>
        <v>0</v>
      </c>
      <c r="O123" s="251"/>
      <c r="Q123" s="258">
        <f>S119</f>
        <v>1335</v>
      </c>
      <c r="R123" s="258">
        <v>600</v>
      </c>
      <c r="S123" s="258">
        <f>(Q123-R123)*60%+R123</f>
        <v>1041</v>
      </c>
    </row>
    <row r="124" spans="4:21" ht="18" x14ac:dyDescent="0.25">
      <c r="D124" s="307" t="s">
        <v>105</v>
      </c>
      <c r="E124" s="307"/>
      <c r="F124" s="307"/>
      <c r="G124" s="307"/>
      <c r="H124" s="307"/>
      <c r="I124" s="307"/>
      <c r="J124" s="307"/>
      <c r="K124" s="265"/>
      <c r="L124" s="266">
        <f>SUM(L115:L123)</f>
        <v>10294.17893</v>
      </c>
      <c r="M124" s="267"/>
      <c r="O124" s="268" t="e">
        <f>SUM(O115:O123)</f>
        <v>#REF!</v>
      </c>
      <c r="Q124" s="267"/>
    </row>
    <row r="125" spans="4:21" ht="15.75" x14ac:dyDescent="0.25">
      <c r="D125" s="308" t="s">
        <v>106</v>
      </c>
      <c r="E125" s="308"/>
      <c r="F125" s="308"/>
      <c r="G125" s="308"/>
      <c r="H125" s="308"/>
      <c r="I125" s="308"/>
      <c r="J125" s="308"/>
      <c r="K125" s="250"/>
      <c r="L125" s="251">
        <f>'[1]УП-2'!$H$54</f>
        <v>2170.8165600000002</v>
      </c>
      <c r="O125" s="251"/>
      <c r="P125" s="269"/>
      <c r="Q125" s="270" t="s">
        <v>107</v>
      </c>
    </row>
    <row r="126" spans="4:21" ht="15" customHeight="1" x14ac:dyDescent="0.25">
      <c r="D126" s="309" t="s">
        <v>108</v>
      </c>
      <c r="E126" s="309"/>
      <c r="F126" s="309"/>
      <c r="G126" s="309"/>
      <c r="H126" s="309"/>
      <c r="I126" s="309"/>
      <c r="J126" s="309"/>
      <c r="K126" s="250"/>
      <c r="L126" s="268">
        <f>L124+L125</f>
        <v>12464.995490000001</v>
      </c>
      <c r="O126" s="268" t="e">
        <f>O124+O125</f>
        <v>#REF!</v>
      </c>
      <c r="P126" s="271"/>
      <c r="Q126" s="270" t="s">
        <v>109</v>
      </c>
    </row>
    <row r="127" spans="4:21" ht="15" customHeight="1" x14ac:dyDescent="0.25">
      <c r="P127" s="272"/>
      <c r="Q127" s="270" t="s">
        <v>110</v>
      </c>
    </row>
    <row r="128" spans="4:21" ht="15" customHeight="1" x14ac:dyDescent="0.2"/>
    <row r="129" spans="1:22" ht="15.75" customHeight="1" thickBot="1" x14ac:dyDescent="0.25">
      <c r="A129" s="312"/>
      <c r="B129" s="312"/>
      <c r="C129" s="312"/>
      <c r="D129" s="312"/>
      <c r="E129" s="312"/>
      <c r="F129" s="312"/>
      <c r="G129" s="312"/>
      <c r="H129" s="312"/>
      <c r="I129" s="312"/>
      <c r="J129" s="312"/>
      <c r="K129" s="312"/>
      <c r="L129" s="312"/>
      <c r="M129" s="312"/>
      <c r="N129" s="312"/>
      <c r="O129" s="312"/>
      <c r="P129" s="312"/>
      <c r="Q129" s="312"/>
      <c r="R129" s="312"/>
      <c r="S129" s="312"/>
      <c r="T129" s="312"/>
      <c r="U129" s="312"/>
      <c r="V129" s="312"/>
    </row>
    <row r="130" spans="1:22" ht="15" customHeight="1" thickTop="1" x14ac:dyDescent="0.2"/>
    <row r="131" spans="1:22" ht="15" customHeight="1" x14ac:dyDescent="0.2"/>
    <row r="132" spans="1:22" ht="15.75" customHeight="1" x14ac:dyDescent="0.25">
      <c r="D132" s="317" t="s">
        <v>115</v>
      </c>
      <c r="E132" s="317"/>
      <c r="F132" s="317"/>
      <c r="G132" s="317"/>
      <c r="H132" s="317"/>
      <c r="I132" s="317"/>
      <c r="J132" s="318"/>
      <c r="K132" s="237">
        <f>AT118</f>
        <v>0</v>
      </c>
      <c r="M132" s="8"/>
      <c r="O132" s="8"/>
      <c r="Q132" s="319" t="s">
        <v>85</v>
      </c>
      <c r="R132" s="319"/>
      <c r="S132" s="319"/>
    </row>
    <row r="133" spans="1:22" ht="18" customHeight="1" x14ac:dyDescent="0.25">
      <c r="D133" s="310"/>
      <c r="E133" s="310"/>
      <c r="F133" s="310"/>
      <c r="G133" s="310"/>
      <c r="H133" s="310"/>
      <c r="I133" s="310"/>
      <c r="J133" s="320"/>
      <c r="K133" s="239">
        <f>CJ118</f>
        <v>0</v>
      </c>
      <c r="Q133" s="240" t="e">
        <f>$K$29</f>
        <v>#REF!</v>
      </c>
      <c r="R133" s="8" t="e">
        <f>#REF!</f>
        <v>#REF!</v>
      </c>
      <c r="S133" s="241" t="e">
        <f>Q133-R133</f>
        <v>#REF!</v>
      </c>
      <c r="U133" s="242"/>
    </row>
    <row r="134" spans="1:22" ht="15.75" x14ac:dyDescent="0.25">
      <c r="D134" s="310"/>
      <c r="E134" s="310"/>
      <c r="F134" s="310"/>
      <c r="G134" s="310"/>
      <c r="H134" s="310"/>
      <c r="I134" s="310"/>
      <c r="J134" s="310"/>
      <c r="K134" s="246" t="s">
        <v>86</v>
      </c>
      <c r="M134" s="247" t="e">
        <f>T134</f>
        <v>#REF!</v>
      </c>
      <c r="N134" s="222" t="s">
        <v>87</v>
      </c>
      <c r="Q134" s="248" t="e">
        <f>$K$30</f>
        <v>#REF!</v>
      </c>
      <c r="R134" s="219" t="e">
        <f>#REF!</f>
        <v>#REF!</v>
      </c>
      <c r="S134" s="241" t="e">
        <f>Q134-R134</f>
        <v>#REF!</v>
      </c>
      <c r="T134" t="e">
        <f>S133/S134/1000</f>
        <v>#REF!</v>
      </c>
      <c r="U134" s="242"/>
    </row>
    <row r="135" spans="1:22" ht="18" customHeight="1" x14ac:dyDescent="0.2">
      <c r="D135" s="231"/>
      <c r="E135" s="231"/>
      <c r="F135" s="231"/>
      <c r="G135" s="231"/>
      <c r="H135" s="231"/>
      <c r="I135" s="231"/>
      <c r="J135" s="231"/>
      <c r="K135" s="249" t="s">
        <v>88</v>
      </c>
      <c r="M135" s="249" t="s">
        <v>89</v>
      </c>
    </row>
    <row r="136" spans="1:22" ht="16.5" thickBot="1" x14ac:dyDescent="0.3">
      <c r="D136" s="310" t="s">
        <v>90</v>
      </c>
      <c r="E136" s="310"/>
      <c r="F136" s="310"/>
      <c r="G136" s="310"/>
      <c r="H136" s="310"/>
      <c r="I136" s="310"/>
      <c r="J136" s="310"/>
      <c r="K136" s="250">
        <f>'[1]УП-2'!$I$12</f>
        <v>30</v>
      </c>
      <c r="L136" s="251">
        <f>'[1]УП-2'!$I$38+'[1]УП-2'!$I$40+'[1]УП-2'!$I$42</f>
        <v>6846.4673499999999</v>
      </c>
      <c r="M136" s="250">
        <v>16</v>
      </c>
      <c r="N136" s="252">
        <f>L136/M136*M136</f>
        <v>6846.4673499999999</v>
      </c>
      <c r="O136" s="253">
        <f>U136</f>
        <v>5338.7060010112364</v>
      </c>
      <c r="P136" s="254" t="s">
        <v>91</v>
      </c>
      <c r="Q136" s="255" t="s">
        <v>70</v>
      </c>
      <c r="R136" s="255" t="s">
        <v>69</v>
      </c>
      <c r="U136" s="256">
        <f>N136/$Q$41*$S$41</f>
        <v>5338.7060010112364</v>
      </c>
    </row>
    <row r="137" spans="1:22" ht="16.5" thickTop="1" x14ac:dyDescent="0.25">
      <c r="D137" s="306" t="s">
        <v>92</v>
      </c>
      <c r="E137" s="306"/>
      <c r="F137" s="306"/>
      <c r="G137" s="306"/>
      <c r="H137" s="306"/>
      <c r="I137" s="306"/>
      <c r="J137" s="311"/>
      <c r="K137" s="281">
        <f>'[1]УП-2'!I10</f>
        <v>38.155589999999997</v>
      </c>
      <c r="L137" s="251">
        <f>'[1]УП-2'!$I$44</f>
        <v>2608.4069100000002</v>
      </c>
      <c r="M137" s="257"/>
      <c r="O137" s="251" t="e">
        <f>M137*M134</f>
        <v>#REF!</v>
      </c>
      <c r="Q137" s="258">
        <v>485</v>
      </c>
      <c r="R137" s="258">
        <v>850</v>
      </c>
    </row>
    <row r="138" spans="1:22" ht="15.75" x14ac:dyDescent="0.25">
      <c r="D138" s="306" t="s">
        <v>93</v>
      </c>
      <c r="E138" s="306"/>
      <c r="F138" s="306"/>
      <c r="G138" s="306"/>
      <c r="H138" s="306"/>
      <c r="I138" s="306"/>
      <c r="J138" s="306"/>
      <c r="K138" s="250"/>
      <c r="L138" s="251">
        <f>'[1]УП-2'!I$57</f>
        <v>616.37378999999999</v>
      </c>
      <c r="O138" s="251"/>
    </row>
    <row r="139" spans="1:22" ht="26.25" thickBot="1" x14ac:dyDescent="0.3">
      <c r="D139" s="306" t="s">
        <v>94</v>
      </c>
      <c r="E139" s="306"/>
      <c r="F139" s="306"/>
      <c r="G139" s="306"/>
      <c r="H139" s="306"/>
      <c r="I139" s="306"/>
      <c r="J139" s="306"/>
      <c r="K139" s="250">
        <f>'[1]УП-2'!$I$7</f>
        <v>0</v>
      </c>
      <c r="L139" s="251">
        <f>'[1]УП-2'!I$16</f>
        <v>0</v>
      </c>
      <c r="M139" s="250">
        <v>15</v>
      </c>
      <c r="N139" s="252">
        <f>L139/M139*M139</f>
        <v>0</v>
      </c>
      <c r="O139" s="253">
        <f>U139</f>
        <v>0</v>
      </c>
      <c r="P139" s="259" t="s">
        <v>95</v>
      </c>
      <c r="Q139" s="255" t="s">
        <v>70</v>
      </c>
      <c r="R139" s="255" t="s">
        <v>69</v>
      </c>
      <c r="S139" s="255" t="s">
        <v>96</v>
      </c>
      <c r="U139" s="256">
        <f>N139/$Q$41*$S$41</f>
        <v>0</v>
      </c>
    </row>
    <row r="140" spans="1:22" ht="15" customHeight="1" thickTop="1" x14ac:dyDescent="0.25">
      <c r="D140" s="306" t="s">
        <v>97</v>
      </c>
      <c r="E140" s="306"/>
      <c r="F140" s="306"/>
      <c r="G140" s="306"/>
      <c r="H140" s="306"/>
      <c r="I140" s="306"/>
      <c r="J140" s="306"/>
      <c r="K140" s="250">
        <f>'[1]УП-2'!$I$9</f>
        <v>0</v>
      </c>
      <c r="L140" s="251">
        <f>'[1]УП-2'!$I$26</f>
        <v>0</v>
      </c>
      <c r="M140" s="250">
        <v>31</v>
      </c>
      <c r="N140" s="252">
        <f>L140/M140*M140</f>
        <v>0</v>
      </c>
      <c r="O140" s="253">
        <f>U140</f>
        <v>0</v>
      </c>
      <c r="Q140" s="258">
        <f>Q137/M136*M136</f>
        <v>485</v>
      </c>
      <c r="R140" s="258">
        <f>R137/M139*M139</f>
        <v>850</v>
      </c>
      <c r="S140" s="258">
        <f>Q140+R140</f>
        <v>1335</v>
      </c>
      <c r="U140" s="256">
        <f>N140/$Q$41*$S$41</f>
        <v>0</v>
      </c>
    </row>
    <row r="141" spans="1:22" ht="15" customHeight="1" x14ac:dyDescent="0.25">
      <c r="D141" s="306" t="s">
        <v>98</v>
      </c>
      <c r="E141" s="306"/>
      <c r="F141" s="306"/>
      <c r="G141" s="306"/>
      <c r="H141" s="306"/>
      <c r="I141" s="306"/>
      <c r="J141" s="306"/>
      <c r="K141" s="250"/>
      <c r="L141" s="251">
        <f>'[1]УП-2'!$I$55</f>
        <v>0</v>
      </c>
      <c r="M141" s="250"/>
      <c r="O141" s="253"/>
      <c r="Q141" s="260"/>
      <c r="R141" s="260"/>
      <c r="S141" s="260"/>
      <c r="U141" s="261"/>
    </row>
    <row r="142" spans="1:22" ht="15" customHeight="1" x14ac:dyDescent="0.25">
      <c r="D142" s="306" t="s">
        <v>99</v>
      </c>
      <c r="E142" s="306"/>
      <c r="F142" s="306"/>
      <c r="G142" s="306"/>
      <c r="H142" s="306"/>
      <c r="I142" s="306"/>
      <c r="J142" s="306"/>
      <c r="K142" s="250"/>
      <c r="L142" s="251">
        <f>'[1]УП-2'!$I$56</f>
        <v>14.11</v>
      </c>
      <c r="O142" s="251"/>
    </row>
    <row r="143" spans="1:22" ht="15.75" customHeight="1" thickBot="1" x14ac:dyDescent="0.3">
      <c r="D143" s="306" t="s">
        <v>100</v>
      </c>
      <c r="E143" s="306"/>
      <c r="F143" s="306"/>
      <c r="G143" s="306"/>
      <c r="H143" s="306"/>
      <c r="I143" s="306"/>
      <c r="J143" s="306"/>
      <c r="K143" s="250"/>
      <c r="L143" s="251">
        <f>'[1]УП-2'!$I$60</f>
        <v>15</v>
      </c>
      <c r="O143" s="251"/>
      <c r="Q143" s="262" t="s">
        <v>101</v>
      </c>
      <c r="R143" s="262" t="s">
        <v>102</v>
      </c>
      <c r="S143" s="262" t="s">
        <v>103</v>
      </c>
    </row>
    <row r="144" spans="1:22" ht="15" customHeight="1" thickTop="1" x14ac:dyDescent="0.25">
      <c r="D144" s="306" t="s">
        <v>104</v>
      </c>
      <c r="E144" s="306"/>
      <c r="F144" s="306"/>
      <c r="G144" s="306"/>
      <c r="H144" s="306"/>
      <c r="I144" s="306"/>
      <c r="J144" s="306"/>
      <c r="K144" s="250"/>
      <c r="L144" s="251">
        <f>'[1]УП-2'!$I$58</f>
        <v>0</v>
      </c>
      <c r="O144" s="251"/>
      <c r="Q144" s="258">
        <f>S140</f>
        <v>1335</v>
      </c>
      <c r="R144" s="258">
        <v>600</v>
      </c>
      <c r="S144" s="258">
        <f>(Q144-R144)*60%+R144</f>
        <v>1041</v>
      </c>
    </row>
    <row r="145" spans="1:22" ht="15" customHeight="1" x14ac:dyDescent="0.25">
      <c r="D145" s="307" t="s">
        <v>105</v>
      </c>
      <c r="E145" s="307"/>
      <c r="F145" s="307"/>
      <c r="G145" s="307"/>
      <c r="H145" s="307"/>
      <c r="I145" s="307"/>
      <c r="J145" s="307"/>
      <c r="K145" s="265"/>
      <c r="L145" s="266">
        <f>SUM(L136:L144)</f>
        <v>10100.358050000001</v>
      </c>
      <c r="M145" s="267"/>
      <c r="O145" s="268" t="e">
        <f>SUM(O136:O144)</f>
        <v>#REF!</v>
      </c>
      <c r="Q145" s="267"/>
    </row>
    <row r="146" spans="1:22" ht="15" customHeight="1" x14ac:dyDescent="0.25">
      <c r="D146" s="308" t="s">
        <v>106</v>
      </c>
      <c r="E146" s="308"/>
      <c r="F146" s="308"/>
      <c r="G146" s="308"/>
      <c r="H146" s="308"/>
      <c r="I146" s="308"/>
      <c r="J146" s="308"/>
      <c r="K146" s="250"/>
      <c r="L146" s="251">
        <f>'[1]УП-2'!$I$54</f>
        <v>2817.13013</v>
      </c>
      <c r="O146" s="251"/>
      <c r="P146" s="269"/>
      <c r="Q146" s="270" t="s">
        <v>107</v>
      </c>
    </row>
    <row r="147" spans="1:22" ht="15.75" customHeight="1" x14ac:dyDescent="0.25">
      <c r="D147" s="309" t="s">
        <v>108</v>
      </c>
      <c r="E147" s="309"/>
      <c r="F147" s="309"/>
      <c r="G147" s="309"/>
      <c r="H147" s="309"/>
      <c r="I147" s="309"/>
      <c r="J147" s="309"/>
      <c r="K147" s="250"/>
      <c r="L147" s="268">
        <f>L145+L146</f>
        <v>12917.48818</v>
      </c>
      <c r="O147" s="268" t="e">
        <f>O145+O146</f>
        <v>#REF!</v>
      </c>
      <c r="P147" s="271"/>
      <c r="Q147" s="270" t="s">
        <v>109</v>
      </c>
    </row>
    <row r="148" spans="1:22" ht="18" customHeight="1" x14ac:dyDescent="0.25">
      <c r="P148" s="272"/>
      <c r="Q148" s="270" t="s">
        <v>110</v>
      </c>
    </row>
    <row r="150" spans="1:22" ht="18" customHeight="1" thickBot="1" x14ac:dyDescent="0.25">
      <c r="A150" s="312"/>
      <c r="B150" s="312"/>
      <c r="C150" s="312"/>
      <c r="D150" s="312"/>
      <c r="E150" s="312"/>
      <c r="F150" s="312"/>
      <c r="G150" s="312"/>
      <c r="H150" s="312"/>
      <c r="I150" s="312"/>
      <c r="J150" s="312"/>
      <c r="K150" s="312"/>
      <c r="L150" s="312"/>
      <c r="M150" s="312"/>
      <c r="N150" s="312"/>
      <c r="O150" s="312"/>
      <c r="P150" s="312"/>
      <c r="Q150" s="312"/>
      <c r="R150" s="312"/>
      <c r="S150" s="312"/>
      <c r="T150" s="312"/>
      <c r="U150" s="312"/>
      <c r="V150" s="312"/>
    </row>
    <row r="151" spans="1:22" ht="13.5" thickTop="1" x14ac:dyDescent="0.2"/>
    <row r="152" spans="1:22" ht="18" x14ac:dyDescent="0.25">
      <c r="D152" s="317" t="s">
        <v>116</v>
      </c>
      <c r="E152" s="317"/>
      <c r="F152" s="317"/>
      <c r="G152" s="317"/>
      <c r="H152" s="317"/>
      <c r="I152" s="317"/>
      <c r="J152" s="318"/>
      <c r="K152" s="237">
        <f>AT138</f>
        <v>0</v>
      </c>
      <c r="M152" s="8"/>
      <c r="O152" s="8"/>
      <c r="Q152" s="319" t="s">
        <v>85</v>
      </c>
      <c r="R152" s="319"/>
      <c r="S152" s="319"/>
    </row>
    <row r="153" spans="1:22" ht="15.75" x14ac:dyDescent="0.25">
      <c r="D153" s="310"/>
      <c r="E153" s="310"/>
      <c r="F153" s="310"/>
      <c r="G153" s="310"/>
      <c r="H153" s="310"/>
      <c r="I153" s="310"/>
      <c r="J153" s="320"/>
      <c r="K153" s="239">
        <f>CJ138</f>
        <v>0</v>
      </c>
      <c r="Q153" s="240" t="e">
        <f>$K$29</f>
        <v>#REF!</v>
      </c>
      <c r="R153" s="8" t="e">
        <f>#REF!</f>
        <v>#REF!</v>
      </c>
      <c r="S153" s="241" t="e">
        <f>Q153-R153</f>
        <v>#REF!</v>
      </c>
      <c r="U153" s="242"/>
    </row>
    <row r="154" spans="1:22" ht="15.75" x14ac:dyDescent="0.25">
      <c r="D154" s="310"/>
      <c r="E154" s="310"/>
      <c r="F154" s="310"/>
      <c r="G154" s="310"/>
      <c r="H154" s="310"/>
      <c r="I154" s="310"/>
      <c r="J154" s="310"/>
      <c r="K154" s="246" t="s">
        <v>86</v>
      </c>
      <c r="M154" s="247" t="e">
        <f>T154</f>
        <v>#REF!</v>
      </c>
      <c r="N154" s="222" t="s">
        <v>87</v>
      </c>
      <c r="Q154" s="248" t="e">
        <f>$K$30</f>
        <v>#REF!</v>
      </c>
      <c r="R154" s="219" t="e">
        <f>#REF!</f>
        <v>#REF!</v>
      </c>
      <c r="S154" s="241" t="e">
        <f>Q154-R154</f>
        <v>#REF!</v>
      </c>
      <c r="T154" t="e">
        <f>S153/S154/1000</f>
        <v>#REF!</v>
      </c>
      <c r="U154" s="242"/>
    </row>
    <row r="155" spans="1:22" ht="25.5" x14ac:dyDescent="0.2">
      <c r="D155" s="231"/>
      <c r="E155" s="231"/>
      <c r="F155" s="231"/>
      <c r="G155" s="231"/>
      <c r="H155" s="231"/>
      <c r="I155" s="231"/>
      <c r="J155" s="231"/>
      <c r="K155" s="249" t="s">
        <v>88</v>
      </c>
      <c r="M155" s="249" t="s">
        <v>89</v>
      </c>
    </row>
    <row r="156" spans="1:22" ht="16.5" thickBot="1" x14ac:dyDescent="0.3">
      <c r="D156" s="310" t="s">
        <v>90</v>
      </c>
      <c r="E156" s="310"/>
      <c r="F156" s="310"/>
      <c r="G156" s="310"/>
      <c r="H156" s="310"/>
      <c r="I156" s="310"/>
      <c r="J156" s="310"/>
      <c r="K156" s="250">
        <f>'[1]УП-2'!$J$12</f>
        <v>29</v>
      </c>
      <c r="L156" s="251">
        <f>'[1]УП-2'!$J$38+'[1]УП-2'!$J$40+'[1]УП-2'!$J$42</f>
        <v>7196.2614000000003</v>
      </c>
      <c r="M156" s="250">
        <v>16</v>
      </c>
      <c r="N156" s="252">
        <f>L156/M156*M156</f>
        <v>7196.2614000000003</v>
      </c>
      <c r="O156" s="253">
        <f>U156</f>
        <v>5611.4667546067421</v>
      </c>
      <c r="P156" s="254" t="s">
        <v>91</v>
      </c>
      <c r="Q156" s="255" t="s">
        <v>70</v>
      </c>
      <c r="R156" s="255" t="s">
        <v>69</v>
      </c>
      <c r="U156" s="256">
        <f>N156/$Q$41*$S$41</f>
        <v>5611.4667546067421</v>
      </c>
    </row>
    <row r="157" spans="1:22" ht="15" customHeight="1" thickTop="1" x14ac:dyDescent="0.25">
      <c r="D157" s="306" t="s">
        <v>92</v>
      </c>
      <c r="E157" s="306"/>
      <c r="F157" s="306"/>
      <c r="G157" s="306"/>
      <c r="H157" s="306"/>
      <c r="I157" s="306"/>
      <c r="J157" s="311"/>
      <c r="K157" s="281">
        <f>'[1]УП-2'!J10</f>
        <v>44.074869999999997</v>
      </c>
      <c r="L157" s="251">
        <f>'[1]УП-2'!$J$44</f>
        <v>3023.9670900000001</v>
      </c>
      <c r="M157" s="257"/>
      <c r="O157" s="251" t="e">
        <f>M157*M154</f>
        <v>#REF!</v>
      </c>
      <c r="Q157" s="258">
        <v>485</v>
      </c>
      <c r="R157" s="258">
        <v>850</v>
      </c>
    </row>
    <row r="158" spans="1:22" ht="15" customHeight="1" x14ac:dyDescent="0.25">
      <c r="D158" s="306" t="s">
        <v>93</v>
      </c>
      <c r="E158" s="306"/>
      <c r="F158" s="306"/>
      <c r="G158" s="306"/>
      <c r="H158" s="306"/>
      <c r="I158" s="306"/>
      <c r="J158" s="306"/>
      <c r="K158" s="250"/>
      <c r="L158" s="251">
        <f>'[1]УП-2'!J$57</f>
        <v>782.44195000000002</v>
      </c>
      <c r="O158" s="251"/>
    </row>
    <row r="159" spans="1:22" ht="15" customHeight="1" thickBot="1" x14ac:dyDescent="0.3">
      <c r="D159" s="306" t="s">
        <v>94</v>
      </c>
      <c r="E159" s="306"/>
      <c r="F159" s="306"/>
      <c r="G159" s="306"/>
      <c r="H159" s="306"/>
      <c r="I159" s="306"/>
      <c r="J159" s="306"/>
      <c r="K159" s="250">
        <f>'[1]УП-2'!$J$7</f>
        <v>2</v>
      </c>
      <c r="L159" s="251">
        <f>'[1]УП-2'!J$16</f>
        <v>1338.7085</v>
      </c>
      <c r="M159" s="250">
        <v>15</v>
      </c>
      <c r="N159" s="252">
        <f>L159/M159*M159</f>
        <v>1338.7085</v>
      </c>
      <c r="O159" s="253">
        <f>U159</f>
        <v>1043.8917966292133</v>
      </c>
      <c r="P159" s="259" t="s">
        <v>95</v>
      </c>
      <c r="Q159" s="255" t="s">
        <v>70</v>
      </c>
      <c r="R159" s="255" t="s">
        <v>69</v>
      </c>
      <c r="S159" s="255" t="s">
        <v>96</v>
      </c>
      <c r="U159" s="256">
        <f>N159/$Q$41*$S$41</f>
        <v>1043.8917966292133</v>
      </c>
    </row>
    <row r="160" spans="1:22" ht="15.75" customHeight="1" thickTop="1" x14ac:dyDescent="0.25">
      <c r="D160" s="306" t="s">
        <v>97</v>
      </c>
      <c r="E160" s="306"/>
      <c r="F160" s="306"/>
      <c r="G160" s="306"/>
      <c r="H160" s="306"/>
      <c r="I160" s="306"/>
      <c r="J160" s="306"/>
      <c r="K160" s="250">
        <f>'[1]УП-2'!$J$9</f>
        <v>0</v>
      </c>
      <c r="L160" s="251">
        <f>'[1]УП-2'!$J$26</f>
        <v>0</v>
      </c>
      <c r="M160" s="250">
        <v>31</v>
      </c>
      <c r="N160" s="252">
        <f>L160/M160*M160</f>
        <v>0</v>
      </c>
      <c r="O160" s="253">
        <f>U160</f>
        <v>0</v>
      </c>
      <c r="Q160" s="258">
        <f>Q157/M156*M156</f>
        <v>485</v>
      </c>
      <c r="R160" s="258">
        <f>R157/M159*M159</f>
        <v>850</v>
      </c>
      <c r="S160" s="258">
        <f>Q160+R160</f>
        <v>1335</v>
      </c>
      <c r="U160" s="256">
        <f>N160/$Q$41*$S$41</f>
        <v>0</v>
      </c>
    </row>
    <row r="161" spans="1:22" ht="15" customHeight="1" x14ac:dyDescent="0.25">
      <c r="D161" s="306" t="s">
        <v>98</v>
      </c>
      <c r="E161" s="306"/>
      <c r="F161" s="306"/>
      <c r="G161" s="306"/>
      <c r="H161" s="306"/>
      <c r="I161" s="306"/>
      <c r="J161" s="306"/>
      <c r="K161" s="250"/>
      <c r="L161" s="251">
        <f>'[1]УП-2'!$J$55</f>
        <v>0</v>
      </c>
      <c r="M161" s="250"/>
      <c r="O161" s="253"/>
      <c r="Q161" s="260"/>
      <c r="R161" s="260"/>
      <c r="S161" s="260"/>
      <c r="U161" s="261"/>
    </row>
    <row r="162" spans="1:22" ht="15" customHeight="1" x14ac:dyDescent="0.25">
      <c r="D162" s="306" t="s">
        <v>99</v>
      </c>
      <c r="E162" s="306"/>
      <c r="F162" s="306"/>
      <c r="G162" s="306"/>
      <c r="H162" s="306"/>
      <c r="I162" s="306"/>
      <c r="J162" s="306"/>
      <c r="K162" s="250"/>
      <c r="L162" s="251">
        <f>'[1]УП-2'!$J$56</f>
        <v>14.11</v>
      </c>
      <c r="O162" s="251"/>
    </row>
    <row r="163" spans="1:22" ht="15.75" customHeight="1" thickBot="1" x14ac:dyDescent="0.3">
      <c r="D163" s="306" t="s">
        <v>100</v>
      </c>
      <c r="E163" s="306"/>
      <c r="F163" s="306"/>
      <c r="G163" s="306"/>
      <c r="H163" s="306"/>
      <c r="I163" s="306"/>
      <c r="J163" s="306"/>
      <c r="K163" s="250"/>
      <c r="L163" s="251">
        <f>'[1]УП-2'!$J$60</f>
        <v>15</v>
      </c>
      <c r="O163" s="251"/>
      <c r="Q163" s="262" t="s">
        <v>101</v>
      </c>
      <c r="R163" s="262" t="s">
        <v>102</v>
      </c>
      <c r="S163" s="262" t="s">
        <v>103</v>
      </c>
    </row>
    <row r="164" spans="1:22" ht="18" customHeight="1" thickTop="1" x14ac:dyDescent="0.25">
      <c r="D164" s="306" t="s">
        <v>104</v>
      </c>
      <c r="E164" s="306"/>
      <c r="F164" s="306"/>
      <c r="G164" s="306"/>
      <c r="H164" s="306"/>
      <c r="I164" s="306"/>
      <c r="J164" s="306"/>
      <c r="K164" s="250"/>
      <c r="L164" s="251">
        <f>'[1]УП-2'!$J$58</f>
        <v>0</v>
      </c>
      <c r="O164" s="251"/>
      <c r="Q164" s="258">
        <f>S160</f>
        <v>1335</v>
      </c>
      <c r="R164" s="258">
        <v>600</v>
      </c>
      <c r="S164" s="258">
        <f>(Q164-R164)*60%+R164</f>
        <v>1041</v>
      </c>
    </row>
    <row r="165" spans="1:22" ht="18" x14ac:dyDescent="0.25">
      <c r="D165" s="307" t="s">
        <v>105</v>
      </c>
      <c r="E165" s="307"/>
      <c r="F165" s="307"/>
      <c r="G165" s="307"/>
      <c r="H165" s="307"/>
      <c r="I165" s="307"/>
      <c r="J165" s="307"/>
      <c r="K165" s="265"/>
      <c r="L165" s="266">
        <f>SUM(L156:L164)</f>
        <v>12370.488940000003</v>
      </c>
      <c r="M165" s="267"/>
      <c r="O165" s="268" t="e">
        <f>SUM(O156:O164)</f>
        <v>#REF!</v>
      </c>
      <c r="Q165" s="267"/>
    </row>
    <row r="166" spans="1:22" ht="18" customHeight="1" x14ac:dyDescent="0.25">
      <c r="D166" s="308" t="s">
        <v>106</v>
      </c>
      <c r="E166" s="308"/>
      <c r="F166" s="308"/>
      <c r="G166" s="308"/>
      <c r="H166" s="308"/>
      <c r="I166" s="308"/>
      <c r="J166" s="308"/>
      <c r="K166" s="250"/>
      <c r="L166" s="251">
        <f>'[1]УП-2'!$J$54</f>
        <v>3021.3272200000001</v>
      </c>
      <c r="O166" s="251"/>
      <c r="P166" s="269"/>
      <c r="Q166" s="270" t="s">
        <v>107</v>
      </c>
    </row>
    <row r="167" spans="1:22" ht="18" x14ac:dyDescent="0.25">
      <c r="D167" s="309" t="s">
        <v>108</v>
      </c>
      <c r="E167" s="309"/>
      <c r="F167" s="309"/>
      <c r="G167" s="309"/>
      <c r="H167" s="309"/>
      <c r="I167" s="309"/>
      <c r="J167" s="309"/>
      <c r="K167" s="250"/>
      <c r="L167" s="268">
        <f>L165+L166</f>
        <v>15391.816160000002</v>
      </c>
      <c r="O167" s="268" t="e">
        <f>O165+O166</f>
        <v>#REF!</v>
      </c>
      <c r="P167" s="271"/>
      <c r="Q167" s="270" t="s">
        <v>109</v>
      </c>
    </row>
    <row r="168" spans="1:22" ht="15.75" x14ac:dyDescent="0.25">
      <c r="P168" s="272"/>
      <c r="Q168" s="270" t="s">
        <v>110</v>
      </c>
    </row>
    <row r="170" spans="1:22" ht="13.5" thickBot="1" x14ac:dyDescent="0.25">
      <c r="A170" s="312"/>
      <c r="B170" s="312"/>
      <c r="C170" s="312"/>
      <c r="D170" s="312"/>
      <c r="E170" s="312"/>
      <c r="F170" s="312"/>
      <c r="G170" s="312"/>
      <c r="H170" s="312"/>
      <c r="I170" s="312"/>
      <c r="J170" s="312"/>
      <c r="K170" s="312"/>
      <c r="L170" s="312"/>
      <c r="M170" s="312"/>
      <c r="N170" s="312"/>
      <c r="O170" s="312"/>
      <c r="P170" s="312"/>
      <c r="Q170" s="312"/>
      <c r="R170" s="312"/>
      <c r="S170" s="312"/>
      <c r="T170" s="312"/>
      <c r="U170" s="312"/>
      <c r="V170" s="312"/>
    </row>
    <row r="171" spans="1:22" ht="13.5" thickTop="1" x14ac:dyDescent="0.2"/>
    <row r="172" spans="1:22" ht="18" x14ac:dyDescent="0.25">
      <c r="D172" s="317" t="s">
        <v>117</v>
      </c>
      <c r="E172" s="317"/>
      <c r="F172" s="317"/>
      <c r="G172" s="317"/>
      <c r="H172" s="317"/>
      <c r="I172" s="317"/>
      <c r="J172" s="318"/>
      <c r="K172" s="237">
        <f>AT158</f>
        <v>0</v>
      </c>
      <c r="M172" s="8"/>
      <c r="O172" s="8"/>
      <c r="Q172" s="319" t="s">
        <v>85</v>
      </c>
      <c r="R172" s="319"/>
      <c r="S172" s="319"/>
    </row>
    <row r="173" spans="1:22" ht="15" customHeight="1" x14ac:dyDescent="0.25">
      <c r="D173" s="310"/>
      <c r="E173" s="310"/>
      <c r="F173" s="310"/>
      <c r="G173" s="310"/>
      <c r="H173" s="310"/>
      <c r="I173" s="310"/>
      <c r="J173" s="320"/>
      <c r="K173" s="239">
        <f>CJ158</f>
        <v>0</v>
      </c>
      <c r="Q173" s="240" t="e">
        <f>$K$29</f>
        <v>#REF!</v>
      </c>
      <c r="R173" s="8" t="e">
        <f>#REF!</f>
        <v>#REF!</v>
      </c>
      <c r="S173" s="241" t="e">
        <f>Q173-R173</f>
        <v>#REF!</v>
      </c>
      <c r="U173" s="242"/>
    </row>
    <row r="174" spans="1:22" ht="15" customHeight="1" x14ac:dyDescent="0.25">
      <c r="D174" s="310"/>
      <c r="E174" s="310"/>
      <c r="F174" s="310"/>
      <c r="G174" s="310"/>
      <c r="H174" s="310"/>
      <c r="I174" s="310"/>
      <c r="J174" s="310"/>
      <c r="K174" s="246" t="s">
        <v>86</v>
      </c>
      <c r="M174" s="247" t="e">
        <f>T174</f>
        <v>#REF!</v>
      </c>
      <c r="N174" s="222" t="s">
        <v>87</v>
      </c>
      <c r="Q174" s="248" t="e">
        <f>$K$30</f>
        <v>#REF!</v>
      </c>
      <c r="R174" s="219" t="e">
        <f>#REF!</f>
        <v>#REF!</v>
      </c>
      <c r="S174" s="241" t="e">
        <f>Q174-R174</f>
        <v>#REF!</v>
      </c>
      <c r="T174" t="e">
        <f>S173/S174/1000</f>
        <v>#REF!</v>
      </c>
      <c r="U174" s="242"/>
    </row>
    <row r="175" spans="1:22" ht="15" customHeight="1" x14ac:dyDescent="0.2">
      <c r="D175" s="231"/>
      <c r="E175" s="231"/>
      <c r="F175" s="231"/>
      <c r="G175" s="231"/>
      <c r="H175" s="231"/>
      <c r="I175" s="231"/>
      <c r="J175" s="231"/>
      <c r="K175" s="249" t="s">
        <v>88</v>
      </c>
      <c r="M175" s="249" t="s">
        <v>89</v>
      </c>
    </row>
    <row r="176" spans="1:22" ht="15.75" customHeight="1" thickBot="1" x14ac:dyDescent="0.3">
      <c r="D176" s="310" t="s">
        <v>90</v>
      </c>
      <c r="E176" s="310"/>
      <c r="F176" s="310"/>
      <c r="G176" s="310"/>
      <c r="H176" s="310"/>
      <c r="I176" s="310"/>
      <c r="J176" s="310"/>
      <c r="K176" s="250">
        <f>'[1]УП-2'!$K$12</f>
        <v>0</v>
      </c>
      <c r="L176" s="251">
        <f>'[1]УП-2'!$K$38+'[1]УП-2'!$K$40+'[1]УП-2'!$K$42</f>
        <v>0</v>
      </c>
      <c r="M176" s="250">
        <v>16</v>
      </c>
      <c r="N176" s="252">
        <f>L176/M176*M176</f>
        <v>0</v>
      </c>
      <c r="O176" s="253">
        <f>U176</f>
        <v>0</v>
      </c>
      <c r="P176" s="254" t="s">
        <v>91</v>
      </c>
      <c r="Q176" s="255" t="s">
        <v>70</v>
      </c>
      <c r="R176" s="255" t="s">
        <v>69</v>
      </c>
      <c r="U176" s="256">
        <f>N176/$Q$41*$S$41</f>
        <v>0</v>
      </c>
    </row>
    <row r="177" spans="1:22" ht="15" customHeight="1" thickTop="1" x14ac:dyDescent="0.25">
      <c r="D177" s="306" t="s">
        <v>92</v>
      </c>
      <c r="E177" s="306"/>
      <c r="F177" s="306"/>
      <c r="G177" s="306"/>
      <c r="H177" s="306"/>
      <c r="I177" s="306"/>
      <c r="J177" s="311"/>
      <c r="K177" s="281">
        <f>'[1]УП-2'!K10</f>
        <v>5.3729800000000001</v>
      </c>
      <c r="L177" s="251">
        <f>'[1]УП-2'!$K$44</f>
        <v>402.00170000000003</v>
      </c>
      <c r="M177" s="257"/>
      <c r="O177" s="251" t="e">
        <f>M177*M174</f>
        <v>#REF!</v>
      </c>
      <c r="Q177" s="258">
        <v>485</v>
      </c>
      <c r="R177" s="258">
        <v>850</v>
      </c>
    </row>
    <row r="178" spans="1:22" ht="15" customHeight="1" x14ac:dyDescent="0.25">
      <c r="D178" s="306" t="s">
        <v>93</v>
      </c>
      <c r="E178" s="306"/>
      <c r="F178" s="306"/>
      <c r="G178" s="306"/>
      <c r="H178" s="306"/>
      <c r="I178" s="306"/>
      <c r="J178" s="306"/>
      <c r="K178" s="250"/>
      <c r="L178" s="251">
        <f>'[1]УП-2'!K$57</f>
        <v>813.87329999999997</v>
      </c>
      <c r="O178" s="251"/>
    </row>
    <row r="179" spans="1:22" ht="15.75" customHeight="1" thickBot="1" x14ac:dyDescent="0.3">
      <c r="D179" s="306" t="s">
        <v>94</v>
      </c>
      <c r="E179" s="306"/>
      <c r="F179" s="306"/>
      <c r="G179" s="306"/>
      <c r="H179" s="306"/>
      <c r="I179" s="306"/>
      <c r="J179" s="306"/>
      <c r="K179" s="250">
        <f>'[1]УП-2'!$K$7</f>
        <v>31</v>
      </c>
      <c r="L179" s="251">
        <f>'[1]УП-2'!K$16</f>
        <v>16839.073260000001</v>
      </c>
      <c r="M179" s="250">
        <v>15</v>
      </c>
      <c r="N179" s="252">
        <f>L179/M179*M179</f>
        <v>16839.073260000001</v>
      </c>
      <c r="O179" s="253">
        <f>U179</f>
        <v>13130.693081393259</v>
      </c>
      <c r="P179" s="259" t="s">
        <v>95</v>
      </c>
      <c r="Q179" s="255" t="s">
        <v>70</v>
      </c>
      <c r="R179" s="255" t="s">
        <v>69</v>
      </c>
      <c r="S179" s="255" t="s">
        <v>96</v>
      </c>
      <c r="U179" s="256">
        <f>N179/$Q$41*$S$41</f>
        <v>13130.693081393259</v>
      </c>
    </row>
    <row r="180" spans="1:22" ht="18" customHeight="1" thickTop="1" x14ac:dyDescent="0.25">
      <c r="D180" s="306" t="s">
        <v>97</v>
      </c>
      <c r="E180" s="306"/>
      <c r="F180" s="306"/>
      <c r="G180" s="306"/>
      <c r="H180" s="306"/>
      <c r="I180" s="306"/>
      <c r="J180" s="306"/>
      <c r="K180" s="250">
        <f>'[1]УП-2'!$K$9</f>
        <v>0</v>
      </c>
      <c r="L180" s="251">
        <f>'[1]УП-2'!$K$26</f>
        <v>0</v>
      </c>
      <c r="M180" s="250">
        <v>31</v>
      </c>
      <c r="N180" s="252">
        <f>L180/M180*M180</f>
        <v>0</v>
      </c>
      <c r="O180" s="253">
        <f>U180</f>
        <v>0</v>
      </c>
      <c r="Q180" s="258">
        <f>Q177/M176*M176</f>
        <v>485</v>
      </c>
      <c r="R180" s="258">
        <f>R177/M179*M179</f>
        <v>850</v>
      </c>
      <c r="S180" s="258">
        <f>Q180+R180</f>
        <v>1335</v>
      </c>
      <c r="U180" s="256">
        <f>N180/$Q$41*$S$41</f>
        <v>0</v>
      </c>
    </row>
    <row r="181" spans="1:22" ht="18" customHeight="1" x14ac:dyDescent="0.25">
      <c r="D181" s="306" t="s">
        <v>98</v>
      </c>
      <c r="E181" s="306"/>
      <c r="F181" s="306"/>
      <c r="G181" s="306"/>
      <c r="H181" s="306"/>
      <c r="I181" s="306"/>
      <c r="J181" s="306"/>
      <c r="K181" s="250"/>
      <c r="L181" s="251">
        <f>'[1]УП-2'!$K$55</f>
        <v>0</v>
      </c>
      <c r="M181" s="250"/>
      <c r="O181" s="253"/>
      <c r="Q181" s="260"/>
      <c r="R181" s="260"/>
      <c r="S181" s="260"/>
      <c r="U181" s="261"/>
    </row>
    <row r="182" spans="1:22" ht="18" customHeight="1" x14ac:dyDescent="0.25">
      <c r="D182" s="306" t="s">
        <v>99</v>
      </c>
      <c r="E182" s="306"/>
      <c r="F182" s="306"/>
      <c r="G182" s="306"/>
      <c r="H182" s="306"/>
      <c r="I182" s="306"/>
      <c r="J182" s="306"/>
      <c r="K182" s="250"/>
      <c r="L182" s="251">
        <f>'[1]УП-2'!$K$56</f>
        <v>14.11</v>
      </c>
      <c r="O182" s="251"/>
    </row>
    <row r="183" spans="1:22" ht="26.25" thickBot="1" x14ac:dyDescent="0.3">
      <c r="D183" s="306" t="s">
        <v>100</v>
      </c>
      <c r="E183" s="306"/>
      <c r="F183" s="306"/>
      <c r="G183" s="306"/>
      <c r="H183" s="306"/>
      <c r="I183" s="306"/>
      <c r="J183" s="306"/>
      <c r="K183" s="250"/>
      <c r="L183" s="251">
        <f>'[1]УП-2'!$K$60</f>
        <v>15</v>
      </c>
      <c r="O183" s="251"/>
      <c r="Q183" s="262" t="s">
        <v>101</v>
      </c>
      <c r="R183" s="262" t="s">
        <v>102</v>
      </c>
      <c r="S183" s="262" t="s">
        <v>103</v>
      </c>
    </row>
    <row r="184" spans="1:22" ht="16.5" thickTop="1" x14ac:dyDescent="0.25">
      <c r="D184" s="306" t="s">
        <v>104</v>
      </c>
      <c r="E184" s="306"/>
      <c r="F184" s="306"/>
      <c r="G184" s="306"/>
      <c r="H184" s="306"/>
      <c r="I184" s="306"/>
      <c r="J184" s="306"/>
      <c r="K184" s="250"/>
      <c r="L184" s="251">
        <f>'[1]УП-2'!$K$58</f>
        <v>0</v>
      </c>
      <c r="O184" s="251"/>
      <c r="Q184" s="258">
        <f>S180</f>
        <v>1335</v>
      </c>
      <c r="R184" s="258">
        <v>600</v>
      </c>
      <c r="S184" s="258">
        <f>(Q184-R184)*60%+R184</f>
        <v>1041</v>
      </c>
    </row>
    <row r="185" spans="1:22" ht="18" x14ac:dyDescent="0.25">
      <c r="D185" s="307" t="s">
        <v>105</v>
      </c>
      <c r="E185" s="307"/>
      <c r="F185" s="307"/>
      <c r="G185" s="307"/>
      <c r="H185" s="307"/>
      <c r="I185" s="307"/>
      <c r="J185" s="307"/>
      <c r="K185" s="265"/>
      <c r="L185" s="266">
        <f>SUM(L176:L184)</f>
        <v>18084.058260000002</v>
      </c>
      <c r="M185" s="267"/>
      <c r="O185" s="268" t="e">
        <f>SUM(O176:O184)</f>
        <v>#REF!</v>
      </c>
      <c r="Q185" s="267"/>
    </row>
    <row r="186" spans="1:22" ht="15.75" x14ac:dyDescent="0.25">
      <c r="D186" s="308" t="s">
        <v>106</v>
      </c>
      <c r="E186" s="308"/>
      <c r="F186" s="308"/>
      <c r="G186" s="308"/>
      <c r="H186" s="308"/>
      <c r="I186" s="308"/>
      <c r="J186" s="308"/>
      <c r="K186" s="250"/>
      <c r="L186" s="251">
        <f>'[1]УП-2'!$K$54</f>
        <v>1638.47288</v>
      </c>
      <c r="O186" s="251"/>
      <c r="P186" s="269"/>
      <c r="Q186" s="270" t="s">
        <v>107</v>
      </c>
    </row>
    <row r="187" spans="1:22" ht="18" x14ac:dyDescent="0.25">
      <c r="D187" s="309" t="s">
        <v>108</v>
      </c>
      <c r="E187" s="309"/>
      <c r="F187" s="309"/>
      <c r="G187" s="309"/>
      <c r="H187" s="309"/>
      <c r="I187" s="309"/>
      <c r="J187" s="309"/>
      <c r="K187" s="250"/>
      <c r="L187" s="268">
        <f>L185+L186</f>
        <v>19722.531140000003</v>
      </c>
      <c r="O187" s="268" t="e">
        <f>O185+O186</f>
        <v>#REF!</v>
      </c>
      <c r="P187" s="271"/>
      <c r="Q187" s="270" t="s">
        <v>109</v>
      </c>
    </row>
    <row r="188" spans="1:22" ht="15.75" x14ac:dyDescent="0.25">
      <c r="P188" s="272"/>
      <c r="Q188" s="270" t="s">
        <v>110</v>
      </c>
    </row>
    <row r="189" spans="1:22" ht="15.75" customHeight="1" x14ac:dyDescent="0.2"/>
    <row r="190" spans="1:22" ht="15.75" customHeight="1" thickBot="1" x14ac:dyDescent="0.25">
      <c r="A190" s="312"/>
      <c r="B190" s="312"/>
      <c r="C190" s="312"/>
      <c r="D190" s="312"/>
      <c r="E190" s="312"/>
      <c r="F190" s="312"/>
      <c r="G190" s="312"/>
      <c r="H190" s="312"/>
      <c r="I190" s="312"/>
      <c r="J190" s="312"/>
      <c r="K190" s="312"/>
      <c r="L190" s="312"/>
      <c r="M190" s="312"/>
      <c r="N190" s="312"/>
      <c r="O190" s="312"/>
      <c r="P190" s="312"/>
      <c r="Q190" s="312"/>
      <c r="R190" s="312"/>
      <c r="S190" s="312"/>
      <c r="T190" s="312"/>
      <c r="U190" s="312"/>
      <c r="V190" s="312"/>
    </row>
    <row r="191" spans="1:22" ht="15.75" customHeight="1" thickTop="1" x14ac:dyDescent="0.2"/>
    <row r="192" spans="1:22" ht="15.75" customHeight="1" x14ac:dyDescent="0.25">
      <c r="D192" s="317" t="s">
        <v>118</v>
      </c>
      <c r="E192" s="317"/>
      <c r="F192" s="317"/>
      <c r="G192" s="317"/>
      <c r="H192" s="317"/>
      <c r="I192" s="317"/>
      <c r="J192" s="318"/>
      <c r="K192" s="237">
        <f>AT178</f>
        <v>0</v>
      </c>
      <c r="M192" s="8"/>
      <c r="O192" s="8"/>
      <c r="Q192" s="319" t="s">
        <v>85</v>
      </c>
      <c r="R192" s="319"/>
      <c r="S192" s="319"/>
    </row>
    <row r="193" spans="4:21" ht="15" customHeight="1" x14ac:dyDescent="0.25">
      <c r="D193" s="310"/>
      <c r="E193" s="310"/>
      <c r="F193" s="310"/>
      <c r="G193" s="310"/>
      <c r="H193" s="310"/>
      <c r="I193" s="310"/>
      <c r="J193" s="320"/>
      <c r="K193" s="239">
        <f>CJ178</f>
        <v>0</v>
      </c>
      <c r="Q193" s="240" t="e">
        <f>$K$29</f>
        <v>#REF!</v>
      </c>
      <c r="R193" s="8" t="e">
        <f>#REF!</f>
        <v>#REF!</v>
      </c>
      <c r="S193" s="241" t="e">
        <f>Q193-R193</f>
        <v>#REF!</v>
      </c>
      <c r="U193" s="242"/>
    </row>
    <row r="194" spans="4:21" ht="15" customHeight="1" x14ac:dyDescent="0.25">
      <c r="D194" s="310"/>
      <c r="E194" s="310"/>
      <c r="F194" s="310"/>
      <c r="G194" s="310"/>
      <c r="H194" s="310"/>
      <c r="I194" s="310"/>
      <c r="J194" s="310"/>
      <c r="K194" s="246" t="s">
        <v>86</v>
      </c>
      <c r="M194" s="247" t="e">
        <f>T194</f>
        <v>#REF!</v>
      </c>
      <c r="N194" s="222" t="s">
        <v>87</v>
      </c>
      <c r="Q194" s="248" t="e">
        <f>$K$30</f>
        <v>#REF!</v>
      </c>
      <c r="R194" s="219" t="e">
        <f>#REF!</f>
        <v>#REF!</v>
      </c>
      <c r="S194" s="241" t="e">
        <f>Q194-R194</f>
        <v>#REF!</v>
      </c>
      <c r="T194" t="e">
        <f>S193/S194/1000</f>
        <v>#REF!</v>
      </c>
      <c r="U194" s="242"/>
    </row>
    <row r="195" spans="4:21" ht="15.75" customHeight="1" x14ac:dyDescent="0.2">
      <c r="D195" s="231"/>
      <c r="E195" s="231"/>
      <c r="F195" s="231"/>
      <c r="G195" s="231"/>
      <c r="H195" s="231"/>
      <c r="I195" s="231"/>
      <c r="J195" s="231"/>
      <c r="K195" s="249" t="s">
        <v>88</v>
      </c>
      <c r="M195" s="249" t="s">
        <v>89</v>
      </c>
    </row>
    <row r="196" spans="4:21" ht="18" customHeight="1" thickBot="1" x14ac:dyDescent="0.3">
      <c r="D196" s="310" t="s">
        <v>90</v>
      </c>
      <c r="E196" s="310"/>
      <c r="F196" s="310"/>
      <c r="G196" s="310"/>
      <c r="H196" s="310"/>
      <c r="I196" s="310"/>
      <c r="J196" s="310"/>
      <c r="K196" s="250">
        <f>'[1]УП-2'!$L$12</f>
        <v>0</v>
      </c>
      <c r="L196" s="251">
        <f>'[1]УП-2'!$L$38+'[1]УП-2'!$L$40+'[1]УП-2'!$L$42</f>
        <v>0</v>
      </c>
      <c r="M196" s="250">
        <v>16</v>
      </c>
      <c r="N196" s="252">
        <f>L196/M196*M196</f>
        <v>0</v>
      </c>
      <c r="O196" s="253">
        <f>U196</f>
        <v>0</v>
      </c>
      <c r="P196" s="254" t="s">
        <v>91</v>
      </c>
      <c r="Q196" s="255" t="s">
        <v>70</v>
      </c>
      <c r="R196" s="255" t="s">
        <v>69</v>
      </c>
      <c r="U196" s="256">
        <f>N196/$Q$41*$S$41</f>
        <v>0</v>
      </c>
    </row>
    <row r="197" spans="4:21" ht="18" customHeight="1" thickTop="1" x14ac:dyDescent="0.25">
      <c r="D197" s="306" t="s">
        <v>92</v>
      </c>
      <c r="E197" s="306"/>
      <c r="F197" s="306"/>
      <c r="G197" s="306"/>
      <c r="H197" s="306"/>
      <c r="I197" s="306"/>
      <c r="J197" s="311"/>
      <c r="K197" s="257">
        <f>'[1]УП-2'!L10</f>
        <v>2.4871400000000001</v>
      </c>
      <c r="L197" s="251">
        <f>'[1]УП-2'!$L$44</f>
        <v>178.93732</v>
      </c>
      <c r="M197" s="257"/>
      <c r="O197" s="251" t="e">
        <f>M197*M194</f>
        <v>#REF!</v>
      </c>
      <c r="Q197" s="258">
        <v>485</v>
      </c>
      <c r="R197" s="258">
        <v>850</v>
      </c>
    </row>
    <row r="198" spans="4:21" ht="15.75" x14ac:dyDescent="0.25">
      <c r="D198" s="306" t="s">
        <v>93</v>
      </c>
      <c r="E198" s="306"/>
      <c r="F198" s="306"/>
      <c r="G198" s="306"/>
      <c r="H198" s="306"/>
      <c r="I198" s="306"/>
      <c r="J198" s="306"/>
      <c r="K198" s="250"/>
      <c r="L198" s="251">
        <f>'[1]УП-2'!L$57</f>
        <v>399.34679</v>
      </c>
      <c r="O198" s="251"/>
    </row>
    <row r="199" spans="4:21" ht="26.25" thickBot="1" x14ac:dyDescent="0.3">
      <c r="D199" s="306" t="s">
        <v>94</v>
      </c>
      <c r="E199" s="306"/>
      <c r="F199" s="306"/>
      <c r="G199" s="306"/>
      <c r="H199" s="306"/>
      <c r="I199" s="306"/>
      <c r="J199" s="306"/>
      <c r="K199" s="250">
        <f>'[1]УП-2'!$L$7</f>
        <v>30</v>
      </c>
      <c r="L199" s="251">
        <f>'[1]УП-2'!L$16</f>
        <v>17774.470829999998</v>
      </c>
      <c r="M199" s="250">
        <v>15</v>
      </c>
      <c r="N199" s="252">
        <f>L199/M199*M199</f>
        <v>17774.470829999998</v>
      </c>
      <c r="O199" s="253">
        <f>U199</f>
        <v>13860.092984292134</v>
      </c>
      <c r="P199" s="259" t="s">
        <v>95</v>
      </c>
      <c r="Q199" s="255" t="s">
        <v>70</v>
      </c>
      <c r="R199" s="255" t="s">
        <v>69</v>
      </c>
      <c r="S199" s="255" t="s">
        <v>96</v>
      </c>
      <c r="U199" s="256">
        <f>N199/$Q$41*$S$41</f>
        <v>13860.092984292134</v>
      </c>
    </row>
    <row r="200" spans="4:21" ht="16.5" thickTop="1" x14ac:dyDescent="0.25">
      <c r="D200" s="306" t="s">
        <v>97</v>
      </c>
      <c r="E200" s="306"/>
      <c r="F200" s="306"/>
      <c r="G200" s="306"/>
      <c r="H200" s="306"/>
      <c r="I200" s="306"/>
      <c r="J200" s="306"/>
      <c r="K200" s="250">
        <f>'[1]УП-2'!$L$9</f>
        <v>0</v>
      </c>
      <c r="L200" s="251">
        <f>'[1]УП-2'!$L$26</f>
        <v>0</v>
      </c>
      <c r="M200" s="250">
        <v>31</v>
      </c>
      <c r="N200" s="252">
        <f>L200/M200*M200</f>
        <v>0</v>
      </c>
      <c r="O200" s="253">
        <f>U200</f>
        <v>0</v>
      </c>
      <c r="Q200" s="258">
        <f>Q197/M196*M196</f>
        <v>485</v>
      </c>
      <c r="R200" s="258">
        <f>R197/M199*M199</f>
        <v>850</v>
      </c>
      <c r="S200" s="258">
        <f>Q200+R200</f>
        <v>1335</v>
      </c>
      <c r="U200" s="256">
        <f>N200/$Q$41*$S$41</f>
        <v>0</v>
      </c>
    </row>
    <row r="201" spans="4:21" ht="15.75" x14ac:dyDescent="0.25">
      <c r="D201" s="306" t="s">
        <v>98</v>
      </c>
      <c r="E201" s="306"/>
      <c r="F201" s="306"/>
      <c r="G201" s="306"/>
      <c r="H201" s="306"/>
      <c r="I201" s="306"/>
      <c r="J201" s="306"/>
      <c r="K201" s="250"/>
      <c r="L201" s="251">
        <f>'[1]УП-2'!$L$55</f>
        <v>0</v>
      </c>
      <c r="M201" s="250"/>
      <c r="O201" s="253"/>
      <c r="Q201" s="260"/>
      <c r="R201" s="260"/>
      <c r="S201" s="260"/>
      <c r="U201" s="261"/>
    </row>
    <row r="202" spans="4:21" ht="15.75" x14ac:dyDescent="0.25">
      <c r="D202" s="306" t="s">
        <v>99</v>
      </c>
      <c r="E202" s="306"/>
      <c r="F202" s="306"/>
      <c r="G202" s="306"/>
      <c r="H202" s="306"/>
      <c r="I202" s="306"/>
      <c r="J202" s="306"/>
      <c r="K202" s="250"/>
      <c r="L202" s="251">
        <f>'[1]УП-2'!$L$56</f>
        <v>15.34</v>
      </c>
      <c r="O202" s="251"/>
    </row>
    <row r="203" spans="4:21" ht="26.25" thickBot="1" x14ac:dyDescent="0.3">
      <c r="D203" s="306" t="s">
        <v>100</v>
      </c>
      <c r="E203" s="306"/>
      <c r="F203" s="306"/>
      <c r="G203" s="306"/>
      <c r="H203" s="306"/>
      <c r="I203" s="306"/>
      <c r="J203" s="306"/>
      <c r="K203" s="250"/>
      <c r="L203" s="251">
        <f>'[1]УП-2'!$L$60</f>
        <v>10</v>
      </c>
      <c r="O203" s="251"/>
      <c r="Q203" s="262" t="s">
        <v>101</v>
      </c>
      <c r="R203" s="262" t="s">
        <v>102</v>
      </c>
      <c r="S203" s="262" t="s">
        <v>103</v>
      </c>
    </row>
    <row r="204" spans="4:21" ht="16.5" thickTop="1" x14ac:dyDescent="0.25">
      <c r="D204" s="306" t="s">
        <v>104</v>
      </c>
      <c r="E204" s="306"/>
      <c r="F204" s="306"/>
      <c r="G204" s="306"/>
      <c r="H204" s="306"/>
      <c r="I204" s="306"/>
      <c r="J204" s="306"/>
      <c r="K204" s="250"/>
      <c r="L204" s="251">
        <f>'[1]УП-2'!$L$58</f>
        <v>0</v>
      </c>
      <c r="O204" s="251"/>
      <c r="Q204" s="258">
        <f>S200</f>
        <v>1335</v>
      </c>
      <c r="R204" s="258">
        <v>600</v>
      </c>
      <c r="S204" s="258">
        <f>(Q204-R204)*60%+R204</f>
        <v>1041</v>
      </c>
    </row>
    <row r="205" spans="4:21" ht="15" customHeight="1" x14ac:dyDescent="0.25">
      <c r="D205" s="307" t="s">
        <v>105</v>
      </c>
      <c r="E205" s="307"/>
      <c r="F205" s="307"/>
      <c r="G205" s="307"/>
      <c r="H205" s="307"/>
      <c r="I205" s="307"/>
      <c r="J205" s="307"/>
      <c r="K205" s="265"/>
      <c r="L205" s="266">
        <f>SUM(L196:L204)</f>
        <v>18378.094939999999</v>
      </c>
      <c r="M205" s="267"/>
      <c r="O205" s="268" t="e">
        <f>SUM(O196:O204)</f>
        <v>#REF!</v>
      </c>
      <c r="Q205" s="267"/>
    </row>
    <row r="206" spans="4:21" ht="15.75" customHeight="1" x14ac:dyDescent="0.25">
      <c r="D206" s="308" t="s">
        <v>106</v>
      </c>
      <c r="E206" s="308"/>
      <c r="F206" s="308"/>
      <c r="G206" s="308"/>
      <c r="H206" s="308"/>
      <c r="I206" s="308"/>
      <c r="J206" s="308"/>
      <c r="K206" s="250"/>
      <c r="L206" s="251">
        <f>'[1]УП-2'!$L$54</f>
        <v>1533.2747400000001</v>
      </c>
      <c r="O206" s="251"/>
      <c r="P206" s="269"/>
      <c r="Q206" s="270" t="s">
        <v>107</v>
      </c>
    </row>
    <row r="207" spans="4:21" ht="15" customHeight="1" x14ac:dyDescent="0.25">
      <c r="D207" s="309" t="s">
        <v>108</v>
      </c>
      <c r="E207" s="309"/>
      <c r="F207" s="309"/>
      <c r="G207" s="309"/>
      <c r="H207" s="309"/>
      <c r="I207" s="309"/>
      <c r="J207" s="309"/>
      <c r="K207" s="250"/>
      <c r="L207" s="268">
        <f>L205+L206</f>
        <v>19911.36968</v>
      </c>
      <c r="O207" s="268" t="e">
        <f>O205+O206</f>
        <v>#REF!</v>
      </c>
      <c r="P207" s="271"/>
      <c r="Q207" s="270" t="s">
        <v>109</v>
      </c>
    </row>
    <row r="208" spans="4:21" ht="15" customHeight="1" x14ac:dyDescent="0.25">
      <c r="P208" s="272"/>
      <c r="Q208" s="270" t="s">
        <v>110</v>
      </c>
    </row>
    <row r="209" spans="1:22" ht="15" customHeight="1" x14ac:dyDescent="0.2"/>
    <row r="210" spans="1:22" ht="15.75" customHeight="1" x14ac:dyDescent="0.2"/>
    <row r="211" spans="1:22" ht="18" customHeight="1" x14ac:dyDescent="0.2"/>
    <row r="212" spans="1:22" ht="13.5" thickBot="1" x14ac:dyDescent="0.25">
      <c r="A212" s="312"/>
      <c r="B212" s="312"/>
      <c r="C212" s="312"/>
      <c r="D212" s="312"/>
      <c r="E212" s="312"/>
      <c r="F212" s="312"/>
      <c r="G212" s="312"/>
      <c r="H212" s="312"/>
      <c r="I212" s="312"/>
      <c r="J212" s="312"/>
      <c r="K212" s="312"/>
      <c r="L212" s="312"/>
      <c r="M212" s="312"/>
      <c r="N212" s="312"/>
      <c r="O212" s="312"/>
      <c r="P212" s="312"/>
      <c r="Q212" s="312"/>
      <c r="R212" s="312"/>
      <c r="S212" s="312"/>
      <c r="T212" s="312"/>
      <c r="U212" s="312"/>
      <c r="V212" s="312"/>
    </row>
    <row r="213" spans="1:22" ht="18" customHeight="1" thickTop="1" x14ac:dyDescent="0.2"/>
    <row r="214" spans="1:22" ht="18" x14ac:dyDescent="0.25">
      <c r="D214" s="317" t="s">
        <v>119</v>
      </c>
      <c r="E214" s="317"/>
      <c r="F214" s="317"/>
      <c r="G214" s="317"/>
      <c r="H214" s="317"/>
      <c r="I214" s="317"/>
      <c r="J214" s="318"/>
      <c r="K214" s="237">
        <f>AT200</f>
        <v>0</v>
      </c>
      <c r="M214" s="8"/>
      <c r="O214" s="8"/>
      <c r="Q214" s="319" t="s">
        <v>85</v>
      </c>
      <c r="R214" s="319"/>
      <c r="S214" s="319"/>
    </row>
    <row r="215" spans="1:22" ht="15.75" x14ac:dyDescent="0.25">
      <c r="D215" s="310"/>
      <c r="E215" s="310"/>
      <c r="F215" s="310"/>
      <c r="G215" s="310"/>
      <c r="H215" s="310"/>
      <c r="I215" s="310"/>
      <c r="J215" s="320"/>
      <c r="K215" s="239">
        <f>CJ200</f>
        <v>0</v>
      </c>
      <c r="Q215" s="240" t="e">
        <f>$K$29</f>
        <v>#REF!</v>
      </c>
      <c r="R215" s="8" t="e">
        <f>#REF!</f>
        <v>#REF!</v>
      </c>
      <c r="S215" s="241" t="e">
        <f>Q215-R215</f>
        <v>#REF!</v>
      </c>
      <c r="U215" s="242"/>
    </row>
    <row r="216" spans="1:22" ht="15.75" x14ac:dyDescent="0.25">
      <c r="D216" s="310"/>
      <c r="E216" s="310"/>
      <c r="F216" s="310"/>
      <c r="G216" s="310"/>
      <c r="H216" s="310"/>
      <c r="I216" s="310"/>
      <c r="J216" s="310"/>
      <c r="K216" s="246" t="s">
        <v>86</v>
      </c>
      <c r="M216" s="247" t="e">
        <f>T216</f>
        <v>#REF!</v>
      </c>
      <c r="N216" s="222" t="s">
        <v>87</v>
      </c>
      <c r="Q216" s="248" t="e">
        <f>$K$30</f>
        <v>#REF!</v>
      </c>
      <c r="R216" s="219" t="e">
        <f>#REF!</f>
        <v>#REF!</v>
      </c>
      <c r="S216" s="241" t="e">
        <f>Q216-R216</f>
        <v>#REF!</v>
      </c>
      <c r="T216" t="e">
        <f>S215/S216/1000</f>
        <v>#REF!</v>
      </c>
      <c r="U216" s="242"/>
    </row>
    <row r="217" spans="1:22" ht="25.5" x14ac:dyDescent="0.2">
      <c r="D217" s="231"/>
      <c r="E217" s="231"/>
      <c r="F217" s="231"/>
      <c r="G217" s="231"/>
      <c r="H217" s="231"/>
      <c r="I217" s="231"/>
      <c r="J217" s="231"/>
      <c r="K217" s="249" t="s">
        <v>88</v>
      </c>
      <c r="M217" s="249" t="s">
        <v>89</v>
      </c>
    </row>
    <row r="218" spans="1:22" ht="18.75" customHeight="1" thickBot="1" x14ac:dyDescent="0.3">
      <c r="D218" s="310" t="s">
        <v>90</v>
      </c>
      <c r="E218" s="310"/>
      <c r="F218" s="310"/>
      <c r="G218" s="310"/>
      <c r="H218" s="310"/>
      <c r="I218" s="310"/>
      <c r="J218" s="310"/>
      <c r="K218" s="250">
        <f>'[1]УП-2'!$M$12</f>
        <v>0</v>
      </c>
      <c r="L218" s="251">
        <f>'[1]УП-2'!$M$38+'[1]УП-2'!$M$40+'[1]УП-2'!$M$42</f>
        <v>0</v>
      </c>
      <c r="M218" s="250">
        <v>16</v>
      </c>
      <c r="N218" s="252">
        <f>L218/M218*M218</f>
        <v>0</v>
      </c>
      <c r="O218" s="253">
        <f>U218</f>
        <v>0</v>
      </c>
      <c r="P218" s="254" t="s">
        <v>91</v>
      </c>
      <c r="Q218" s="255" t="s">
        <v>70</v>
      </c>
      <c r="R218" s="255" t="s">
        <v>69</v>
      </c>
      <c r="U218" s="256">
        <f>N218/$Q$41*$S$41</f>
        <v>0</v>
      </c>
    </row>
    <row r="219" spans="1:22" ht="16.5" thickTop="1" x14ac:dyDescent="0.25">
      <c r="D219" s="306" t="s">
        <v>92</v>
      </c>
      <c r="E219" s="306"/>
      <c r="F219" s="306"/>
      <c r="G219" s="306"/>
      <c r="H219" s="306"/>
      <c r="I219" s="306"/>
      <c r="J219" s="311"/>
      <c r="K219" s="257">
        <f>'[1]УП-2'!M10</f>
        <v>2.3201900000000002</v>
      </c>
      <c r="L219" s="251">
        <f>'[1]УП-2'!$M$44</f>
        <v>167.33505</v>
      </c>
      <c r="M219" s="257"/>
      <c r="O219" s="251" t="e">
        <f>M219*M216</f>
        <v>#REF!</v>
      </c>
      <c r="Q219" s="258">
        <v>485</v>
      </c>
      <c r="R219" s="258">
        <v>850</v>
      </c>
    </row>
    <row r="220" spans="1:22" ht="15.75" x14ac:dyDescent="0.25">
      <c r="D220" s="306" t="s">
        <v>93</v>
      </c>
      <c r="E220" s="306"/>
      <c r="F220" s="306"/>
      <c r="G220" s="306"/>
      <c r="H220" s="306"/>
      <c r="I220" s="306"/>
      <c r="J220" s="306"/>
      <c r="K220" s="250"/>
      <c r="L220" s="251">
        <f>'[1]УП-2'!M$57</f>
        <v>0</v>
      </c>
      <c r="O220" s="251"/>
    </row>
    <row r="221" spans="1:22" ht="26.25" thickBot="1" x14ac:dyDescent="0.3">
      <c r="D221" s="306" t="s">
        <v>94</v>
      </c>
      <c r="E221" s="306"/>
      <c r="F221" s="306"/>
      <c r="G221" s="306"/>
      <c r="H221" s="306"/>
      <c r="I221" s="306"/>
      <c r="J221" s="306"/>
      <c r="K221" s="250">
        <f>'[1]УП-2'!$M$7</f>
        <v>31</v>
      </c>
      <c r="L221" s="251">
        <f>'[1]УП-2'!M$16</f>
        <v>18722.063069999997</v>
      </c>
      <c r="M221" s="250">
        <v>15</v>
      </c>
      <c r="N221" s="252">
        <f>L221/M221*M221</f>
        <v>18722.063069999997</v>
      </c>
      <c r="O221" s="253">
        <f>U221</f>
        <v>14599.001989415729</v>
      </c>
      <c r="P221" s="259" t="s">
        <v>95</v>
      </c>
      <c r="Q221" s="255" t="s">
        <v>70</v>
      </c>
      <c r="R221" s="255" t="s">
        <v>69</v>
      </c>
      <c r="S221" s="255" t="s">
        <v>96</v>
      </c>
      <c r="U221" s="256">
        <f>N221/$Q$41*$S$41</f>
        <v>14599.001989415729</v>
      </c>
    </row>
    <row r="222" spans="1:22" ht="16.5" thickTop="1" x14ac:dyDescent="0.25">
      <c r="D222" s="306" t="s">
        <v>97</v>
      </c>
      <c r="E222" s="306"/>
      <c r="F222" s="306"/>
      <c r="G222" s="306"/>
      <c r="H222" s="306"/>
      <c r="I222" s="306"/>
      <c r="J222" s="306"/>
      <c r="K222" s="250">
        <f>'[1]УП-2'!$M$9</f>
        <v>0</v>
      </c>
      <c r="L222" s="251">
        <f>'[1]УП-2'!$M$26</f>
        <v>0</v>
      </c>
      <c r="M222" s="250">
        <v>31</v>
      </c>
      <c r="N222" s="252">
        <f>L222/M222*M222</f>
        <v>0</v>
      </c>
      <c r="O222" s="253">
        <f>U222</f>
        <v>0</v>
      </c>
      <c r="Q222" s="258">
        <f>Q219/M218*M218</f>
        <v>485</v>
      </c>
      <c r="R222" s="258">
        <f>R219/M221*M221</f>
        <v>850</v>
      </c>
      <c r="S222" s="258">
        <f>Q222+R222</f>
        <v>1335</v>
      </c>
      <c r="U222" s="256">
        <f>N222/$Q$41*$S$41</f>
        <v>0</v>
      </c>
    </row>
    <row r="223" spans="1:22" ht="15.75" x14ac:dyDescent="0.25">
      <c r="D223" s="306" t="s">
        <v>98</v>
      </c>
      <c r="E223" s="306"/>
      <c r="F223" s="306"/>
      <c r="G223" s="306"/>
      <c r="H223" s="306"/>
      <c r="I223" s="306"/>
      <c r="J223" s="306"/>
      <c r="K223" s="250"/>
      <c r="L223" s="251">
        <f>'[1]УП-2'!$M$55</f>
        <v>0</v>
      </c>
      <c r="M223" s="250"/>
      <c r="O223" s="253"/>
      <c r="Q223" s="260"/>
      <c r="R223" s="260"/>
      <c r="S223" s="260"/>
      <c r="U223" s="261"/>
    </row>
    <row r="224" spans="1:22" ht="15.75" x14ac:dyDescent="0.25">
      <c r="D224" s="306" t="s">
        <v>99</v>
      </c>
      <c r="E224" s="306"/>
      <c r="F224" s="306"/>
      <c r="G224" s="306"/>
      <c r="H224" s="306"/>
      <c r="I224" s="306"/>
      <c r="J224" s="306"/>
      <c r="K224" s="250"/>
      <c r="L224" s="251">
        <f>'[1]УП-2'!$M$56</f>
        <v>15.34</v>
      </c>
      <c r="O224" s="251"/>
    </row>
    <row r="225" spans="1:22" ht="26.25" thickBot="1" x14ac:dyDescent="0.3">
      <c r="D225" s="306" t="s">
        <v>100</v>
      </c>
      <c r="E225" s="306"/>
      <c r="F225" s="306"/>
      <c r="G225" s="306"/>
      <c r="H225" s="306"/>
      <c r="I225" s="306"/>
      <c r="J225" s="306"/>
      <c r="K225" s="250"/>
      <c r="L225" s="251">
        <f>'[1]УП-2'!$M$60</f>
        <v>10</v>
      </c>
      <c r="O225" s="251"/>
      <c r="Q225" s="262" t="s">
        <v>101</v>
      </c>
      <c r="R225" s="262" t="s">
        <v>102</v>
      </c>
      <c r="S225" s="262" t="s">
        <v>103</v>
      </c>
    </row>
    <row r="226" spans="1:22" ht="16.5" thickTop="1" x14ac:dyDescent="0.25">
      <c r="D226" s="306" t="s">
        <v>104</v>
      </c>
      <c r="E226" s="306"/>
      <c r="F226" s="306"/>
      <c r="G226" s="306"/>
      <c r="H226" s="306"/>
      <c r="I226" s="306"/>
      <c r="J226" s="306"/>
      <c r="K226" s="250"/>
      <c r="L226" s="251">
        <f>'[1]УП-2'!$M$58</f>
        <v>0</v>
      </c>
      <c r="O226" s="251"/>
      <c r="Q226" s="258">
        <f>S222</f>
        <v>1335</v>
      </c>
      <c r="R226" s="258">
        <v>600</v>
      </c>
      <c r="S226" s="258">
        <f>(Q226-R226)*60%+R226</f>
        <v>1041</v>
      </c>
    </row>
    <row r="227" spans="1:22" ht="18" x14ac:dyDescent="0.25">
      <c r="D227" s="307" t="s">
        <v>105</v>
      </c>
      <c r="E227" s="307"/>
      <c r="F227" s="307"/>
      <c r="G227" s="307"/>
      <c r="H227" s="307"/>
      <c r="I227" s="307"/>
      <c r="J227" s="307"/>
      <c r="K227" s="265"/>
      <c r="L227" s="266">
        <f>SUM(L218:L226)</f>
        <v>18914.738119999998</v>
      </c>
      <c r="M227" s="267"/>
      <c r="O227" s="268" t="e">
        <f>SUM(O218:O226)</f>
        <v>#REF!</v>
      </c>
      <c r="Q227" s="267"/>
    </row>
    <row r="228" spans="1:22" ht="15.75" x14ac:dyDescent="0.25">
      <c r="D228" s="308" t="s">
        <v>106</v>
      </c>
      <c r="E228" s="308"/>
      <c r="F228" s="308"/>
      <c r="G228" s="308"/>
      <c r="H228" s="308"/>
      <c r="I228" s="308"/>
      <c r="J228" s="308"/>
      <c r="K228" s="250"/>
      <c r="L228" s="251">
        <f>'[1]УП-2'!$M$54</f>
        <v>718.95154000000002</v>
      </c>
      <c r="O228" s="251"/>
      <c r="P228" s="269"/>
      <c r="Q228" s="270" t="s">
        <v>107</v>
      </c>
    </row>
    <row r="229" spans="1:22" ht="18" x14ac:dyDescent="0.25">
      <c r="D229" s="309" t="s">
        <v>108</v>
      </c>
      <c r="E229" s="309"/>
      <c r="F229" s="309"/>
      <c r="G229" s="309"/>
      <c r="H229" s="309"/>
      <c r="I229" s="309"/>
      <c r="J229" s="309"/>
      <c r="K229" s="250"/>
      <c r="L229" s="268">
        <f>L227+L228</f>
        <v>19633.689659999996</v>
      </c>
      <c r="O229" s="268" t="e">
        <f>O227+O228</f>
        <v>#REF!</v>
      </c>
      <c r="P229" s="271"/>
      <c r="Q229" s="270" t="s">
        <v>109</v>
      </c>
    </row>
    <row r="230" spans="1:22" ht="15.75" x14ac:dyDescent="0.25">
      <c r="P230" s="272"/>
      <c r="Q230" s="270" t="s">
        <v>110</v>
      </c>
    </row>
    <row r="232" spans="1:22" ht="13.5" thickBot="1" x14ac:dyDescent="0.25">
      <c r="A232" s="312"/>
      <c r="B232" s="312"/>
      <c r="C232" s="312"/>
      <c r="D232" s="312"/>
      <c r="E232" s="312"/>
      <c r="F232" s="312"/>
      <c r="G232" s="312"/>
      <c r="H232" s="312"/>
      <c r="I232" s="312"/>
      <c r="J232" s="312"/>
      <c r="K232" s="312"/>
      <c r="L232" s="312"/>
      <c r="M232" s="312"/>
      <c r="N232" s="312"/>
      <c r="O232" s="312"/>
      <c r="P232" s="312"/>
      <c r="Q232" s="312"/>
      <c r="R232" s="312"/>
      <c r="S232" s="312"/>
      <c r="T232" s="312"/>
      <c r="U232" s="312"/>
      <c r="V232" s="312"/>
    </row>
    <row r="233" spans="1:22" ht="13.5" thickTop="1" x14ac:dyDescent="0.2"/>
    <row r="234" spans="1:22" ht="18" x14ac:dyDescent="0.25">
      <c r="D234" s="317" t="s">
        <v>120</v>
      </c>
      <c r="E234" s="317"/>
      <c r="F234" s="317"/>
      <c r="G234" s="317"/>
      <c r="H234" s="317"/>
      <c r="I234" s="317"/>
      <c r="J234" s="318"/>
      <c r="K234" s="237">
        <f>AT220</f>
        <v>0</v>
      </c>
      <c r="M234" s="8"/>
      <c r="O234" s="8"/>
      <c r="Q234" s="319" t="s">
        <v>85</v>
      </c>
      <c r="R234" s="319"/>
      <c r="S234" s="319"/>
    </row>
    <row r="235" spans="1:22" ht="15.75" x14ac:dyDescent="0.25">
      <c r="D235" s="310"/>
      <c r="E235" s="310"/>
      <c r="F235" s="310"/>
      <c r="G235" s="310"/>
      <c r="H235" s="310"/>
      <c r="I235" s="310"/>
      <c r="J235" s="320"/>
      <c r="K235" s="239">
        <f>CJ220</f>
        <v>0</v>
      </c>
      <c r="Q235" s="240" t="e">
        <f>$K$29</f>
        <v>#REF!</v>
      </c>
      <c r="R235" s="8" t="e">
        <f>#REF!</f>
        <v>#REF!</v>
      </c>
      <c r="S235" s="241" t="e">
        <f>Q235-R235</f>
        <v>#REF!</v>
      </c>
      <c r="U235" s="242"/>
    </row>
    <row r="236" spans="1:22" ht="15.75" x14ac:dyDescent="0.25">
      <c r="D236" s="310"/>
      <c r="E236" s="310"/>
      <c r="F236" s="310"/>
      <c r="G236" s="310"/>
      <c r="H236" s="310"/>
      <c r="I236" s="310"/>
      <c r="J236" s="310"/>
      <c r="K236" s="246" t="s">
        <v>86</v>
      </c>
      <c r="M236" s="247" t="e">
        <f>T236</f>
        <v>#REF!</v>
      </c>
      <c r="N236" s="222" t="s">
        <v>87</v>
      </c>
      <c r="Q236" s="248" t="e">
        <f>$K$30</f>
        <v>#REF!</v>
      </c>
      <c r="R236" s="219" t="e">
        <f>#REF!</f>
        <v>#REF!</v>
      </c>
      <c r="S236" s="241" t="e">
        <f>Q236-R236</f>
        <v>#REF!</v>
      </c>
      <c r="T236" t="e">
        <f>S235/S236/1000</f>
        <v>#REF!</v>
      </c>
      <c r="U236" s="242"/>
    </row>
    <row r="237" spans="1:22" ht="25.5" x14ac:dyDescent="0.2">
      <c r="D237" s="231"/>
      <c r="E237" s="231"/>
      <c r="F237" s="231"/>
      <c r="G237" s="231"/>
      <c r="H237" s="231"/>
      <c r="I237" s="231"/>
      <c r="J237" s="231"/>
      <c r="K237" s="249" t="s">
        <v>88</v>
      </c>
      <c r="M237" s="249" t="s">
        <v>89</v>
      </c>
    </row>
    <row r="238" spans="1:22" ht="16.5" thickBot="1" x14ac:dyDescent="0.3">
      <c r="D238" s="310" t="s">
        <v>90</v>
      </c>
      <c r="E238" s="310"/>
      <c r="F238" s="310"/>
      <c r="G238" s="310"/>
      <c r="H238" s="310"/>
      <c r="I238" s="310"/>
      <c r="J238" s="310"/>
      <c r="K238" s="250">
        <f>'[1]УП-2'!$N$12</f>
        <v>0</v>
      </c>
      <c r="L238" s="251">
        <f>'[1]УП-2'!$N$38+'[1]УП-2'!$N$40+'[1]УП-2'!$N$42</f>
        <v>0</v>
      </c>
      <c r="M238" s="250">
        <v>16</v>
      </c>
      <c r="N238" s="252">
        <f>L238/M238*M238</f>
        <v>0</v>
      </c>
      <c r="O238" s="253">
        <f>U238</f>
        <v>0</v>
      </c>
      <c r="P238" s="254" t="s">
        <v>91</v>
      </c>
      <c r="Q238" s="255" t="s">
        <v>70</v>
      </c>
      <c r="R238" s="255" t="s">
        <v>69</v>
      </c>
      <c r="U238" s="256">
        <f>N238/$Q$41*$S$41</f>
        <v>0</v>
      </c>
    </row>
    <row r="239" spans="1:22" ht="16.5" thickTop="1" x14ac:dyDescent="0.25">
      <c r="D239" s="306" t="s">
        <v>92</v>
      </c>
      <c r="E239" s="306"/>
      <c r="F239" s="306"/>
      <c r="G239" s="306"/>
      <c r="H239" s="306"/>
      <c r="I239" s="306"/>
      <c r="J239" s="311"/>
      <c r="K239" s="257">
        <f>'[1]УП-2'!N10</f>
        <v>1.5811999999999999</v>
      </c>
      <c r="L239" s="251">
        <f>'[1]УП-2'!$N$44</f>
        <v>110.89398</v>
      </c>
      <c r="M239" s="257"/>
      <c r="O239" s="251" t="e">
        <f>M239*M236</f>
        <v>#REF!</v>
      </c>
      <c r="Q239" s="258">
        <v>485</v>
      </c>
      <c r="R239" s="258">
        <v>850</v>
      </c>
    </row>
    <row r="240" spans="1:22" ht="15.75" x14ac:dyDescent="0.25">
      <c r="D240" s="306" t="s">
        <v>93</v>
      </c>
      <c r="E240" s="306"/>
      <c r="F240" s="306"/>
      <c r="G240" s="306"/>
      <c r="H240" s="306"/>
      <c r="I240" s="306"/>
      <c r="J240" s="306"/>
      <c r="K240" s="250"/>
      <c r="L240" s="251">
        <f>'[1]УП-2'!N$57</f>
        <v>0</v>
      </c>
      <c r="O240" s="251"/>
    </row>
    <row r="241" spans="1:22" ht="26.25" thickBot="1" x14ac:dyDescent="0.3">
      <c r="D241" s="306" t="s">
        <v>94</v>
      </c>
      <c r="E241" s="306"/>
      <c r="F241" s="306"/>
      <c r="G241" s="306"/>
      <c r="H241" s="306"/>
      <c r="I241" s="306"/>
      <c r="J241" s="306"/>
      <c r="K241" s="250">
        <f>'[1]УП-2'!$N$7</f>
        <v>30</v>
      </c>
      <c r="L241" s="251">
        <f>'[1]УП-2'!N$16</f>
        <v>18743.658049999998</v>
      </c>
      <c r="M241" s="250">
        <v>15</v>
      </c>
      <c r="N241" s="252">
        <f>L241/M241*M241</f>
        <v>18743.658049999998</v>
      </c>
      <c r="O241" s="253">
        <f>U241</f>
        <v>14615.841221011235</v>
      </c>
      <c r="P241" s="259" t="s">
        <v>95</v>
      </c>
      <c r="Q241" s="255" t="s">
        <v>70</v>
      </c>
      <c r="R241" s="255" t="s">
        <v>69</v>
      </c>
      <c r="S241" s="255" t="s">
        <v>96</v>
      </c>
      <c r="U241" s="256">
        <f>N241/$Q$41*$S$41</f>
        <v>14615.841221011235</v>
      </c>
    </row>
    <row r="242" spans="1:22" ht="16.5" thickTop="1" x14ac:dyDescent="0.25">
      <c r="D242" s="306" t="s">
        <v>97</v>
      </c>
      <c r="E242" s="306"/>
      <c r="F242" s="306"/>
      <c r="G242" s="306"/>
      <c r="H242" s="306"/>
      <c r="I242" s="306"/>
      <c r="J242" s="306"/>
      <c r="K242" s="250">
        <f>'[1]УП-2'!$N$9</f>
        <v>0</v>
      </c>
      <c r="L242" s="251">
        <f>'[1]УП-2'!$N$26</f>
        <v>0</v>
      </c>
      <c r="M242" s="250">
        <v>31</v>
      </c>
      <c r="N242" s="252">
        <f>L242/M242*M242</f>
        <v>0</v>
      </c>
      <c r="O242" s="253">
        <f>U242</f>
        <v>0</v>
      </c>
      <c r="Q242" s="258">
        <f>Q239/M238*M238</f>
        <v>485</v>
      </c>
      <c r="R242" s="258">
        <f>R239/M241*M241</f>
        <v>850</v>
      </c>
      <c r="S242" s="258">
        <f>Q242+R242</f>
        <v>1335</v>
      </c>
      <c r="U242" s="256">
        <f>N242/$Q$41*$S$41</f>
        <v>0</v>
      </c>
    </row>
    <row r="243" spans="1:22" ht="15.75" x14ac:dyDescent="0.25">
      <c r="D243" s="306" t="s">
        <v>98</v>
      </c>
      <c r="E243" s="306"/>
      <c r="F243" s="306"/>
      <c r="G243" s="306"/>
      <c r="H243" s="306"/>
      <c r="I243" s="306"/>
      <c r="J243" s="306"/>
      <c r="K243" s="250"/>
      <c r="L243" s="251">
        <f>'[1]УП-2'!N214</f>
        <v>0</v>
      </c>
      <c r="M243" s="250"/>
      <c r="O243" s="253"/>
      <c r="Q243" s="260"/>
      <c r="R243" s="260"/>
      <c r="S243" s="260"/>
      <c r="U243" s="261"/>
    </row>
    <row r="244" spans="1:22" ht="15.75" x14ac:dyDescent="0.25">
      <c r="D244" s="306" t="s">
        <v>99</v>
      </c>
      <c r="E244" s="306"/>
      <c r="F244" s="306"/>
      <c r="G244" s="306"/>
      <c r="H244" s="306"/>
      <c r="I244" s="306"/>
      <c r="J244" s="306"/>
      <c r="K244" s="250"/>
      <c r="L244" s="251">
        <f>'[1]УП-2'!$N$56</f>
        <v>8.1999999999999993</v>
      </c>
      <c r="O244" s="251"/>
    </row>
    <row r="245" spans="1:22" ht="26.25" thickBot="1" x14ac:dyDescent="0.3">
      <c r="D245" s="306" t="s">
        <v>100</v>
      </c>
      <c r="E245" s="306"/>
      <c r="F245" s="306"/>
      <c r="G245" s="306"/>
      <c r="H245" s="306"/>
      <c r="I245" s="306"/>
      <c r="J245" s="306"/>
      <c r="K245" s="250"/>
      <c r="L245" s="251">
        <f>'[1]УП-2'!$N$60</f>
        <v>10</v>
      </c>
      <c r="O245" s="251"/>
      <c r="Q245" s="262" t="s">
        <v>101</v>
      </c>
      <c r="R245" s="262" t="s">
        <v>102</v>
      </c>
      <c r="S245" s="262" t="s">
        <v>103</v>
      </c>
    </row>
    <row r="246" spans="1:22" ht="16.5" thickTop="1" x14ac:dyDescent="0.25">
      <c r="D246" s="306" t="s">
        <v>104</v>
      </c>
      <c r="E246" s="306"/>
      <c r="F246" s="306"/>
      <c r="G246" s="306"/>
      <c r="H246" s="306"/>
      <c r="I246" s="306"/>
      <c r="J246" s="306"/>
      <c r="K246" s="250"/>
      <c r="L246" s="251">
        <f>'[1]УП-2'!$N$58</f>
        <v>0</v>
      </c>
      <c r="O246" s="251"/>
      <c r="Q246" s="258">
        <f>S242</f>
        <v>1335</v>
      </c>
      <c r="R246" s="258">
        <v>600</v>
      </c>
      <c r="S246" s="258">
        <f>(Q246-R246)*60%+R246</f>
        <v>1041</v>
      </c>
    </row>
    <row r="247" spans="1:22" ht="18" x14ac:dyDescent="0.25">
      <c r="D247" s="307" t="s">
        <v>105</v>
      </c>
      <c r="E247" s="307"/>
      <c r="F247" s="307"/>
      <c r="G247" s="307"/>
      <c r="H247" s="307"/>
      <c r="I247" s="307"/>
      <c r="J247" s="307"/>
      <c r="K247" s="265"/>
      <c r="L247" s="266">
        <f>SUM(L238:L246)</f>
        <v>18872.75203</v>
      </c>
      <c r="M247" s="267"/>
      <c r="O247" s="268" t="e">
        <f>SUM(O238:O246)</f>
        <v>#REF!</v>
      </c>
      <c r="Q247" s="267"/>
    </row>
    <row r="248" spans="1:22" ht="15.75" x14ac:dyDescent="0.25">
      <c r="D248" s="308" t="s">
        <v>106</v>
      </c>
      <c r="E248" s="308"/>
      <c r="F248" s="308"/>
      <c r="G248" s="308"/>
      <c r="H248" s="308"/>
      <c r="I248" s="308"/>
      <c r="J248" s="308"/>
      <c r="K248" s="250"/>
      <c r="L248" s="251">
        <f>'[1]УП-2'!$N$54</f>
        <v>897.91962000000001</v>
      </c>
      <c r="O248" s="251"/>
      <c r="P248" s="269"/>
      <c r="Q248" s="270" t="s">
        <v>107</v>
      </c>
    </row>
    <row r="249" spans="1:22" ht="18" x14ac:dyDescent="0.25">
      <c r="D249" s="309" t="s">
        <v>108</v>
      </c>
      <c r="E249" s="309"/>
      <c r="F249" s="309"/>
      <c r="G249" s="309"/>
      <c r="H249" s="309"/>
      <c r="I249" s="309"/>
      <c r="J249" s="309"/>
      <c r="K249" s="250"/>
      <c r="L249" s="268">
        <f>L247+L248</f>
        <v>19770.67165</v>
      </c>
      <c r="O249" s="268" t="e">
        <f>O247+O248</f>
        <v>#REF!</v>
      </c>
      <c r="P249" s="271"/>
      <c r="Q249" s="270" t="s">
        <v>109</v>
      </c>
    </row>
    <row r="250" spans="1:22" ht="15.75" x14ac:dyDescent="0.25">
      <c r="P250" s="272"/>
      <c r="Q250" s="270" t="s">
        <v>110</v>
      </c>
    </row>
    <row r="252" spans="1:22" ht="13.5" thickBot="1" x14ac:dyDescent="0.25">
      <c r="A252" s="312"/>
      <c r="B252" s="312"/>
      <c r="C252" s="312"/>
      <c r="D252" s="312"/>
      <c r="E252" s="312"/>
      <c r="F252" s="312"/>
      <c r="G252" s="312"/>
      <c r="H252" s="312"/>
      <c r="I252" s="312"/>
      <c r="J252" s="312"/>
      <c r="K252" s="312"/>
      <c r="L252" s="312"/>
      <c r="M252" s="312"/>
      <c r="N252" s="312"/>
      <c r="O252" s="312"/>
      <c r="P252" s="312"/>
      <c r="Q252" s="312"/>
      <c r="R252" s="312"/>
      <c r="S252" s="312"/>
      <c r="T252" s="312"/>
      <c r="U252" s="312"/>
      <c r="V252" s="312"/>
    </row>
    <row r="253" spans="1:22" ht="13.5" thickTop="1" x14ac:dyDescent="0.2"/>
    <row r="254" spans="1:22" ht="18" x14ac:dyDescent="0.25">
      <c r="D254" s="317" t="s">
        <v>121</v>
      </c>
      <c r="E254" s="317"/>
      <c r="F254" s="317"/>
      <c r="G254" s="317"/>
      <c r="H254" s="317"/>
      <c r="I254" s="317"/>
      <c r="J254" s="318"/>
      <c r="K254" s="237">
        <f>AT240</f>
        <v>0</v>
      </c>
      <c r="M254" s="8"/>
      <c r="O254" s="8"/>
      <c r="Q254" s="319" t="s">
        <v>85</v>
      </c>
      <c r="R254" s="319"/>
      <c r="S254" s="319"/>
    </row>
    <row r="255" spans="1:22" ht="15.75" x14ac:dyDescent="0.25">
      <c r="D255" s="310"/>
      <c r="E255" s="310"/>
      <c r="F255" s="310"/>
      <c r="G255" s="310"/>
      <c r="H255" s="310"/>
      <c r="I255" s="310"/>
      <c r="J255" s="320"/>
      <c r="K255" s="239">
        <f>CJ240</f>
        <v>0</v>
      </c>
      <c r="Q255" s="240" t="e">
        <f>$K$29</f>
        <v>#REF!</v>
      </c>
      <c r="R255" s="8" t="e">
        <f>#REF!</f>
        <v>#REF!</v>
      </c>
      <c r="S255" s="241" t="e">
        <f>Q255-R255</f>
        <v>#REF!</v>
      </c>
      <c r="U255" s="242"/>
    </row>
    <row r="256" spans="1:22" ht="15.75" x14ac:dyDescent="0.25">
      <c r="D256" s="310"/>
      <c r="E256" s="310"/>
      <c r="F256" s="310"/>
      <c r="G256" s="310"/>
      <c r="H256" s="310"/>
      <c r="I256" s="310"/>
      <c r="J256" s="310"/>
      <c r="K256" s="246" t="s">
        <v>86</v>
      </c>
      <c r="M256" s="247" t="e">
        <f>T256</f>
        <v>#REF!</v>
      </c>
      <c r="N256" s="222" t="s">
        <v>87</v>
      </c>
      <c r="Q256" s="248" t="e">
        <f>$K$30</f>
        <v>#REF!</v>
      </c>
      <c r="R256" s="219" t="e">
        <f>#REF!</f>
        <v>#REF!</v>
      </c>
      <c r="S256" s="241" t="e">
        <f>Q256-R256</f>
        <v>#REF!</v>
      </c>
      <c r="T256" t="e">
        <f>S255/S256/1000</f>
        <v>#REF!</v>
      </c>
      <c r="U256" s="242"/>
    </row>
    <row r="257" spans="4:21" ht="25.5" x14ac:dyDescent="0.2">
      <c r="D257" s="231"/>
      <c r="E257" s="231"/>
      <c r="F257" s="231"/>
      <c r="G257" s="231"/>
      <c r="H257" s="231"/>
      <c r="I257" s="231"/>
      <c r="J257" s="231"/>
      <c r="K257" s="249" t="s">
        <v>88</v>
      </c>
      <c r="M257" s="249" t="s">
        <v>89</v>
      </c>
    </row>
    <row r="258" spans="4:21" ht="16.5" thickBot="1" x14ac:dyDescent="0.3">
      <c r="D258" s="310" t="s">
        <v>90</v>
      </c>
      <c r="E258" s="310"/>
      <c r="F258" s="310"/>
      <c r="G258" s="310"/>
      <c r="H258" s="310"/>
      <c r="I258" s="310"/>
      <c r="J258" s="310"/>
      <c r="K258" s="250">
        <f>'[1]УП-2'!$J$12</f>
        <v>29</v>
      </c>
      <c r="L258" s="251">
        <f>'[1]УП-2'!$O$38+'[1]УП-2'!$O$40+'[1]УП-2'!$O$42</f>
        <v>7650.3823999999995</v>
      </c>
      <c r="M258" s="250">
        <v>16</v>
      </c>
      <c r="N258" s="252">
        <f>L258/M258*M258</f>
        <v>7650.3823999999995</v>
      </c>
      <c r="O258" s="253">
        <f>U258</f>
        <v>5965.5790849438199</v>
      </c>
      <c r="P258" s="254" t="s">
        <v>91</v>
      </c>
      <c r="Q258" s="255" t="s">
        <v>70</v>
      </c>
      <c r="R258" s="255" t="s">
        <v>69</v>
      </c>
      <c r="U258" s="256">
        <f>N258/$Q$41*$S$41</f>
        <v>5965.5790849438199</v>
      </c>
    </row>
    <row r="259" spans="4:21" ht="16.5" thickTop="1" x14ac:dyDescent="0.25">
      <c r="D259" s="306" t="s">
        <v>92</v>
      </c>
      <c r="E259" s="306"/>
      <c r="F259" s="306"/>
      <c r="G259" s="306"/>
      <c r="H259" s="306"/>
      <c r="I259" s="306"/>
      <c r="J259" s="311"/>
      <c r="K259" s="257">
        <f>'[1]УП-2'!O10</f>
        <v>11.29515</v>
      </c>
      <c r="L259" s="251">
        <f>'[1]УП-2'!$O$44</f>
        <v>794.16039999999998</v>
      </c>
      <c r="M259" s="257"/>
      <c r="O259" s="251" t="e">
        <f>M259*M256</f>
        <v>#REF!</v>
      </c>
      <c r="Q259" s="258">
        <v>485</v>
      </c>
      <c r="R259" s="258">
        <v>850</v>
      </c>
    </row>
    <row r="260" spans="4:21" ht="15.75" x14ac:dyDescent="0.25">
      <c r="D260" s="306" t="s">
        <v>93</v>
      </c>
      <c r="E260" s="306"/>
      <c r="F260" s="306"/>
      <c r="G260" s="306"/>
      <c r="H260" s="306"/>
      <c r="I260" s="306"/>
      <c r="J260" s="306"/>
      <c r="K260" s="250"/>
      <c r="L260" s="251">
        <f>'[1]УП-2'!O$57</f>
        <v>0</v>
      </c>
      <c r="O260" s="251"/>
    </row>
    <row r="261" spans="4:21" ht="26.25" thickBot="1" x14ac:dyDescent="0.3">
      <c r="D261" s="306" t="s">
        <v>94</v>
      </c>
      <c r="E261" s="306"/>
      <c r="F261" s="306"/>
      <c r="G261" s="306"/>
      <c r="H261" s="306"/>
      <c r="I261" s="306"/>
      <c r="J261" s="306"/>
      <c r="K261" s="250">
        <f>'[1]УП-2'!$J$7</f>
        <v>2</v>
      </c>
      <c r="L261" s="251">
        <f>'[1]УП-2'!O$16</f>
        <v>5635.2669000000005</v>
      </c>
      <c r="M261" s="250">
        <v>15</v>
      </c>
      <c r="N261" s="252">
        <f>L261/M261*M261</f>
        <v>5635.2669000000005</v>
      </c>
      <c r="O261" s="253">
        <f>U261</f>
        <v>4394.2418298876401</v>
      </c>
      <c r="P261" s="259" t="s">
        <v>95</v>
      </c>
      <c r="Q261" s="255" t="s">
        <v>70</v>
      </c>
      <c r="R261" s="255" t="s">
        <v>69</v>
      </c>
      <c r="S261" s="255" t="s">
        <v>96</v>
      </c>
      <c r="U261" s="256">
        <f>N261/$Q$41*$S$41</f>
        <v>4394.2418298876401</v>
      </c>
    </row>
    <row r="262" spans="4:21" ht="16.5" thickTop="1" x14ac:dyDescent="0.25">
      <c r="D262" s="306" t="s">
        <v>97</v>
      </c>
      <c r="E262" s="306"/>
      <c r="F262" s="306"/>
      <c r="G262" s="306"/>
      <c r="H262" s="306"/>
      <c r="I262" s="306"/>
      <c r="J262" s="306"/>
      <c r="K262" s="250">
        <f>'[1]УП-2'!$J$9</f>
        <v>0</v>
      </c>
      <c r="L262" s="251">
        <f>'[1]УП-2'!$O$26</f>
        <v>0</v>
      </c>
      <c r="M262" s="250">
        <v>31</v>
      </c>
      <c r="N262" s="252">
        <f>L262/M262*M262</f>
        <v>0</v>
      </c>
      <c r="O262" s="253">
        <f>U262</f>
        <v>0</v>
      </c>
      <c r="Q262" s="258">
        <f>Q259/M258*M258</f>
        <v>485</v>
      </c>
      <c r="R262" s="258">
        <f>R259/M261*M261</f>
        <v>850</v>
      </c>
      <c r="S262" s="258">
        <f>Q262+R262</f>
        <v>1335</v>
      </c>
      <c r="U262" s="256">
        <f>N262/$Q$41*$S$41</f>
        <v>0</v>
      </c>
    </row>
    <row r="263" spans="4:21" ht="15.75" x14ac:dyDescent="0.25">
      <c r="D263" s="306" t="s">
        <v>98</v>
      </c>
      <c r="E263" s="306"/>
      <c r="F263" s="306"/>
      <c r="G263" s="306"/>
      <c r="H263" s="306"/>
      <c r="I263" s="306"/>
      <c r="J263" s="306"/>
      <c r="K263" s="250"/>
      <c r="L263" s="251">
        <f>'[1]УП-2'!O234</f>
        <v>0</v>
      </c>
      <c r="M263" s="250"/>
      <c r="O263" s="253"/>
      <c r="Q263" s="260"/>
      <c r="R263" s="260"/>
      <c r="S263" s="260"/>
      <c r="U263" s="261"/>
    </row>
    <row r="264" spans="4:21" ht="15.75" x14ac:dyDescent="0.25">
      <c r="D264" s="306" t="s">
        <v>99</v>
      </c>
      <c r="E264" s="306"/>
      <c r="F264" s="306"/>
      <c r="G264" s="306"/>
      <c r="H264" s="306"/>
      <c r="I264" s="306"/>
      <c r="J264" s="306"/>
      <c r="K264" s="250"/>
      <c r="L264" s="251">
        <f>'[1]УП-2'!$O$56</f>
        <v>8.1999999999999993</v>
      </c>
      <c r="O264" s="251"/>
    </row>
    <row r="265" spans="4:21" ht="26.25" thickBot="1" x14ac:dyDescent="0.3">
      <c r="D265" s="306" t="s">
        <v>100</v>
      </c>
      <c r="E265" s="306"/>
      <c r="F265" s="306"/>
      <c r="G265" s="306"/>
      <c r="H265" s="306"/>
      <c r="I265" s="306"/>
      <c r="J265" s="306"/>
      <c r="K265" s="250"/>
      <c r="L265" s="251">
        <f>'[1]УП-2'!$O$60</f>
        <v>10</v>
      </c>
      <c r="O265" s="251"/>
      <c r="Q265" s="262" t="s">
        <v>101</v>
      </c>
      <c r="R265" s="262" t="s">
        <v>102</v>
      </c>
      <c r="S265" s="262" t="s">
        <v>103</v>
      </c>
    </row>
    <row r="266" spans="4:21" ht="16.5" thickTop="1" x14ac:dyDescent="0.25">
      <c r="D266" s="306" t="s">
        <v>104</v>
      </c>
      <c r="E266" s="306"/>
      <c r="F266" s="306"/>
      <c r="G266" s="306"/>
      <c r="H266" s="306"/>
      <c r="I266" s="306"/>
      <c r="J266" s="306"/>
      <c r="K266" s="250"/>
      <c r="L266" s="251">
        <f>'[1]УП-2'!$O$58</f>
        <v>0</v>
      </c>
      <c r="O266" s="251"/>
      <c r="Q266" s="258">
        <f>S262</f>
        <v>1335</v>
      </c>
      <c r="R266" s="258">
        <v>600</v>
      </c>
      <c r="S266" s="258">
        <f>(Q266-R266)*60%+R266</f>
        <v>1041</v>
      </c>
    </row>
    <row r="267" spans="4:21" ht="18" x14ac:dyDescent="0.25">
      <c r="D267" s="307" t="s">
        <v>105</v>
      </c>
      <c r="E267" s="307"/>
      <c r="F267" s="307"/>
      <c r="G267" s="307"/>
      <c r="H267" s="307"/>
      <c r="I267" s="307"/>
      <c r="J267" s="307"/>
      <c r="K267" s="265"/>
      <c r="L267" s="266">
        <f>SUM(L258:L266)</f>
        <v>14098.009700000001</v>
      </c>
      <c r="M267" s="267"/>
      <c r="O267" s="268" t="e">
        <f>SUM(O258:O266)</f>
        <v>#REF!</v>
      </c>
      <c r="Q267" s="267"/>
    </row>
    <row r="268" spans="4:21" ht="15.75" x14ac:dyDescent="0.25">
      <c r="D268" s="308" t="s">
        <v>106</v>
      </c>
      <c r="E268" s="308"/>
      <c r="F268" s="308"/>
      <c r="G268" s="308"/>
      <c r="H268" s="308"/>
      <c r="I268" s="308"/>
      <c r="J268" s="308"/>
      <c r="K268" s="250"/>
      <c r="L268" s="251">
        <f>'[1]УП-2'!$O$54</f>
        <v>989.23789999999997</v>
      </c>
      <c r="O268" s="251"/>
      <c r="P268" s="269"/>
      <c r="Q268" s="270" t="s">
        <v>107</v>
      </c>
    </row>
    <row r="269" spans="4:21" ht="18" x14ac:dyDescent="0.25">
      <c r="D269" s="309" t="s">
        <v>108</v>
      </c>
      <c r="E269" s="309"/>
      <c r="F269" s="309"/>
      <c r="G269" s="309"/>
      <c r="H269" s="309"/>
      <c r="I269" s="309"/>
      <c r="J269" s="309"/>
      <c r="K269" s="250"/>
      <c r="L269" s="268">
        <f>L267+L268</f>
        <v>15087.247600000001</v>
      </c>
      <c r="O269" s="268" t="e">
        <f>O267+O268</f>
        <v>#REF!</v>
      </c>
      <c r="P269" s="271"/>
      <c r="Q269" s="270" t="s">
        <v>109</v>
      </c>
    </row>
    <row r="270" spans="4:21" ht="15.75" x14ac:dyDescent="0.25">
      <c r="P270" s="272"/>
      <c r="Q270" s="270" t="s">
        <v>110</v>
      </c>
    </row>
    <row r="274" spans="1:22" ht="13.5" thickBot="1" x14ac:dyDescent="0.25">
      <c r="A274" s="312"/>
      <c r="B274" s="312"/>
      <c r="C274" s="312"/>
      <c r="D274" s="312"/>
      <c r="E274" s="312"/>
      <c r="F274" s="312"/>
      <c r="G274" s="312"/>
      <c r="H274" s="312"/>
      <c r="I274" s="312"/>
      <c r="J274" s="312"/>
      <c r="K274" s="312"/>
      <c r="L274" s="312"/>
      <c r="M274" s="312"/>
      <c r="N274" s="312"/>
      <c r="O274" s="312"/>
      <c r="P274" s="312"/>
      <c r="Q274" s="312"/>
      <c r="R274" s="312"/>
      <c r="S274" s="312"/>
      <c r="T274" s="312"/>
      <c r="U274" s="312"/>
      <c r="V274" s="312"/>
    </row>
    <row r="275" spans="1:22" ht="13.5" thickTop="1" x14ac:dyDescent="0.2"/>
    <row r="276" spans="1:22" ht="18" x14ac:dyDescent="0.25">
      <c r="D276" s="313">
        <v>2013</v>
      </c>
      <c r="E276" s="313"/>
      <c r="F276" s="313"/>
      <c r="G276" s="313"/>
      <c r="H276" s="313"/>
      <c r="I276" s="313"/>
      <c r="J276" s="313"/>
      <c r="M276" s="8"/>
      <c r="O276" s="8"/>
      <c r="Q276" s="314"/>
      <c r="R276" s="314"/>
      <c r="S276" s="314"/>
      <c r="T276" s="244"/>
      <c r="U276" s="244"/>
      <c r="V276" s="244"/>
    </row>
    <row r="277" spans="1:22" ht="15.75" x14ac:dyDescent="0.25">
      <c r="D277" s="315"/>
      <c r="E277" s="315"/>
      <c r="F277" s="315"/>
      <c r="G277" s="315"/>
      <c r="H277" s="315"/>
      <c r="I277" s="315"/>
      <c r="J277" s="315"/>
      <c r="Q277" s="283"/>
      <c r="R277" s="284"/>
      <c r="S277" s="285"/>
      <c r="T277" s="244"/>
      <c r="U277" s="286"/>
      <c r="V277" s="244"/>
    </row>
    <row r="278" spans="1:22" ht="15.75" x14ac:dyDescent="0.25">
      <c r="D278" s="310"/>
      <c r="E278" s="310"/>
      <c r="F278" s="310"/>
      <c r="G278" s="310"/>
      <c r="H278" s="310"/>
      <c r="I278" s="310"/>
      <c r="J278" s="310"/>
      <c r="K278" s="246" t="s">
        <v>86</v>
      </c>
      <c r="L278" s="316" t="s">
        <v>122</v>
      </c>
      <c r="M278" s="316"/>
      <c r="N278" s="287"/>
      <c r="O278" s="244"/>
      <c r="P278" s="244"/>
      <c r="Q278" s="288"/>
      <c r="R278" s="289"/>
      <c r="S278" s="285"/>
      <c r="T278" s="244"/>
      <c r="U278" s="286"/>
      <c r="V278" s="244"/>
    </row>
    <row r="279" spans="1:22" ht="31.5" x14ac:dyDescent="0.2">
      <c r="D279" s="231"/>
      <c r="E279" s="231"/>
      <c r="F279" s="231"/>
      <c r="G279" s="231"/>
      <c r="H279" s="231"/>
      <c r="I279" s="231"/>
      <c r="J279" s="231"/>
      <c r="K279" s="249" t="s">
        <v>88</v>
      </c>
      <c r="L279" s="290" t="s">
        <v>123</v>
      </c>
      <c r="M279" s="291" t="s">
        <v>124</v>
      </c>
      <c r="N279" s="292" t="s">
        <v>125</v>
      </c>
      <c r="O279" s="244"/>
      <c r="P279" s="244"/>
      <c r="Q279" s="244"/>
      <c r="R279" s="244"/>
      <c r="S279" s="244"/>
      <c r="T279" s="244"/>
      <c r="U279" s="244"/>
      <c r="V279" s="244"/>
    </row>
    <row r="280" spans="1:22" ht="15.75" x14ac:dyDescent="0.25">
      <c r="D280" s="310" t="s">
        <v>90</v>
      </c>
      <c r="E280" s="310"/>
      <c r="F280" s="310"/>
      <c r="G280" s="310"/>
      <c r="H280" s="310"/>
      <c r="I280" s="310"/>
      <c r="J280" s="310"/>
      <c r="K280" s="250">
        <f>'[1]УП-2'!$P$12</f>
        <v>230</v>
      </c>
      <c r="L280" s="293">
        <f>'[1]УП-2'!$P$38+'[1]УП-2'!$P$40+'[1]УП-2'!$P$42</f>
        <v>59140.714589999996</v>
      </c>
      <c r="M280" s="293">
        <f>$L$33+$L$53+$L$75+$L$95+$L$115+$L$136+$L$156+$L$176+$L$196+$L$218+$L$238+$L$258</f>
        <v>59140.714590000003</v>
      </c>
      <c r="N280" s="294">
        <f>L280-M280</f>
        <v>0</v>
      </c>
      <c r="O280" s="295"/>
      <c r="P280" s="296"/>
      <c r="Q280" s="297"/>
      <c r="R280" s="297"/>
      <c r="S280" s="244"/>
      <c r="T280" s="244"/>
      <c r="U280" s="295"/>
      <c r="V280" s="244"/>
    </row>
    <row r="281" spans="1:22" ht="15.75" x14ac:dyDescent="0.25">
      <c r="D281" s="306" t="s">
        <v>92</v>
      </c>
      <c r="E281" s="306"/>
      <c r="F281" s="306"/>
      <c r="G281" s="306"/>
      <c r="H281" s="306"/>
      <c r="I281" s="306"/>
      <c r="J281" s="311"/>
      <c r="K281" s="257">
        <f>'[1]УП-2'!P10</f>
        <v>287.87369000000001</v>
      </c>
      <c r="L281" s="293">
        <f>'[1]УП-2'!$P$44</f>
        <v>19909.848670000003</v>
      </c>
      <c r="M281" s="293">
        <f>$L$34+$L$54+$L$76+$L$96+$L$116+$L$137+$L$157+$L$177+$L$197+$L$219+$L$239+$L$259</f>
        <v>19909.848670000003</v>
      </c>
      <c r="N281" s="294">
        <f t="shared" ref="N281:N291" si="54">L281-M281</f>
        <v>0</v>
      </c>
      <c r="O281" s="244"/>
      <c r="P281" s="244"/>
      <c r="Q281" s="298"/>
      <c r="R281" s="298"/>
      <c r="S281" s="244"/>
      <c r="T281" s="244"/>
      <c r="U281" s="244"/>
      <c r="V281" s="244"/>
    </row>
    <row r="282" spans="1:22" ht="15.75" x14ac:dyDescent="0.25">
      <c r="D282" s="306" t="s">
        <v>93</v>
      </c>
      <c r="E282" s="306"/>
      <c r="F282" s="306"/>
      <c r="G282" s="306"/>
      <c r="H282" s="306"/>
      <c r="I282" s="306"/>
      <c r="J282" s="306"/>
      <c r="K282" s="250"/>
      <c r="L282" s="293">
        <f>'[1]УП-2'!P$57</f>
        <v>3015.40083</v>
      </c>
      <c r="M282" s="293">
        <f>$L$35+$L$55+$L$77+$L$97+$L$117+$L$138+$L$158+$L$178+$L$198+$L$220+$L$240+$L$260</f>
        <v>3015.40083</v>
      </c>
      <c r="N282" s="294">
        <f t="shared" si="54"/>
        <v>0</v>
      </c>
      <c r="O282" s="244"/>
      <c r="P282" s="244"/>
      <c r="Q282" s="244"/>
      <c r="R282" s="244"/>
      <c r="S282" s="244"/>
      <c r="T282" s="244"/>
      <c r="U282" s="244"/>
      <c r="V282" s="244"/>
    </row>
    <row r="283" spans="1:22" ht="15.75" x14ac:dyDescent="0.25">
      <c r="D283" s="306" t="s">
        <v>94</v>
      </c>
      <c r="E283" s="306"/>
      <c r="F283" s="306"/>
      <c r="G283" s="306"/>
      <c r="H283" s="306"/>
      <c r="I283" s="306"/>
      <c r="J283" s="306"/>
      <c r="K283" s="250">
        <f>'[1]УП-2'!$P$7</f>
        <v>135</v>
      </c>
      <c r="L283" s="293">
        <f>'[1]УП-2'!P$16</f>
        <v>79053.240609999993</v>
      </c>
      <c r="M283" s="293">
        <f>$L$36+$L$56+$L$78+$L$98+$L$118+$L$139+$L$159+$L$179+$L$199+$L$221+$L$241+$L$261</f>
        <v>79053.240609999993</v>
      </c>
      <c r="N283" s="294">
        <f t="shared" si="54"/>
        <v>0</v>
      </c>
      <c r="O283" s="295"/>
      <c r="P283" s="299"/>
      <c r="Q283" s="297"/>
      <c r="R283" s="297"/>
      <c r="S283" s="297"/>
      <c r="T283" s="244"/>
      <c r="U283" s="295"/>
      <c r="V283" s="244"/>
    </row>
    <row r="284" spans="1:22" ht="15.75" x14ac:dyDescent="0.25">
      <c r="D284" s="306" t="s">
        <v>97</v>
      </c>
      <c r="E284" s="306"/>
      <c r="F284" s="306"/>
      <c r="G284" s="306"/>
      <c r="H284" s="306"/>
      <c r="I284" s="306"/>
      <c r="J284" s="306"/>
      <c r="K284" s="250">
        <f>'[1]УП-2'!$P$9</f>
        <v>0</v>
      </c>
      <c r="L284" s="293">
        <f>'[1]УП-2'!$P$26</f>
        <v>0</v>
      </c>
      <c r="M284" s="293">
        <f>$L$37+$L$57+$L$79+$L$99+$L$119+$L$140+$L$160+$L$180+$L$200+$L$222+$L$242+$L$262</f>
        <v>0</v>
      </c>
      <c r="N284" s="294">
        <f t="shared" si="54"/>
        <v>0</v>
      </c>
      <c r="O284" s="295"/>
      <c r="P284" s="244"/>
      <c r="Q284" s="298"/>
      <c r="R284" s="298"/>
      <c r="S284" s="298"/>
      <c r="T284" s="244"/>
      <c r="U284" s="295"/>
      <c r="V284" s="244"/>
    </row>
    <row r="285" spans="1:22" ht="15.75" x14ac:dyDescent="0.25">
      <c r="D285" s="306" t="s">
        <v>98</v>
      </c>
      <c r="E285" s="306"/>
      <c r="F285" s="306"/>
      <c r="G285" s="306"/>
      <c r="H285" s="306"/>
      <c r="I285" s="306"/>
      <c r="J285" s="306"/>
      <c r="K285" s="250"/>
      <c r="L285" s="293">
        <f>'[1]УП-2'!P55</f>
        <v>0</v>
      </c>
      <c r="M285" s="293">
        <f>$L$38+$L$58+$L$80+$L$100+$L$120+$L$141+$L$161+$L$181+$L$201+$L$223+$L$243+$L$263</f>
        <v>0</v>
      </c>
      <c r="N285" s="294">
        <f t="shared" si="54"/>
        <v>0</v>
      </c>
      <c r="O285" s="295"/>
      <c r="P285" s="244"/>
      <c r="Q285" s="298"/>
      <c r="R285" s="298"/>
      <c r="S285" s="298"/>
      <c r="T285" s="244"/>
      <c r="U285" s="295"/>
      <c r="V285" s="244"/>
    </row>
    <row r="286" spans="1:22" ht="15.75" x14ac:dyDescent="0.25">
      <c r="D286" s="306" t="s">
        <v>99</v>
      </c>
      <c r="E286" s="306"/>
      <c r="F286" s="306"/>
      <c r="G286" s="306"/>
      <c r="H286" s="306"/>
      <c r="I286" s="306"/>
      <c r="J286" s="306"/>
      <c r="K286" s="250"/>
      <c r="L286" s="293">
        <f>'[1]УП-2'!$P$56</f>
        <v>142.22999999999999</v>
      </c>
      <c r="M286" s="293">
        <f>$L$39+$L$59+$L$81+$L$101+$L$121+$L$142+$L$162+$L$182+$L$202+$L$224+$L$244+$L$264</f>
        <v>142.22999999999999</v>
      </c>
      <c r="N286" s="294">
        <f t="shared" si="54"/>
        <v>0</v>
      </c>
      <c r="O286" s="244"/>
      <c r="P286" s="244"/>
      <c r="Q286" s="244"/>
      <c r="R286" s="244"/>
      <c r="S286" s="244"/>
      <c r="T286" s="244"/>
      <c r="U286" s="244"/>
      <c r="V286" s="244"/>
    </row>
    <row r="287" spans="1:22" ht="15.75" x14ac:dyDescent="0.25">
      <c r="D287" s="306" t="s">
        <v>100</v>
      </c>
      <c r="E287" s="306"/>
      <c r="F287" s="306"/>
      <c r="G287" s="306"/>
      <c r="H287" s="306"/>
      <c r="I287" s="306"/>
      <c r="J287" s="306"/>
      <c r="K287" s="250"/>
      <c r="L287" s="293">
        <f>'[1]УП-2'!$P$60</f>
        <v>150</v>
      </c>
      <c r="M287" s="293">
        <f>$L$40+$L$60+$L$82+$L$102+$L$122+$L$143+$L$163+$L$183+$L$203+$L$225+$L$245+$L$265</f>
        <v>150</v>
      </c>
      <c r="N287" s="294">
        <f t="shared" si="54"/>
        <v>0</v>
      </c>
      <c r="O287" s="244"/>
      <c r="P287" s="244"/>
      <c r="Q287" s="300"/>
      <c r="R287" s="300"/>
      <c r="S287" s="300"/>
      <c r="T287" s="244"/>
      <c r="U287" s="244"/>
      <c r="V287" s="244"/>
    </row>
    <row r="288" spans="1:22" ht="15.75" x14ac:dyDescent="0.25">
      <c r="D288" s="306" t="s">
        <v>104</v>
      </c>
      <c r="E288" s="306"/>
      <c r="F288" s="306"/>
      <c r="G288" s="306"/>
      <c r="H288" s="306"/>
      <c r="I288" s="306"/>
      <c r="J288" s="306"/>
      <c r="K288" s="250"/>
      <c r="L288" s="293">
        <f>'[1]УП-2'!$P$58</f>
        <v>0</v>
      </c>
      <c r="M288" s="293">
        <f>$L$41+$L$61+$L$83+$L$103+$L$123+$L$144+$L$164+$L$184+$L$204+$L$226+$L$246+$L$266</f>
        <v>0</v>
      </c>
      <c r="N288" s="294">
        <f t="shared" si="54"/>
        <v>0</v>
      </c>
      <c r="O288" s="244"/>
      <c r="P288" s="244"/>
      <c r="Q288" s="298"/>
      <c r="R288" s="298"/>
      <c r="S288" s="298"/>
      <c r="T288" s="244"/>
      <c r="U288" s="244"/>
      <c r="V288" s="244"/>
    </row>
    <row r="289" spans="4:22" ht="18" x14ac:dyDescent="0.25">
      <c r="D289" s="307" t="s">
        <v>105</v>
      </c>
      <c r="E289" s="307"/>
      <c r="F289" s="307"/>
      <c r="G289" s="307"/>
      <c r="H289" s="307"/>
      <c r="I289" s="307"/>
      <c r="J289" s="307"/>
      <c r="K289" s="265"/>
      <c r="L289" s="266">
        <f>SUM(L280:L288)</f>
        <v>161411.43470000001</v>
      </c>
      <c r="M289" s="266">
        <f>SUM(M280:M288)</f>
        <v>161411.43470000001</v>
      </c>
      <c r="N289" s="294">
        <f t="shared" si="54"/>
        <v>0</v>
      </c>
      <c r="O289" s="301"/>
      <c r="P289" s="244"/>
      <c r="Q289" s="302"/>
      <c r="R289" s="244"/>
      <c r="S289" s="244"/>
      <c r="T289" s="244"/>
      <c r="U289" s="244"/>
      <c r="V289" s="244"/>
    </row>
    <row r="290" spans="4:22" ht="15.75" x14ac:dyDescent="0.25">
      <c r="D290" s="308" t="s">
        <v>106</v>
      </c>
      <c r="E290" s="308"/>
      <c r="F290" s="308"/>
      <c r="G290" s="308"/>
      <c r="H290" s="308"/>
      <c r="I290" s="308"/>
      <c r="J290" s="308"/>
      <c r="K290" s="250"/>
      <c r="L290" s="303">
        <f>'[1]УП-2'!$P$54</f>
        <v>22126.5838</v>
      </c>
      <c r="M290" s="303">
        <f>$L$43+$L$63+$L$85+$L$105+$L$125+$L$146+$L$166+$L$186+$L$206+$L$228+$L$248+$L$268</f>
        <v>22126.5838</v>
      </c>
      <c r="N290" s="294">
        <f t="shared" si="54"/>
        <v>0</v>
      </c>
      <c r="O290" s="244"/>
      <c r="P290" s="304"/>
      <c r="Q290" s="305"/>
      <c r="R290" s="244"/>
      <c r="S290" s="244"/>
      <c r="T290" s="244"/>
      <c r="U290" s="244"/>
      <c r="V290" s="244"/>
    </row>
    <row r="291" spans="4:22" ht="18" x14ac:dyDescent="0.25">
      <c r="D291" s="309" t="s">
        <v>108</v>
      </c>
      <c r="E291" s="309"/>
      <c r="F291" s="309"/>
      <c r="G291" s="309"/>
      <c r="H291" s="309"/>
      <c r="I291" s="309"/>
      <c r="J291" s="309"/>
      <c r="K291" s="250"/>
      <c r="L291" s="268">
        <f>L289+L290</f>
        <v>183538.01850000001</v>
      </c>
      <c r="M291" s="268">
        <f>M289+M290</f>
        <v>183538.01850000001</v>
      </c>
      <c r="N291" s="294">
        <f t="shared" si="54"/>
        <v>0</v>
      </c>
      <c r="O291" s="301"/>
      <c r="P291" s="304"/>
      <c r="Q291" s="270"/>
    </row>
    <row r="292" spans="4:22" ht="15.75" x14ac:dyDescent="0.25">
      <c r="M292" s="244"/>
      <c r="N292" s="244"/>
      <c r="O292" s="244"/>
      <c r="P292" s="304"/>
      <c r="Q292" s="270"/>
    </row>
  </sheetData>
  <mergeCells count="274">
    <mergeCell ref="B3:CL3"/>
    <mergeCell ref="A8:A10"/>
    <mergeCell ref="B8:B10"/>
    <mergeCell ref="C8:C10"/>
    <mergeCell ref="D8:J8"/>
    <mergeCell ref="K8:AB8"/>
    <mergeCell ref="AC8:AF9"/>
    <mergeCell ref="AG8:AI9"/>
    <mergeCell ref="AJ8:AP9"/>
    <mergeCell ref="AQ8:AS9"/>
    <mergeCell ref="BF8:BF10"/>
    <mergeCell ref="BG8:BG10"/>
    <mergeCell ref="BH8:BK9"/>
    <mergeCell ref="BL8:BL10"/>
    <mergeCell ref="BM8:BM10"/>
    <mergeCell ref="BN8:BN10"/>
    <mergeCell ref="AT8:AW9"/>
    <mergeCell ref="AX8:AX10"/>
    <mergeCell ref="AY8:AY10"/>
    <mergeCell ref="AZ8:AZ10"/>
    <mergeCell ref="BA8:BD9"/>
    <mergeCell ref="BE8:BE10"/>
    <mergeCell ref="CB8:CB10"/>
    <mergeCell ref="CC8:CF9"/>
    <mergeCell ref="CG8:CG10"/>
    <mergeCell ref="CH8:CH10"/>
    <mergeCell ref="CI8:CI10"/>
    <mergeCell ref="BO8:BR9"/>
    <mergeCell ref="BS8:BS10"/>
    <mergeCell ref="BT8:BT10"/>
    <mergeCell ref="BU8:BU10"/>
    <mergeCell ref="BV8:BY9"/>
    <mergeCell ref="BZ8:BZ10"/>
    <mergeCell ref="W9:AB9"/>
    <mergeCell ref="A11:A14"/>
    <mergeCell ref="B11:B13"/>
    <mergeCell ref="A15:A18"/>
    <mergeCell ref="B15:B17"/>
    <mergeCell ref="DB8:DF9"/>
    <mergeCell ref="D9:D10"/>
    <mergeCell ref="E9:E10"/>
    <mergeCell ref="F9:F10"/>
    <mergeCell ref="G9:I9"/>
    <mergeCell ref="J9:J10"/>
    <mergeCell ref="K9:M9"/>
    <mergeCell ref="N9:P9"/>
    <mergeCell ref="Q9:S9"/>
    <mergeCell ref="T9:V9"/>
    <mergeCell ref="CJ8:CL9"/>
    <mergeCell ref="CM8:CO9"/>
    <mergeCell ref="CP8:CR9"/>
    <mergeCell ref="CS8:CU9"/>
    <mergeCell ref="CV8:CX9"/>
    <mergeCell ref="CY8:DA9"/>
    <mergeCell ref="CA8:CA10"/>
    <mergeCell ref="A19:A20"/>
    <mergeCell ref="D28:J28"/>
    <mergeCell ref="D29:J29"/>
    <mergeCell ref="Q29:S29"/>
    <mergeCell ref="D30:J30"/>
    <mergeCell ref="D31:J31"/>
    <mergeCell ref="D39:J39"/>
    <mergeCell ref="D40:J40"/>
    <mergeCell ref="D41:J41"/>
    <mergeCell ref="D42:J42"/>
    <mergeCell ref="D43:J43"/>
    <mergeCell ref="D44:J44"/>
    <mergeCell ref="D33:J33"/>
    <mergeCell ref="D34:J34"/>
    <mergeCell ref="D35:J35"/>
    <mergeCell ref="D36:J36"/>
    <mergeCell ref="D37:J37"/>
    <mergeCell ref="D38:J38"/>
    <mergeCell ref="Q71:S71"/>
    <mergeCell ref="D55:J55"/>
    <mergeCell ref="D56:J56"/>
    <mergeCell ref="D57:J57"/>
    <mergeCell ref="D58:J58"/>
    <mergeCell ref="D59:J59"/>
    <mergeCell ref="D60:J60"/>
    <mergeCell ref="D49:J49"/>
    <mergeCell ref="Q49:S49"/>
    <mergeCell ref="D50:J50"/>
    <mergeCell ref="D51:J51"/>
    <mergeCell ref="D53:J53"/>
    <mergeCell ref="D54:J54"/>
    <mergeCell ref="D72:J72"/>
    <mergeCell ref="D73:J73"/>
    <mergeCell ref="D75:J75"/>
    <mergeCell ref="D76:J76"/>
    <mergeCell ref="D77:J77"/>
    <mergeCell ref="D78:J78"/>
    <mergeCell ref="D61:J61"/>
    <mergeCell ref="D62:J62"/>
    <mergeCell ref="D63:J63"/>
    <mergeCell ref="D64:J64"/>
    <mergeCell ref="D71:J71"/>
    <mergeCell ref="Q91:S91"/>
    <mergeCell ref="D92:J92"/>
    <mergeCell ref="D93:J93"/>
    <mergeCell ref="D79:J79"/>
    <mergeCell ref="D80:J80"/>
    <mergeCell ref="D81:J81"/>
    <mergeCell ref="D82:J82"/>
    <mergeCell ref="D83:J83"/>
    <mergeCell ref="D84:J84"/>
    <mergeCell ref="D95:J95"/>
    <mergeCell ref="D96:J96"/>
    <mergeCell ref="D97:J97"/>
    <mergeCell ref="D98:J98"/>
    <mergeCell ref="D99:J99"/>
    <mergeCell ref="D100:J100"/>
    <mergeCell ref="D85:J85"/>
    <mergeCell ref="D86:J86"/>
    <mergeCell ref="D91:J91"/>
    <mergeCell ref="D111:J111"/>
    <mergeCell ref="Q111:S111"/>
    <mergeCell ref="D112:J112"/>
    <mergeCell ref="D113:J113"/>
    <mergeCell ref="D115:J115"/>
    <mergeCell ref="D116:J116"/>
    <mergeCell ref="D101:J101"/>
    <mergeCell ref="D102:J102"/>
    <mergeCell ref="D103:J103"/>
    <mergeCell ref="D104:J104"/>
    <mergeCell ref="D105:J105"/>
    <mergeCell ref="D106:J106"/>
    <mergeCell ref="D123:J123"/>
    <mergeCell ref="D124:J124"/>
    <mergeCell ref="D125:J125"/>
    <mergeCell ref="D126:J126"/>
    <mergeCell ref="A129:V129"/>
    <mergeCell ref="D132:J132"/>
    <mergeCell ref="Q132:S132"/>
    <mergeCell ref="D117:J117"/>
    <mergeCell ref="D118:J118"/>
    <mergeCell ref="D119:J119"/>
    <mergeCell ref="D120:J120"/>
    <mergeCell ref="D121:J121"/>
    <mergeCell ref="D122:J122"/>
    <mergeCell ref="D140:J140"/>
    <mergeCell ref="D141:J141"/>
    <mergeCell ref="D142:J142"/>
    <mergeCell ref="D143:J143"/>
    <mergeCell ref="D144:J144"/>
    <mergeCell ref="D145:J145"/>
    <mergeCell ref="D133:J133"/>
    <mergeCell ref="D134:J134"/>
    <mergeCell ref="D136:J136"/>
    <mergeCell ref="D137:J137"/>
    <mergeCell ref="D138:J138"/>
    <mergeCell ref="D139:J139"/>
    <mergeCell ref="D154:J154"/>
    <mergeCell ref="D156:J156"/>
    <mergeCell ref="D157:J157"/>
    <mergeCell ref="D158:J158"/>
    <mergeCell ref="D159:J159"/>
    <mergeCell ref="D160:J160"/>
    <mergeCell ref="D146:J146"/>
    <mergeCell ref="D147:J147"/>
    <mergeCell ref="A150:V150"/>
    <mergeCell ref="D152:J152"/>
    <mergeCell ref="Q152:S152"/>
    <mergeCell ref="D153:J153"/>
    <mergeCell ref="D167:J167"/>
    <mergeCell ref="A170:V170"/>
    <mergeCell ref="D172:J172"/>
    <mergeCell ref="Q172:S172"/>
    <mergeCell ref="D173:J173"/>
    <mergeCell ref="D174:J174"/>
    <mergeCell ref="D161:J161"/>
    <mergeCell ref="D162:J162"/>
    <mergeCell ref="D163:J163"/>
    <mergeCell ref="D164:J164"/>
    <mergeCell ref="D165:J165"/>
    <mergeCell ref="D166:J166"/>
    <mergeCell ref="D182:J182"/>
    <mergeCell ref="D183:J183"/>
    <mergeCell ref="D184:J184"/>
    <mergeCell ref="D185:J185"/>
    <mergeCell ref="D186:J186"/>
    <mergeCell ref="D187:J187"/>
    <mergeCell ref="D176:J176"/>
    <mergeCell ref="D177:J177"/>
    <mergeCell ref="D178:J178"/>
    <mergeCell ref="D179:J179"/>
    <mergeCell ref="D180:J180"/>
    <mergeCell ref="D181:J181"/>
    <mergeCell ref="D197:J197"/>
    <mergeCell ref="D198:J198"/>
    <mergeCell ref="D199:J199"/>
    <mergeCell ref="D200:J200"/>
    <mergeCell ref="D201:J201"/>
    <mergeCell ref="D202:J202"/>
    <mergeCell ref="A190:V190"/>
    <mergeCell ref="D192:J192"/>
    <mergeCell ref="Q192:S192"/>
    <mergeCell ref="D193:J193"/>
    <mergeCell ref="D194:J194"/>
    <mergeCell ref="D196:J196"/>
    <mergeCell ref="D214:J214"/>
    <mergeCell ref="Q214:S214"/>
    <mergeCell ref="D215:J215"/>
    <mergeCell ref="D216:J216"/>
    <mergeCell ref="D218:J218"/>
    <mergeCell ref="D219:J219"/>
    <mergeCell ref="D203:J203"/>
    <mergeCell ref="D204:J204"/>
    <mergeCell ref="D205:J205"/>
    <mergeCell ref="D206:J206"/>
    <mergeCell ref="D207:J207"/>
    <mergeCell ref="A212:V212"/>
    <mergeCell ref="D226:J226"/>
    <mergeCell ref="D227:J227"/>
    <mergeCell ref="D228:J228"/>
    <mergeCell ref="D229:J229"/>
    <mergeCell ref="A232:V232"/>
    <mergeCell ref="D234:J234"/>
    <mergeCell ref="Q234:S234"/>
    <mergeCell ref="D220:J220"/>
    <mergeCell ref="D221:J221"/>
    <mergeCell ref="D222:J222"/>
    <mergeCell ref="D223:J223"/>
    <mergeCell ref="D224:J224"/>
    <mergeCell ref="D225:J225"/>
    <mergeCell ref="D242:J242"/>
    <mergeCell ref="D243:J243"/>
    <mergeCell ref="D244:J244"/>
    <mergeCell ref="D245:J245"/>
    <mergeCell ref="D246:J246"/>
    <mergeCell ref="D247:J247"/>
    <mergeCell ref="D235:J235"/>
    <mergeCell ref="D236:J236"/>
    <mergeCell ref="D238:J238"/>
    <mergeCell ref="D239:J239"/>
    <mergeCell ref="D240:J240"/>
    <mergeCell ref="D241:J241"/>
    <mergeCell ref="D256:J256"/>
    <mergeCell ref="D258:J258"/>
    <mergeCell ref="D259:J259"/>
    <mergeCell ref="D260:J260"/>
    <mergeCell ref="D261:J261"/>
    <mergeCell ref="D262:J262"/>
    <mergeCell ref="D248:J248"/>
    <mergeCell ref="D249:J249"/>
    <mergeCell ref="A252:V252"/>
    <mergeCell ref="D254:J254"/>
    <mergeCell ref="Q254:S254"/>
    <mergeCell ref="D255:J255"/>
    <mergeCell ref="D269:J269"/>
    <mergeCell ref="A274:V274"/>
    <mergeCell ref="D276:J276"/>
    <mergeCell ref="Q276:S276"/>
    <mergeCell ref="D277:J277"/>
    <mergeCell ref="D278:J278"/>
    <mergeCell ref="L278:M278"/>
    <mergeCell ref="D263:J263"/>
    <mergeCell ref="D264:J264"/>
    <mergeCell ref="D265:J265"/>
    <mergeCell ref="D266:J266"/>
    <mergeCell ref="D267:J267"/>
    <mergeCell ref="D268:J268"/>
    <mergeCell ref="D286:J286"/>
    <mergeCell ref="D287:J287"/>
    <mergeCell ref="D288:J288"/>
    <mergeCell ref="D289:J289"/>
    <mergeCell ref="D290:J290"/>
    <mergeCell ref="D291:J291"/>
    <mergeCell ref="D280:J280"/>
    <mergeCell ref="D281:J281"/>
    <mergeCell ref="D282:J282"/>
    <mergeCell ref="D283:J283"/>
    <mergeCell ref="D284:J284"/>
    <mergeCell ref="D285:J285"/>
  </mergeCells>
  <pageMargins left="0.75" right="0.25" top="1" bottom="1" header="0.5" footer="0.5"/>
  <pageSetup paperSize="9" scale="1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ССК</vt:lpstr>
      <vt:lpstr>ССК!Область_печати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Новикова Светлана Викторовна</dc:creator>
  <cp:lastModifiedBy>Новикова Светлана Викторовна</cp:lastModifiedBy>
  <dcterms:created xsi:type="dcterms:W3CDTF">2013-01-15T09:10:33Z</dcterms:created>
  <dcterms:modified xsi:type="dcterms:W3CDTF">2013-01-15T09:14:21Z</dcterms:modified>
</cp:coreProperties>
</file>