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80" windowWidth="15480" windowHeight="9975"/>
  </bookViews>
  <sheets>
    <sheet name="лист" sheetId="12" r:id="rId1"/>
  </sheets>
  <definedNames>
    <definedName name="_xlnm._FilterDatabase" localSheetId="0" hidden="1">лист!$J$1:$R$11</definedName>
    <definedName name="Ведомость" localSheetId="0">лист!$B$13:$B$21</definedName>
    <definedName name="гранит_">лист!#REF!</definedName>
    <definedName name="известняк">лист!#REF!</definedName>
    <definedName name="материалы">лист!$C$5:$C$7</definedName>
    <definedName name="мрамор">лист!#REF!</definedName>
    <definedName name="_xlnm.Print_Area" localSheetId="0">лист!$A$1:$I$17</definedName>
    <definedName name="травертин">лист!#REF!</definedName>
  </definedNames>
  <calcPr calcId="152511"/>
</workbook>
</file>

<file path=xl/calcChain.xml><?xml version="1.0" encoding="utf-8"?>
<calcChain xmlns="http://schemas.openxmlformats.org/spreadsheetml/2006/main">
  <c r="C19" i="12" l="1"/>
  <c r="D19" i="12" s="1"/>
  <c r="E22" i="12"/>
  <c r="E21" i="12"/>
  <c r="E20" i="12"/>
  <c r="G19" i="12"/>
  <c r="B19" i="12" l="1" a="1"/>
  <c r="B19" i="12" s="1"/>
  <c r="H19" i="12" s="1"/>
  <c r="I19" i="12" s="1"/>
  <c r="I7" i="12"/>
  <c r="K7" i="12"/>
  <c r="L7" i="12"/>
  <c r="M7" i="12"/>
  <c r="N7" i="12"/>
  <c r="O7" i="12" l="1"/>
  <c r="N6" i="12" l="1"/>
  <c r="M6" i="12"/>
  <c r="L6" i="12"/>
  <c r="K6" i="12"/>
  <c r="I6" i="12"/>
  <c r="O6" i="12" s="1"/>
  <c r="I5" i="12" l="1"/>
  <c r="E15" i="12" l="1"/>
  <c r="E16" i="12"/>
  <c r="E14" i="12"/>
  <c r="K5" i="12"/>
  <c r="N5" i="12"/>
  <c r="M5" i="12"/>
  <c r="O5" i="12"/>
  <c r="L5" i="12" l="1"/>
  <c r="C13" i="12" l="1"/>
  <c r="G13" i="12"/>
  <c r="D13" i="12" l="1"/>
  <c r="B13" i="12" a="1"/>
  <c r="B13" i="12" s="1"/>
  <c r="H21" i="12" l="1"/>
  <c r="I21" i="12" s="1"/>
  <c r="H20" i="12"/>
  <c r="I20" i="12" s="1"/>
  <c r="H22" i="12"/>
  <c r="I22" i="12" s="1"/>
  <c r="H13" i="12"/>
  <c r="I13" i="12" s="1"/>
  <c r="H15" i="12"/>
  <c r="I15" i="12" s="1"/>
  <c r="H14" i="12"/>
  <c r="I14" i="12" s="1"/>
  <c r="H16" i="12"/>
  <c r="I16" i="12" s="1"/>
  <c r="I23" i="12" l="1"/>
  <c r="I17" i="12"/>
</calcChain>
</file>

<file path=xl/sharedStrings.xml><?xml version="1.0" encoding="utf-8"?>
<sst xmlns="http://schemas.openxmlformats.org/spreadsheetml/2006/main" count="54" uniqueCount="33">
  <si>
    <t>Материал</t>
  </si>
  <si>
    <t>Наименование</t>
  </si>
  <si>
    <t>№ п/п</t>
  </si>
  <si>
    <t>Наименование работ</t>
  </si>
  <si>
    <t>Колич-во</t>
  </si>
  <si>
    <t>Стоимость, руб.</t>
  </si>
  <si>
    <t>в чистоте</t>
  </si>
  <si>
    <t>за ед.</t>
  </si>
  <si>
    <t>всего</t>
  </si>
  <si>
    <t>ИТОГО</t>
  </si>
  <si>
    <t>с коэф.</t>
  </si>
  <si>
    <t>Ед. изм.</t>
  </si>
  <si>
    <t>Наименование работ и материалов</t>
  </si>
  <si>
    <t>Стоимость</t>
  </si>
  <si>
    <t>оригинал</t>
  </si>
  <si>
    <t>копия</t>
  </si>
  <si>
    <t>фрукты_</t>
  </si>
  <si>
    <t>овощи</t>
  </si>
  <si>
    <t>ягоды</t>
  </si>
  <si>
    <t>Яблоко</t>
  </si>
  <si>
    <t>Капуста</t>
  </si>
  <si>
    <t>Клубника</t>
  </si>
  <si>
    <t>Сортировка</t>
  </si>
  <si>
    <t>Упаковка</t>
  </si>
  <si>
    <t>Доставка</t>
  </si>
  <si>
    <t>Калибровка</t>
  </si>
  <si>
    <t>кг</t>
  </si>
  <si>
    <t>фрукты</t>
  </si>
  <si>
    <t>испорченные</t>
  </si>
  <si>
    <t>свежие0</t>
  </si>
  <si>
    <t>свежие1</t>
  </si>
  <si>
    <t>категория</t>
  </si>
  <si>
    <t>ящ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</si>
</sst>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6" borderId="7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44"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" formatCode="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1" formatCode="dd/mmm"/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" formatCode="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21" formatCode="dd/mmm"/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13:I16" headerRowCount="0" totalsRowShown="0" headerRowBorderDxfId="43" tableBorderDxfId="42" totalsRowBorderDxfId="41">
  <tableColumns count="9">
    <tableColumn id="1" name="Столбец1" headerRowDxfId="40" dataDxfId="39"/>
    <tableColumn id="2" name="Столбец2" headerRowDxfId="38" dataDxfId="37"/>
    <tableColumn id="3" name="Столбец3" headerRowDxfId="36" dataDxfId="35"/>
    <tableColumn id="4" name="Столбец4" headerRowDxfId="34" dataDxfId="33"/>
    <tableColumn id="5" name="Столбец5" headerRowDxfId="32" dataDxfId="31">
      <calculatedColumnFormula>VLOOKUP(B14,лист!$K$8:$R$11,4,0)</calculatedColumnFormula>
    </tableColumn>
    <tableColumn id="6" name="Столбец6" headerRowDxfId="30" dataDxfId="29"/>
    <tableColumn id="7" name="Столбец7" headerRowDxfId="28" dataDxfId="27"/>
    <tableColumn id="8" name="Столбец8" headerRowDxfId="26" dataDxfId="25"/>
    <tableColumn id="9" name="Столбец9" headerRowDxfId="24" dataDxfId="23">
      <calculatedColumnFormula>ROUND(H14*F14,0)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3" name="Таблица134" displayName="Таблица134" ref="A19:I22" headerRowCount="0" totalsRowShown="0" headerRowBorderDxfId="19" tableBorderDxfId="20" totalsRowBorderDxfId="18">
  <tableColumns count="9">
    <tableColumn id="1" name="Столбец1" headerRowDxfId="17" dataDxfId="16"/>
    <tableColumn id="2" name="Столбец2" headerRowDxfId="15" dataDxfId="14"/>
    <tableColumn id="3" name="Столбец3" headerRowDxfId="13" dataDxfId="12"/>
    <tableColumn id="4" name="Столбец4" headerRowDxfId="11" dataDxfId="10"/>
    <tableColumn id="5" name="Столбец5" headerRowDxfId="9" dataDxfId="8">
      <calculatedColumnFormula>VLOOKUP(B20,лист!$K$8:$R$11,4,0)</calculatedColumnFormula>
    </tableColumn>
    <tableColumn id="6" name="Столбец6" headerRowDxfId="7" dataDxfId="6"/>
    <tableColumn id="7" name="Столбец7" headerRowDxfId="5" dataDxfId="4"/>
    <tableColumn id="8" name="Столбец8" headerRowDxfId="3" dataDxfId="2"/>
    <tableColumn id="9" name="Столбец9" headerRowDxfId="1" dataDxfId="0">
      <calculatedColumnFormula>ROUND(H20*F20,0)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0"/>
  <sheetViews>
    <sheetView tabSelected="1" zoomScaleNormal="100" zoomScaleSheetLayoutView="90" workbookViewId="0">
      <selection activeCell="K25" sqref="K25"/>
    </sheetView>
  </sheetViews>
  <sheetFormatPr defaultRowHeight="15" x14ac:dyDescent="0.25"/>
  <cols>
    <col min="1" max="1" width="4.85546875" style="1" customWidth="1"/>
    <col min="2" max="2" width="14.5703125" style="1" customWidth="1"/>
    <col min="3" max="3" width="16.7109375" style="1" customWidth="1"/>
    <col min="4" max="4" width="17.5703125" style="1" customWidth="1"/>
    <col min="5" max="5" width="12.42578125" style="1" customWidth="1"/>
    <col min="6" max="6" width="14" style="1" customWidth="1"/>
    <col min="7" max="8" width="12.42578125" style="1" customWidth="1"/>
    <col min="9" max="9" width="13.7109375" style="1" customWidth="1"/>
    <col min="10" max="10" width="4" style="1" customWidth="1"/>
    <col min="11" max="11" width="46.42578125" style="1" customWidth="1"/>
    <col min="12" max="12" width="5.5703125" style="1" customWidth="1"/>
    <col min="13" max="13" width="7.140625" style="1" customWidth="1"/>
    <col min="14" max="14" width="5.85546875" style="1" customWidth="1"/>
    <col min="15" max="15" width="4" style="1" customWidth="1"/>
    <col min="16" max="18" width="9.140625" style="1" customWidth="1"/>
  </cols>
  <sheetData>
    <row r="1" spans="1:19" ht="15.75" customHeight="1" x14ac:dyDescent="0.25">
      <c r="A1" s="41"/>
      <c r="B1" s="41"/>
      <c r="C1" s="53"/>
      <c r="D1" s="53"/>
      <c r="E1" s="53"/>
      <c r="F1" s="53"/>
      <c r="G1" s="53"/>
      <c r="H1" s="53"/>
      <c r="I1" s="53"/>
      <c r="K1" s="37"/>
      <c r="Q1" s="45"/>
      <c r="R1" s="45"/>
    </row>
    <row r="2" spans="1:19" ht="15.75" x14ac:dyDescent="0.25">
      <c r="A2" s="41"/>
      <c r="B2" s="41"/>
      <c r="C2" s="46"/>
      <c r="D2" s="46"/>
      <c r="E2" s="46"/>
      <c r="F2" s="46"/>
      <c r="G2" s="46"/>
      <c r="H2" s="46"/>
      <c r="I2" s="46"/>
    </row>
    <row r="3" spans="1:19" ht="23.25" customHeight="1" x14ac:dyDescent="0.25">
      <c r="A3" s="47"/>
      <c r="B3" s="48"/>
      <c r="C3" s="48"/>
      <c r="D3" s="48"/>
      <c r="E3" s="48"/>
      <c r="F3" s="48"/>
      <c r="G3" s="48"/>
      <c r="H3" s="48"/>
      <c r="I3" s="49"/>
      <c r="K3" s="50" t="s">
        <v>12</v>
      </c>
      <c r="L3" s="56">
        <v>1</v>
      </c>
      <c r="M3" s="57"/>
      <c r="N3" s="50">
        <v>2</v>
      </c>
      <c r="O3" s="50">
        <v>3</v>
      </c>
      <c r="P3" s="50" t="s">
        <v>11</v>
      </c>
      <c r="Q3" s="52" t="s">
        <v>13</v>
      </c>
      <c r="R3" s="52"/>
    </row>
    <row r="4" spans="1:19" ht="15.75" customHeight="1" x14ac:dyDescent="0.25">
      <c r="A4" s="54" t="s">
        <v>0</v>
      </c>
      <c r="B4" s="55"/>
      <c r="C4" s="54" t="s">
        <v>1</v>
      </c>
      <c r="D4" s="55"/>
      <c r="E4" s="54">
        <v>1</v>
      </c>
      <c r="F4" s="55"/>
      <c r="G4" s="64">
        <v>2</v>
      </c>
      <c r="H4" s="65"/>
      <c r="I4" s="2">
        <v>3</v>
      </c>
      <c r="K4" s="51"/>
      <c r="L4" s="58"/>
      <c r="M4" s="59"/>
      <c r="N4" s="51"/>
      <c r="O4" s="51"/>
      <c r="P4" s="51"/>
      <c r="Q4" s="27" t="s">
        <v>17</v>
      </c>
      <c r="R4" s="27" t="s">
        <v>27</v>
      </c>
    </row>
    <row r="5" spans="1:19" ht="15.75" customHeight="1" x14ac:dyDescent="0.25">
      <c r="A5" s="12">
        <v>1</v>
      </c>
      <c r="B5" s="36" t="s">
        <v>16</v>
      </c>
      <c r="C5" s="31" t="s">
        <v>19</v>
      </c>
      <c r="D5" s="28"/>
      <c r="E5" s="35" t="s">
        <v>31</v>
      </c>
      <c r="F5" s="66">
        <v>1</v>
      </c>
      <c r="G5" s="54" t="s">
        <v>29</v>
      </c>
      <c r="H5" s="55"/>
      <c r="I5" s="2" t="str">
        <f>RIGHT(F5,2)</f>
        <v>1</v>
      </c>
      <c r="K5" s="18" t="str">
        <f>CONCATENATE(A5,C5)</f>
        <v>1Яблоко</v>
      </c>
      <c r="L5" s="18" t="str">
        <f>E5</f>
        <v>категория</v>
      </c>
      <c r="M5" s="18">
        <f>F5</f>
        <v>1</v>
      </c>
      <c r="N5" s="18" t="str">
        <f>G5</f>
        <v>свежие0</v>
      </c>
      <c r="O5" s="18" t="str">
        <f>I5</f>
        <v>1</v>
      </c>
      <c r="P5" s="19" t="s">
        <v>32</v>
      </c>
      <c r="Q5" s="19"/>
      <c r="R5" s="19">
        <v>40</v>
      </c>
      <c r="S5" t="s">
        <v>16</v>
      </c>
    </row>
    <row r="6" spans="1:19" ht="15.75" customHeight="1" x14ac:dyDescent="0.25">
      <c r="A6" s="38">
        <v>2</v>
      </c>
      <c r="B6" s="36" t="s">
        <v>17</v>
      </c>
      <c r="C6" s="31" t="s">
        <v>20</v>
      </c>
      <c r="D6" s="28"/>
      <c r="E6" s="35" t="s">
        <v>31</v>
      </c>
      <c r="F6" s="66">
        <v>1</v>
      </c>
      <c r="G6" s="54" t="s">
        <v>30</v>
      </c>
      <c r="H6" s="55"/>
      <c r="I6" s="2" t="str">
        <f>RIGHT(F6,2)</f>
        <v>1</v>
      </c>
      <c r="K6" s="18" t="str">
        <f>CONCATENATE(A6,C6)</f>
        <v>2Капуста</v>
      </c>
      <c r="L6" s="18" t="str">
        <f>E6</f>
        <v>категория</v>
      </c>
      <c r="M6" s="18">
        <f>F6</f>
        <v>1</v>
      </c>
      <c r="N6" s="18" t="str">
        <f>G6</f>
        <v>свежие1</v>
      </c>
      <c r="O6" s="18" t="str">
        <f>I6</f>
        <v>1</v>
      </c>
      <c r="P6" s="19" t="s">
        <v>32</v>
      </c>
      <c r="Q6" s="19">
        <v>20</v>
      </c>
      <c r="R6" s="19"/>
      <c r="S6" t="s">
        <v>17</v>
      </c>
    </row>
    <row r="7" spans="1:19" ht="15.75" customHeight="1" x14ac:dyDescent="0.25">
      <c r="A7" s="38">
        <v>3</v>
      </c>
      <c r="B7" s="36" t="s">
        <v>18</v>
      </c>
      <c r="C7" s="31" t="s">
        <v>21</v>
      </c>
      <c r="D7" s="28"/>
      <c r="E7" s="35" t="s">
        <v>31</v>
      </c>
      <c r="F7" s="66">
        <v>2</v>
      </c>
      <c r="G7" s="54" t="s">
        <v>28</v>
      </c>
      <c r="H7" s="55"/>
      <c r="I7" s="2" t="str">
        <f>RIGHT(F7,2)</f>
        <v>2</v>
      </c>
      <c r="K7" s="18" t="str">
        <f>CONCATENATE(A7,C7)</f>
        <v>3Клубника</v>
      </c>
      <c r="L7" s="18" t="str">
        <f>E7</f>
        <v>категория</v>
      </c>
      <c r="M7" s="18">
        <f>F7</f>
        <v>2</v>
      </c>
      <c r="N7" s="18" t="str">
        <f>G7</f>
        <v>испорченные</v>
      </c>
      <c r="O7" s="18" t="str">
        <f>I7</f>
        <v>2</v>
      </c>
      <c r="P7" s="19" t="s">
        <v>32</v>
      </c>
      <c r="Q7" s="19">
        <v>100</v>
      </c>
      <c r="R7" s="19"/>
      <c r="S7" t="s">
        <v>18</v>
      </c>
    </row>
    <row r="8" spans="1:19" ht="15" customHeight="1" x14ac:dyDescent="0.25">
      <c r="A8" s="60"/>
      <c r="B8" s="61"/>
      <c r="C8" s="61"/>
      <c r="D8" s="61"/>
      <c r="E8" s="61"/>
      <c r="F8" s="61"/>
      <c r="G8" s="61"/>
      <c r="H8" s="61"/>
      <c r="I8" s="62"/>
      <c r="K8" s="16" t="s">
        <v>22</v>
      </c>
      <c r="L8" s="16"/>
      <c r="M8" s="16"/>
      <c r="N8" s="16"/>
      <c r="O8" s="16"/>
      <c r="P8" s="27" t="s">
        <v>26</v>
      </c>
      <c r="Q8" s="20">
        <v>10</v>
      </c>
      <c r="R8" s="20">
        <v>12</v>
      </c>
    </row>
    <row r="9" spans="1:19" ht="15.75" x14ac:dyDescent="0.25">
      <c r="A9" s="63" t="s">
        <v>2</v>
      </c>
      <c r="B9" s="39" t="s">
        <v>3</v>
      </c>
      <c r="C9" s="39"/>
      <c r="D9" s="39"/>
      <c r="E9" s="63" t="s">
        <v>11</v>
      </c>
      <c r="F9" s="40" t="s">
        <v>4</v>
      </c>
      <c r="G9" s="40"/>
      <c r="H9" s="39" t="s">
        <v>5</v>
      </c>
      <c r="I9" s="39"/>
      <c r="K9" s="16" t="s">
        <v>23</v>
      </c>
      <c r="L9" s="16"/>
      <c r="M9" s="16"/>
      <c r="N9" s="16"/>
      <c r="O9" s="16"/>
      <c r="P9" s="27" t="s">
        <v>26</v>
      </c>
      <c r="Q9" s="20">
        <v>5</v>
      </c>
      <c r="R9" s="20">
        <v>7</v>
      </c>
    </row>
    <row r="10" spans="1:19" ht="15.75" x14ac:dyDescent="0.25">
      <c r="A10" s="63"/>
      <c r="B10" s="39"/>
      <c r="C10" s="39"/>
      <c r="D10" s="39"/>
      <c r="E10" s="63"/>
      <c r="F10" s="3" t="s">
        <v>6</v>
      </c>
      <c r="G10" s="3" t="s">
        <v>10</v>
      </c>
      <c r="H10" s="26" t="s">
        <v>7</v>
      </c>
      <c r="I10" s="3" t="s">
        <v>8</v>
      </c>
      <c r="K10" s="16" t="s">
        <v>24</v>
      </c>
      <c r="L10" s="16"/>
      <c r="M10" s="16"/>
      <c r="N10" s="16"/>
      <c r="O10" s="16"/>
      <c r="P10" s="27" t="s">
        <v>26</v>
      </c>
      <c r="Q10" s="20">
        <v>15</v>
      </c>
      <c r="R10" s="20">
        <v>17</v>
      </c>
    </row>
    <row r="11" spans="1:19" ht="17.25" customHeight="1" x14ac:dyDescent="0.25">
      <c r="A11" s="42"/>
      <c r="B11" s="43"/>
      <c r="C11" s="43"/>
      <c r="D11" s="43"/>
      <c r="E11" s="43"/>
      <c r="F11" s="43"/>
      <c r="G11" s="43"/>
      <c r="H11" s="43"/>
      <c r="I11" s="44"/>
      <c r="K11" s="17" t="s">
        <v>25</v>
      </c>
      <c r="L11" s="17"/>
      <c r="M11" s="17"/>
      <c r="N11" s="17"/>
      <c r="O11" s="17"/>
      <c r="P11" s="27" t="s">
        <v>26</v>
      </c>
      <c r="Q11" s="20">
        <v>20</v>
      </c>
      <c r="R11" s="20">
        <v>21</v>
      </c>
    </row>
    <row r="12" spans="1:19" x14ac:dyDescent="0.25">
      <c r="A12" s="13"/>
      <c r="B12" s="32"/>
      <c r="C12" s="14"/>
      <c r="D12" s="14" t="s">
        <v>14</v>
      </c>
      <c r="E12" s="14"/>
      <c r="F12" s="14"/>
      <c r="G12" s="14"/>
      <c r="H12" s="14"/>
      <c r="I12" s="15"/>
    </row>
    <row r="13" spans="1:19" ht="16.5" customHeight="1" x14ac:dyDescent="0.25">
      <c r="A13" s="4">
        <v>1</v>
      </c>
      <c r="B13" s="33" t="str">
        <f t="array" ref="B13">INDEX($B$5:$D$8,MATCH(C13,$A$5:$A$8&amp;$C$5:$C$8,0),1)</f>
        <v>фрукты_</v>
      </c>
      <c r="C13" s="23" t="str">
        <f>$K$5</f>
        <v>1Яблоко</v>
      </c>
      <c r="D13" s="24" t="str">
        <f>VLOOKUP(C13,$K$5:$M$7,2,0)&amp;VLOOKUP(C13,$K$5:$M$7,3,0)</f>
        <v>категория1</v>
      </c>
      <c r="E13" s="5" t="s">
        <v>32</v>
      </c>
      <c r="F13" s="6">
        <v>10</v>
      </c>
      <c r="G13" s="7">
        <f>ROUND(F13*1.25,2)</f>
        <v>12.5</v>
      </c>
      <c r="H13" s="8">
        <f>VLOOKUP(C13,$K$5:$R$7,IF(ISNA(B13=VLOOKUP("*_*",B13:C13,1,0)),7,8),0)</f>
        <v>40</v>
      </c>
      <c r="I13" s="9">
        <f>ROUND(H13*G13,0)</f>
        <v>500</v>
      </c>
    </row>
    <row r="14" spans="1:19" x14ac:dyDescent="0.25">
      <c r="A14" s="4">
        <v>2</v>
      </c>
      <c r="B14" s="34" t="s">
        <v>22</v>
      </c>
      <c r="C14" s="21"/>
      <c r="D14" s="22"/>
      <c r="E14" s="4" t="str">
        <f>VLOOKUP(B14,лист!$K$8:$R$11,6,0)</f>
        <v>кг</v>
      </c>
      <c r="F14" s="6">
        <v>10</v>
      </c>
      <c r="G14" s="10"/>
      <c r="H14" s="8">
        <f>VLOOKUP(B14,$K$8:$R$11,IF(ISNA($B$13=VLOOKUP("*_*",$B$13:$C$13,1,0)),7,8),0)</f>
        <v>12</v>
      </c>
      <c r="I14" s="8">
        <f t="shared" ref="I14:I16" si="0">ROUND(H14*F14,0)</f>
        <v>120</v>
      </c>
    </row>
    <row r="15" spans="1:19" x14ac:dyDescent="0.25">
      <c r="A15" s="4">
        <v>3</v>
      </c>
      <c r="B15" s="34" t="s">
        <v>23</v>
      </c>
      <c r="C15" s="21"/>
      <c r="D15" s="22"/>
      <c r="E15" s="4" t="str">
        <f>VLOOKUP(B15,лист!$K$8:$R$11,6,0)</f>
        <v>кг</v>
      </c>
      <c r="F15" s="6">
        <v>7</v>
      </c>
      <c r="G15" s="10"/>
      <c r="H15" s="8">
        <f>VLOOKUP(B15,$K$8:$R$11,IF(ISNA($B$13=VLOOKUP("*_*",$B$13:$C$13,1,0)),7,8),0)</f>
        <v>7</v>
      </c>
      <c r="I15" s="8">
        <f t="shared" si="0"/>
        <v>49</v>
      </c>
    </row>
    <row r="16" spans="1:19" x14ac:dyDescent="0.25">
      <c r="A16" s="4">
        <v>4</v>
      </c>
      <c r="B16" s="34" t="s">
        <v>24</v>
      </c>
      <c r="C16" s="21"/>
      <c r="D16" s="22"/>
      <c r="E16" s="4" t="str">
        <f>VLOOKUP(B16,лист!$K$8:$R$11,6,0)</f>
        <v>кг</v>
      </c>
      <c r="F16" s="6">
        <v>17</v>
      </c>
      <c r="G16" s="10"/>
      <c r="H16" s="8">
        <f>VLOOKUP(B16,$K$8:$R$11,IF(ISNA($B$13=VLOOKUP("*_*",$B$13:$C$13,1,0)),7,8),0)</f>
        <v>17</v>
      </c>
      <c r="I16" s="8">
        <f t="shared" si="0"/>
        <v>289</v>
      </c>
    </row>
    <row r="17" spans="1:9" x14ac:dyDescent="0.25">
      <c r="A17" s="11"/>
      <c r="B17" s="30" t="s">
        <v>9</v>
      </c>
      <c r="C17" s="30"/>
      <c r="D17" s="30"/>
      <c r="E17" s="30"/>
      <c r="F17" s="30"/>
      <c r="G17" s="30"/>
      <c r="H17" s="29"/>
      <c r="I17" s="25">
        <f>SUM(I13:I16)</f>
        <v>958</v>
      </c>
    </row>
    <row r="18" spans="1:9" x14ac:dyDescent="0.25">
      <c r="A18" s="13"/>
      <c r="B18" s="32"/>
      <c r="C18" s="14"/>
      <c r="D18" s="14" t="s">
        <v>15</v>
      </c>
      <c r="E18" s="14"/>
      <c r="F18" s="14"/>
      <c r="G18" s="14"/>
      <c r="H18" s="14"/>
      <c r="I18" s="15"/>
    </row>
    <row r="19" spans="1:9" x14ac:dyDescent="0.25">
      <c r="A19" s="4">
        <v>1</v>
      </c>
      <c r="B19" s="33" t="str">
        <f t="array" ref="B19">INDEX($B$5:$D$8,MATCH(C19,$A$5:$A$8&amp;$C$5:$C$8,0),1)</f>
        <v>овощи</v>
      </c>
      <c r="C19" s="23" t="str">
        <f>$K$6</f>
        <v>2Капуста</v>
      </c>
      <c r="D19" s="24" t="str">
        <f>VLOOKUP(C19,$K$5:$M$7,2,0)&amp;VLOOKUP(C19,$K$5:$M$7,3,0)</f>
        <v>категория1</v>
      </c>
      <c r="E19" s="5" t="s">
        <v>32</v>
      </c>
      <c r="F19" s="6">
        <v>9</v>
      </c>
      <c r="G19" s="7">
        <f>ROUND(F19*1.25,2)</f>
        <v>11.25</v>
      </c>
      <c r="H19" s="8">
        <f>VLOOKUP(C19,$K$5:$R$7,IF(ISNA(B19=VLOOKUP("*_*",B19:C19,1,0)),7,8),0)</f>
        <v>20</v>
      </c>
      <c r="I19" s="9">
        <f>ROUND(H19*G19,0)</f>
        <v>225</v>
      </c>
    </row>
    <row r="20" spans="1:9" x14ac:dyDescent="0.25">
      <c r="A20" s="4">
        <v>2</v>
      </c>
      <c r="B20" s="34" t="s">
        <v>22</v>
      </c>
      <c r="C20" s="21"/>
      <c r="D20" s="22"/>
      <c r="E20" s="4" t="str">
        <f>VLOOKUP(B20,лист!$K$8:$R$11,6,0)</f>
        <v>кг</v>
      </c>
      <c r="F20" s="6">
        <v>10</v>
      </c>
      <c r="G20" s="10"/>
      <c r="H20" s="67">
        <f>VLOOKUP(B20,$K$8:$R$11,IF(ISNA($B$13=VLOOKUP("*_*",$B$13:$C$13,1,0)),7,8),0)</f>
        <v>12</v>
      </c>
      <c r="I20" s="8">
        <f t="shared" ref="I20:I22" si="1">ROUND(H20*F20,0)</f>
        <v>120</v>
      </c>
    </row>
    <row r="21" spans="1:9" x14ac:dyDescent="0.25">
      <c r="A21" s="4">
        <v>3</v>
      </c>
      <c r="B21" s="34" t="s">
        <v>23</v>
      </c>
      <c r="C21" s="21"/>
      <c r="D21" s="22"/>
      <c r="E21" s="4" t="str">
        <f>VLOOKUP(B21,лист!$K$8:$R$11,6,0)</f>
        <v>кг</v>
      </c>
      <c r="F21" s="6">
        <v>7</v>
      </c>
      <c r="G21" s="10"/>
      <c r="H21" s="67">
        <f>VLOOKUP(B21,$K$8:$R$11,IF(ISNA($B$13=VLOOKUP("*_*",$B$13:$C$13,1,0)),7,8),0)</f>
        <v>7</v>
      </c>
      <c r="I21" s="8">
        <f t="shared" si="1"/>
        <v>49</v>
      </c>
    </row>
    <row r="22" spans="1:9" x14ac:dyDescent="0.25">
      <c r="A22" s="4">
        <v>4</v>
      </c>
      <c r="B22" s="34" t="s">
        <v>24</v>
      </c>
      <c r="C22" s="21"/>
      <c r="D22" s="22"/>
      <c r="E22" s="4" t="str">
        <f>VLOOKUP(B22,лист!$K$8:$R$11,6,0)</f>
        <v>кг</v>
      </c>
      <c r="F22" s="6">
        <v>17</v>
      </c>
      <c r="G22" s="10"/>
      <c r="H22" s="67">
        <f>VLOOKUP(B22,$K$8:$R$11,IF(ISNA($B$13=VLOOKUP("*_*",$B$13:$C$13,1,0)),7,8),0)</f>
        <v>17</v>
      </c>
      <c r="I22" s="8">
        <f t="shared" si="1"/>
        <v>289</v>
      </c>
    </row>
    <row r="23" spans="1:9" x14ac:dyDescent="0.25">
      <c r="A23" s="11"/>
      <c r="B23" s="30" t="s">
        <v>9</v>
      </c>
      <c r="C23" s="30"/>
      <c r="D23" s="30"/>
      <c r="E23" s="30"/>
      <c r="F23" s="30"/>
      <c r="G23" s="30"/>
      <c r="H23" s="29"/>
      <c r="I23" s="25">
        <f>SUM(I19:I22)</f>
        <v>683</v>
      </c>
    </row>
    <row r="39" ht="15.75" customHeight="1" x14ac:dyDescent="0.25"/>
    <row r="40" ht="18" customHeight="1" x14ac:dyDescent="0.25"/>
    <row r="42" ht="15.75" customHeight="1" x14ac:dyDescent="0.25"/>
    <row r="43" ht="26.25" customHeight="1" x14ac:dyDescent="0.25"/>
    <row r="44" ht="18" customHeight="1" x14ac:dyDescent="0.25"/>
    <row r="60" ht="15" customHeight="1" x14ac:dyDescent="0.25"/>
  </sheetData>
  <sheetProtection formatCells="0" formatColumns="0" formatRows="0" insertColumns="0" insertRows="0" insertHyperlinks="0" deleteColumns="0" deleteRows="0" sort="0" autoFilter="0" pivotTables="0"/>
  <dataConsolidate link="1"/>
  <mergeCells count="26">
    <mergeCell ref="G5:H5"/>
    <mergeCell ref="A8:I8"/>
    <mergeCell ref="A9:A10"/>
    <mergeCell ref="B9:D10"/>
    <mergeCell ref="E9:E10"/>
    <mergeCell ref="C4:D4"/>
    <mergeCell ref="E4:F4"/>
    <mergeCell ref="G4:H4"/>
    <mergeCell ref="G6:H6"/>
    <mergeCell ref="G7:H7"/>
    <mergeCell ref="Q1:R1"/>
    <mergeCell ref="A2:B2"/>
    <mergeCell ref="C2:I2"/>
    <mergeCell ref="A3:I3"/>
    <mergeCell ref="K3:K4"/>
    <mergeCell ref="P3:P4"/>
    <mergeCell ref="Q3:R3"/>
    <mergeCell ref="A1:B1"/>
    <mergeCell ref="C1:I1"/>
    <mergeCell ref="A4:B4"/>
    <mergeCell ref="N3:N4"/>
    <mergeCell ref="L3:M4"/>
    <mergeCell ref="O3:O4"/>
    <mergeCell ref="F9:G9"/>
    <mergeCell ref="H9:I9"/>
    <mergeCell ref="A11:I11"/>
  </mergeCells>
  <conditionalFormatting sqref="K8 K10:K42">
    <cfRule type="expression" dxfId="22" priority="30" stopIfTrue="1">
      <formula>MATCH(K8,Ведомость,0)&gt;0</formula>
    </cfRule>
  </conditionalFormatting>
  <conditionalFormatting sqref="K9">
    <cfRule type="expression" dxfId="21" priority="22" stopIfTrue="1">
      <formula>MATCH(K9,Ведомость,0)&gt;0</formula>
    </cfRule>
  </conditionalFormatting>
  <dataValidations disablePrompts="1" count="8">
    <dataValidation type="list" errorStyle="warning" allowBlank="1" showErrorMessage="1" sqref="C5:C7">
      <formula1>INDIRECT(B5)</formula1>
    </dataValidation>
    <dataValidation type="list" allowBlank="1" showInputMessage="1" showErrorMessage="1" sqref="L5:M7">
      <formula1>#REF!</formula1>
    </dataValidation>
    <dataValidation type="list" allowBlank="1" showInputMessage="1" showErrorMessage="1" sqref="N5:N7">
      <formula1>#REF!</formula1>
    </dataValidation>
    <dataValidation type="list" allowBlank="1" showInputMessage="1" sqref="O5:O7 G5:H7">
      <formula1>#REF!</formula1>
    </dataValidation>
    <dataValidation type="list" allowBlank="1" showInputMessage="1" sqref="E5:E7">
      <formula1>#REF!</formula1>
    </dataValidation>
    <dataValidation type="list" allowBlank="1" showInputMessage="1" sqref="F5:F7">
      <formula1>#REF!</formula1>
    </dataValidation>
    <dataValidation type="list" allowBlank="1" showInputMessage="1" sqref="B14:B16 B20:B22">
      <formula1>$K$8:$K$11</formula1>
    </dataValidation>
    <dataValidation type="list" allowBlank="1" showInputMessage="1" sqref="B5:B7">
      <formula1>$S$5:$S$7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</vt:lpstr>
      <vt:lpstr>лист!Ведомость</vt:lpstr>
      <vt:lpstr>материалы</vt:lpstr>
      <vt:lpstr>лист!Область_печати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GLINGENER</dc:creator>
  <cp:lastModifiedBy>User</cp:lastModifiedBy>
  <cp:lastPrinted>2013-11-13T05:28:41Z</cp:lastPrinted>
  <dcterms:created xsi:type="dcterms:W3CDTF">2012-10-23T11:36:57Z</dcterms:created>
  <dcterms:modified xsi:type="dcterms:W3CDTF">2014-01-14T10:42:46Z</dcterms:modified>
</cp:coreProperties>
</file>