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20" yWindow="60" windowWidth="20055" windowHeight="2325" activeTab="3"/>
  </bookViews>
  <sheets>
    <sheet name="Лист1" sheetId="1" r:id="rId1"/>
    <sheet name="Лист2" sheetId="2" r:id="rId2"/>
    <sheet name="Лист3" sheetId="3" r:id="rId3"/>
    <sheet name="Лист4" sheetId="5" r:id="rId4"/>
  </sheets>
  <definedNames>
    <definedName name="_xlnm._FilterDatabase" localSheetId="0" hidden="1">Лист1!$A$1:$J$11</definedName>
    <definedName name="_xlnm._FilterDatabase" localSheetId="2" hidden="1">Лист3!$A$1:$C$13</definedName>
    <definedName name="_xlnm._FilterDatabase" localSheetId="3" hidden="1">Лист4!$A$1:$J$11</definedName>
    <definedName name="_xlnm.Criteria" localSheetId="3">Лист4!$C$15:$E$16</definedName>
  </definedNames>
  <calcPr calcId="152511"/>
</workbook>
</file>

<file path=xl/calcChain.xml><?xml version="1.0" encoding="utf-8"?>
<calcChain xmlns="http://schemas.openxmlformats.org/spreadsheetml/2006/main">
  <c r="H10" i="5" l="1"/>
  <c r="J11" i="5"/>
  <c r="I11" i="5"/>
  <c r="H11" i="5"/>
  <c r="G11" i="5"/>
  <c r="J10" i="5"/>
  <c r="I10" i="5"/>
  <c r="G10" i="5"/>
  <c r="J9" i="5"/>
  <c r="I9" i="5"/>
  <c r="H9" i="5"/>
  <c r="G9" i="5"/>
  <c r="J8" i="5"/>
  <c r="I8" i="5"/>
  <c r="H8" i="5"/>
  <c r="G8" i="5"/>
  <c r="J7" i="5"/>
  <c r="I7" i="5"/>
  <c r="H7" i="5"/>
  <c r="G7" i="5"/>
  <c r="J6" i="5"/>
  <c r="I6" i="5"/>
  <c r="H6" i="5"/>
  <c r="G6" i="5"/>
  <c r="J5" i="5"/>
  <c r="I5" i="5"/>
  <c r="H5" i="5"/>
  <c r="G5" i="5"/>
  <c r="J4" i="5"/>
  <c r="I4" i="5"/>
  <c r="H4" i="5"/>
  <c r="G4" i="5"/>
  <c r="J3" i="5"/>
  <c r="I3" i="5"/>
  <c r="H3" i="5"/>
  <c r="G3" i="5"/>
  <c r="J2" i="5"/>
  <c r="I2" i="5"/>
  <c r="H2" i="5"/>
  <c r="G2" i="5"/>
  <c r="B3" i="3"/>
  <c r="B4" i="3"/>
  <c r="B5" i="3"/>
  <c r="B6" i="3"/>
  <c r="B7" i="3"/>
  <c r="B8" i="3"/>
  <c r="B9" i="3"/>
  <c r="B10" i="3"/>
  <c r="B11" i="3"/>
  <c r="B2" i="3"/>
  <c r="E13" i="2" l="1"/>
  <c r="E12" i="2"/>
  <c r="I10" i="1"/>
  <c r="I7" i="1"/>
  <c r="I6" i="1"/>
  <c r="I8" i="1"/>
  <c r="K11" i="3"/>
  <c r="J11" i="3"/>
  <c r="I11" i="3"/>
  <c r="H11" i="3"/>
  <c r="K10" i="3"/>
  <c r="J10" i="3"/>
  <c r="I10" i="3"/>
  <c r="H10" i="3"/>
  <c r="K9" i="3"/>
  <c r="J9" i="3"/>
  <c r="I9" i="3"/>
  <c r="H9" i="3"/>
  <c r="K8" i="3"/>
  <c r="J8" i="3"/>
  <c r="I8" i="3"/>
  <c r="H8" i="3"/>
  <c r="K7" i="3"/>
  <c r="J7" i="3"/>
  <c r="I7" i="3"/>
  <c r="H7" i="3"/>
  <c r="K6" i="3"/>
  <c r="J6" i="3"/>
  <c r="I6" i="3"/>
  <c r="H6" i="3"/>
  <c r="K5" i="3"/>
  <c r="J5" i="3"/>
  <c r="I5" i="3"/>
  <c r="H5" i="3"/>
  <c r="K4" i="3"/>
  <c r="J4" i="3"/>
  <c r="I4" i="3"/>
  <c r="H4" i="3"/>
  <c r="K3" i="3"/>
  <c r="J3" i="3"/>
  <c r="I3" i="3"/>
  <c r="H3" i="3"/>
  <c r="K2" i="3"/>
  <c r="J2" i="3"/>
  <c r="I2" i="3"/>
  <c r="H2" i="3"/>
  <c r="J11" i="2"/>
  <c r="I11" i="2"/>
  <c r="H11" i="2"/>
  <c r="G11" i="2"/>
  <c r="J10" i="2"/>
  <c r="I10" i="2"/>
  <c r="H10" i="2"/>
  <c r="G10" i="2"/>
  <c r="J9" i="2"/>
  <c r="I9" i="2"/>
  <c r="H9" i="2"/>
  <c r="G9" i="2"/>
  <c r="J8" i="2"/>
  <c r="I8" i="2"/>
  <c r="H8" i="2"/>
  <c r="G8" i="2"/>
  <c r="J7" i="2"/>
  <c r="I7" i="2"/>
  <c r="H7" i="2"/>
  <c r="G7" i="2"/>
  <c r="J6" i="2"/>
  <c r="I6" i="2"/>
  <c r="H6" i="2"/>
  <c r="G6" i="2"/>
  <c r="J5" i="2"/>
  <c r="I5" i="2"/>
  <c r="H5" i="2"/>
  <c r="G5" i="2"/>
  <c r="J4" i="2"/>
  <c r="I4" i="2"/>
  <c r="H4" i="2"/>
  <c r="G4" i="2"/>
  <c r="J3" i="2"/>
  <c r="I3" i="2"/>
  <c r="H3" i="2"/>
  <c r="G3" i="2"/>
  <c r="J2" i="2"/>
  <c r="I2" i="2"/>
  <c r="H2" i="2"/>
  <c r="G2" i="2"/>
  <c r="J11" i="1"/>
  <c r="J3" i="1"/>
  <c r="J4" i="1"/>
  <c r="J5" i="1"/>
  <c r="J6" i="1"/>
  <c r="J7" i="1"/>
  <c r="J8" i="1"/>
  <c r="J9" i="1"/>
  <c r="J10" i="1"/>
  <c r="J2" i="1"/>
  <c r="I2" i="1"/>
  <c r="I3" i="1"/>
  <c r="I4" i="1"/>
  <c r="I5" i="1"/>
  <c r="I9" i="1"/>
  <c r="I11" i="1"/>
  <c r="J14" i="2" l="1"/>
  <c r="K12" i="3"/>
  <c r="K13" i="3"/>
  <c r="J13" i="1"/>
  <c r="J12" i="1"/>
  <c r="J15" i="2"/>
  <c r="H2" i="1"/>
  <c r="H3" i="1"/>
  <c r="H4" i="1"/>
  <c r="H5" i="1"/>
  <c r="H6" i="1"/>
  <c r="H7" i="1"/>
  <c r="H8" i="1"/>
  <c r="H9" i="1"/>
  <c r="H10" i="1"/>
  <c r="H11" i="1"/>
  <c r="G3" i="1"/>
  <c r="G4" i="1"/>
  <c r="G5" i="1"/>
  <c r="G6" i="1"/>
  <c r="G7" i="1"/>
  <c r="G8" i="1"/>
  <c r="G9" i="1"/>
  <c r="G10" i="1"/>
  <c r="G11" i="1"/>
  <c r="G2" i="1"/>
</calcChain>
</file>

<file path=xl/sharedStrings.xml><?xml version="1.0" encoding="utf-8"?>
<sst xmlns="http://schemas.openxmlformats.org/spreadsheetml/2006/main" count="136" uniqueCount="30">
  <si>
    <t>Прізвище туриста</t>
  </si>
  <si>
    <t>Дата народження</t>
  </si>
  <si>
    <t>Дата поїздки</t>
  </si>
  <si>
    <t>Країна</t>
  </si>
  <si>
    <t>Вартість поїздки</t>
  </si>
  <si>
    <t>Тривалість поїздки в днях</t>
  </si>
  <si>
    <t>Зайцев</t>
  </si>
  <si>
    <t>Польща</t>
  </si>
  <si>
    <t>Петров</t>
  </si>
  <si>
    <t>Соколенко</t>
  </si>
  <si>
    <t>Вовк</t>
  </si>
  <si>
    <t>Іванов</t>
  </si>
  <si>
    <t>Петренко</t>
  </si>
  <si>
    <t>Славута</t>
  </si>
  <si>
    <t>Москаль</t>
  </si>
  <si>
    <t>Копач</t>
  </si>
  <si>
    <t>Тарасов</t>
  </si>
  <si>
    <t>Вік туриста</t>
  </si>
  <si>
    <t>Сезон</t>
  </si>
  <si>
    <t>Загальна вартість поїздок , що почалися в серпні будь-якого року</t>
  </si>
  <si>
    <t>Кількіть туристів що відправилися в поїздку в суботу</t>
  </si>
  <si>
    <t>Місяць поїздки туриста</t>
  </si>
  <si>
    <t>День поїздки туриста</t>
  </si>
  <si>
    <t>Польща Итог</t>
  </si>
  <si>
    <t>Общий итог</t>
  </si>
  <si>
    <t>Місяць народження</t>
  </si>
  <si>
    <t>&lt;=1500</t>
  </si>
  <si>
    <t>&gt;=8</t>
  </si>
  <si>
    <t>Используя команду "РАСШИРЕННЫЙ ФИЛЬТР", вывести ведомости о туристах, стоимость поездок каких не превышает 1500, продолжительность поездки не менее чем 8 дней, и которые ездили в конце года. </t>
  </si>
  <si>
    <t>Кінець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</si>
</sst>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J11"/>
    </sheetView>
  </sheetViews>
  <sheetFormatPr defaultRowHeight="14.25"/>
  <cols>
    <col min="1" max="1" width="17.25" bestFit="1" customWidth="1"/>
    <col min="2" max="2" width="17.375" bestFit="1" customWidth="1"/>
    <col min="3" max="3" width="12.625" bestFit="1" customWidth="1"/>
    <col min="5" max="5" width="15.875" bestFit="1" customWidth="1"/>
    <col min="6" max="6" width="24.625" bestFit="1" customWidth="1"/>
    <col min="7" max="7" width="11" bestFit="1" customWidth="1"/>
    <col min="8" max="8" width="14.875" bestFit="1" customWidth="1"/>
    <col min="9" max="9" width="22.25" bestFit="1" customWidth="1"/>
    <col min="10" max="10" width="18.75" customWidth="1"/>
  </cols>
  <sheetData>
    <row r="1" spans="1:10" ht="28.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17</v>
      </c>
      <c r="H1" s="4" t="s">
        <v>18</v>
      </c>
      <c r="I1" s="7" t="s">
        <v>21</v>
      </c>
      <c r="J1" s="7" t="s">
        <v>22</v>
      </c>
    </row>
    <row r="2" spans="1:10">
      <c r="A2" s="2" t="s">
        <v>10</v>
      </c>
      <c r="B2" s="3">
        <v>17529</v>
      </c>
      <c r="C2" s="3">
        <v>37996</v>
      </c>
      <c r="D2" s="2" t="s">
        <v>7</v>
      </c>
      <c r="E2" s="2">
        <v>800</v>
      </c>
      <c r="F2" s="2">
        <v>3</v>
      </c>
      <c r="G2" s="11">
        <f ca="1">YEARFRAC(TODAY(),B2)</f>
        <v>65.930555555555557</v>
      </c>
      <c r="H2" s="6" t="str">
        <f>IF(MONTH(C2)&lt;5,"Початок року",IF(MONTH(C2)&lt;10,"Середина року","Кінець року"))</f>
        <v>Початок року</v>
      </c>
      <c r="I2" s="9">
        <f>MONTH(C2)</f>
        <v>1</v>
      </c>
      <c r="J2" s="9" t="str">
        <f>TEXT(C2,"ДДДД")</f>
        <v>суббота</v>
      </c>
    </row>
    <row r="3" spans="1:10">
      <c r="A3" s="2" t="s">
        <v>6</v>
      </c>
      <c r="B3" s="3">
        <v>14666</v>
      </c>
      <c r="C3" s="3">
        <v>38024</v>
      </c>
      <c r="D3" s="2" t="s">
        <v>7</v>
      </c>
      <c r="E3" s="2">
        <v>500</v>
      </c>
      <c r="F3" s="2">
        <v>7</v>
      </c>
      <c r="G3" s="11">
        <f t="shared" ref="G3:G11" ca="1" si="0">YEARFRAC(TODAY(),B3)</f>
        <v>73.772222222222226</v>
      </c>
      <c r="H3" s="6" t="str">
        <f t="shared" ref="H3:H11" si="1">IF(MONTH(C3)&lt;5,"Початок року",IF(MONTH(C3)&lt;10,"Середина року","Кінець року"))</f>
        <v>Початок року</v>
      </c>
      <c r="I3" s="9">
        <f t="shared" ref="I3:I11" si="2">MONTH(C3)</f>
        <v>2</v>
      </c>
      <c r="J3" s="9" t="str">
        <f t="shared" ref="J3:J10" si="3">TEXT(C3,"ДДДД")</f>
        <v>суббота</v>
      </c>
    </row>
    <row r="4" spans="1:10">
      <c r="A4" s="2" t="s">
        <v>11</v>
      </c>
      <c r="B4" s="3">
        <v>29587</v>
      </c>
      <c r="C4" s="3">
        <v>38057</v>
      </c>
      <c r="D4" s="2" t="s">
        <v>7</v>
      </c>
      <c r="E4" s="2">
        <v>654</v>
      </c>
      <c r="F4" s="2">
        <v>4</v>
      </c>
      <c r="G4" s="11">
        <f t="shared" ca="1" si="0"/>
        <v>32.922222222222224</v>
      </c>
      <c r="H4" s="6" t="str">
        <f t="shared" si="1"/>
        <v>Початок року</v>
      </c>
      <c r="I4" s="9">
        <f t="shared" si="2"/>
        <v>3</v>
      </c>
      <c r="J4" s="9" t="str">
        <f t="shared" si="3"/>
        <v>четверг</v>
      </c>
    </row>
    <row r="5" spans="1:10">
      <c r="A5" s="2" t="s">
        <v>15</v>
      </c>
      <c r="B5" s="3">
        <v>15770</v>
      </c>
      <c r="C5" s="3">
        <v>38092</v>
      </c>
      <c r="D5" s="2" t="s">
        <v>7</v>
      </c>
      <c r="E5" s="2">
        <v>654</v>
      </c>
      <c r="F5" s="2">
        <v>5</v>
      </c>
      <c r="G5" s="11">
        <f t="shared" ca="1" si="0"/>
        <v>70.74444444444444</v>
      </c>
      <c r="H5" s="6" t="str">
        <f t="shared" si="1"/>
        <v>Початок року</v>
      </c>
      <c r="I5" s="9">
        <f t="shared" si="2"/>
        <v>4</v>
      </c>
      <c r="J5" s="9" t="str">
        <f t="shared" si="3"/>
        <v>четверг</v>
      </c>
    </row>
    <row r="6" spans="1:10">
      <c r="A6" s="2" t="s">
        <v>14</v>
      </c>
      <c r="B6" s="3">
        <v>27823</v>
      </c>
      <c r="C6" s="3">
        <v>38121</v>
      </c>
      <c r="D6" s="2" t="s">
        <v>7</v>
      </c>
      <c r="E6" s="2">
        <v>980</v>
      </c>
      <c r="F6" s="2">
        <v>8</v>
      </c>
      <c r="G6" s="11">
        <f t="shared" ca="1" si="0"/>
        <v>37.74722222222222</v>
      </c>
      <c r="H6" s="6" t="str">
        <f t="shared" si="1"/>
        <v>Середина року</v>
      </c>
      <c r="I6" s="9">
        <f>MONTH(C6)</f>
        <v>5</v>
      </c>
      <c r="J6" s="9" t="str">
        <f t="shared" si="3"/>
        <v>пятница</v>
      </c>
    </row>
    <row r="7" spans="1:10">
      <c r="A7" s="2" t="s">
        <v>12</v>
      </c>
      <c r="B7" s="3">
        <v>29313</v>
      </c>
      <c r="C7" s="3">
        <v>38150</v>
      </c>
      <c r="D7" s="2" t="s">
        <v>7</v>
      </c>
      <c r="E7" s="2">
        <v>435</v>
      </c>
      <c r="F7" s="2">
        <v>10</v>
      </c>
      <c r="G7" s="11">
        <f t="shared" ca="1" si="0"/>
        <v>33.669444444444444</v>
      </c>
      <c r="H7" s="6" t="str">
        <f t="shared" si="1"/>
        <v>Середина року</v>
      </c>
      <c r="I7" s="9">
        <f>MONTH(C7)</f>
        <v>6</v>
      </c>
      <c r="J7" s="9" t="str">
        <f t="shared" si="3"/>
        <v>суббота</v>
      </c>
    </row>
    <row r="8" spans="1:10">
      <c r="A8" s="2" t="s">
        <v>8</v>
      </c>
      <c r="B8" s="3">
        <v>32199</v>
      </c>
      <c r="C8" s="3">
        <v>38176</v>
      </c>
      <c r="D8" s="2" t="s">
        <v>7</v>
      </c>
      <c r="E8" s="2">
        <v>600</v>
      </c>
      <c r="F8" s="2">
        <v>5</v>
      </c>
      <c r="G8" s="11">
        <f t="shared" ca="1" si="0"/>
        <v>25.769444444444446</v>
      </c>
      <c r="H8" s="6" t="str">
        <f t="shared" si="1"/>
        <v>Середина року</v>
      </c>
      <c r="I8" s="9">
        <f>MONTH(C8)</f>
        <v>7</v>
      </c>
      <c r="J8" s="9" t="str">
        <f t="shared" si="3"/>
        <v>четверг</v>
      </c>
    </row>
    <row r="9" spans="1:10">
      <c r="A9" s="2" t="s">
        <v>13</v>
      </c>
      <c r="B9" s="3">
        <v>32996</v>
      </c>
      <c r="C9" s="3">
        <v>38212</v>
      </c>
      <c r="D9" s="2" t="s">
        <v>7</v>
      </c>
      <c r="E9" s="2">
        <v>654</v>
      </c>
      <c r="F9" s="2">
        <v>11</v>
      </c>
      <c r="G9" s="11">
        <f t="shared" ca="1" si="0"/>
        <v>23.583333333333332</v>
      </c>
      <c r="H9" s="6" t="str">
        <f t="shared" si="1"/>
        <v>Середина року</v>
      </c>
      <c r="I9" s="9">
        <f t="shared" si="2"/>
        <v>8</v>
      </c>
      <c r="J9" s="9" t="str">
        <f t="shared" si="3"/>
        <v>пятница</v>
      </c>
    </row>
    <row r="10" spans="1:10">
      <c r="A10" s="2" t="s">
        <v>9</v>
      </c>
      <c r="B10" s="3">
        <v>29825</v>
      </c>
      <c r="C10" s="3">
        <v>38330</v>
      </c>
      <c r="D10" s="2" t="s">
        <v>7</v>
      </c>
      <c r="E10" s="2">
        <v>700</v>
      </c>
      <c r="F10" s="2">
        <v>6</v>
      </c>
      <c r="G10" s="11">
        <f t="shared" ca="1" si="0"/>
        <v>32.266666666666666</v>
      </c>
      <c r="H10" s="6" t="str">
        <f t="shared" si="1"/>
        <v>Кінець року</v>
      </c>
      <c r="I10" s="9">
        <f>MONTH(C10)</f>
        <v>12</v>
      </c>
      <c r="J10" s="9" t="str">
        <f t="shared" si="3"/>
        <v>четверг</v>
      </c>
    </row>
    <row r="11" spans="1:10">
      <c r="A11" s="2" t="s">
        <v>16</v>
      </c>
      <c r="B11" s="3">
        <v>16747</v>
      </c>
      <c r="C11" s="3">
        <v>38307</v>
      </c>
      <c r="D11" s="2" t="s">
        <v>7</v>
      </c>
      <c r="E11" s="2">
        <v>334</v>
      </c>
      <c r="F11" s="2">
        <v>6</v>
      </c>
      <c r="G11" s="11">
        <f t="shared" ca="1" si="0"/>
        <v>68.075000000000003</v>
      </c>
      <c r="H11" s="6" t="str">
        <f t="shared" si="1"/>
        <v>Кінець року</v>
      </c>
      <c r="I11" s="9">
        <f t="shared" si="2"/>
        <v>11</v>
      </c>
      <c r="J11" s="9" t="str">
        <f>TEXT(C11,"ДДДД")</f>
        <v>вторник</v>
      </c>
    </row>
    <row r="12" spans="1:10">
      <c r="A12" s="15" t="s">
        <v>19</v>
      </c>
      <c r="B12" s="16"/>
      <c r="C12" s="16"/>
      <c r="D12" s="16"/>
      <c r="E12" s="16"/>
      <c r="F12" s="16"/>
      <c r="G12" s="16"/>
      <c r="H12" s="16"/>
      <c r="I12" s="17"/>
      <c r="J12" s="12">
        <f>SUMIF(I2:I11,"=8",E2:E11)</f>
        <v>654</v>
      </c>
    </row>
    <row r="13" spans="1:10">
      <c r="A13" s="18" t="s">
        <v>20</v>
      </c>
      <c r="B13" s="16"/>
      <c r="C13" s="16"/>
      <c r="D13" s="16"/>
      <c r="E13" s="16"/>
      <c r="F13" s="16"/>
      <c r="G13" s="16"/>
      <c r="H13" s="16"/>
      <c r="I13" s="17"/>
      <c r="J13" s="13">
        <f>COUNTIF(J2:J10,"суббота")</f>
        <v>3</v>
      </c>
    </row>
    <row r="14" spans="1:10">
      <c r="A14" s="5"/>
      <c r="C14" s="1"/>
    </row>
    <row r="15" spans="1:10">
      <c r="A15" s="5"/>
      <c r="B15" s="5"/>
    </row>
    <row r="16" spans="1:10">
      <c r="A16" s="5"/>
    </row>
  </sheetData>
  <sortState ref="A2:F11">
    <sortCondition ref="A2:A11"/>
  </sortState>
  <mergeCells count="2">
    <mergeCell ref="A12:I12"/>
    <mergeCell ref="A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J13"/>
    </sheetView>
  </sheetViews>
  <sheetFormatPr defaultRowHeight="14.25" outlineLevelRow="2"/>
  <cols>
    <col min="1" max="1" width="17.25" bestFit="1" customWidth="1"/>
    <col min="2" max="2" width="17.375" bestFit="1" customWidth="1"/>
    <col min="3" max="3" width="12.625" bestFit="1" customWidth="1"/>
    <col min="4" max="4" width="18.875" bestFit="1" customWidth="1"/>
    <col min="5" max="5" width="15.875" bestFit="1" customWidth="1"/>
    <col min="6" max="6" width="24.625" bestFit="1" customWidth="1"/>
    <col min="7" max="7" width="11" bestFit="1" customWidth="1"/>
    <col min="8" max="8" width="14.875" bestFit="1" customWidth="1"/>
    <col min="9" max="9" width="7.875" bestFit="1" customWidth="1"/>
    <col min="10" max="10" width="8.375" bestFit="1" customWidth="1"/>
  </cols>
  <sheetData>
    <row r="1" spans="1:10" ht="42.7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17</v>
      </c>
      <c r="H1" s="4" t="s">
        <v>18</v>
      </c>
      <c r="I1" s="7" t="s">
        <v>21</v>
      </c>
      <c r="J1" s="7" t="s">
        <v>22</v>
      </c>
    </row>
    <row r="2" spans="1:10" outlineLevel="2">
      <c r="A2" s="2" t="s">
        <v>10</v>
      </c>
      <c r="B2" s="3">
        <v>17529</v>
      </c>
      <c r="C2" s="3">
        <v>37996</v>
      </c>
      <c r="D2" s="2" t="s">
        <v>7</v>
      </c>
      <c r="E2" s="2">
        <v>800</v>
      </c>
      <c r="F2" s="2">
        <v>3</v>
      </c>
      <c r="G2" s="11">
        <f ca="1">YEARFRAC(TODAY(),B2)</f>
        <v>65.930555555555557</v>
      </c>
      <c r="H2" s="6" t="str">
        <f>IF(MONTH(C2)&lt;5,"Початок року",IF(MONTH(C2)&lt;10,"Середина року","Кінець року"))</f>
        <v>Початок року</v>
      </c>
      <c r="I2" s="8">
        <f>MONTH(C2)</f>
        <v>1</v>
      </c>
      <c r="J2" s="9" t="str">
        <f>TEXT(C2,"ДДДД")</f>
        <v>суббота</v>
      </c>
    </row>
    <row r="3" spans="1:10" outlineLevel="2">
      <c r="A3" s="2" t="s">
        <v>6</v>
      </c>
      <c r="B3" s="3">
        <v>14666</v>
      </c>
      <c r="C3" s="3">
        <v>38024</v>
      </c>
      <c r="D3" s="2" t="s">
        <v>7</v>
      </c>
      <c r="E3" s="2">
        <v>500</v>
      </c>
      <c r="F3" s="2">
        <v>7</v>
      </c>
      <c r="G3" s="11">
        <f t="shared" ref="G3:G11" ca="1" si="0">YEARFRAC(TODAY(),B3)</f>
        <v>73.772222222222226</v>
      </c>
      <c r="H3" s="6" t="str">
        <f t="shared" ref="H3:H11" si="1">IF(MONTH(C3)&lt;5,"Початок року",IF(MONTH(C3)&lt;10,"Середина року","Кінець року"))</f>
        <v>Початок року</v>
      </c>
      <c r="I3" s="8">
        <f t="shared" ref="I3:I11" si="2">MONTH(C3)</f>
        <v>2</v>
      </c>
      <c r="J3" s="9" t="str">
        <f t="shared" ref="J3:J10" si="3">TEXT(C3,"ДДДД")</f>
        <v>суббота</v>
      </c>
    </row>
    <row r="4" spans="1:10" outlineLevel="2">
      <c r="A4" s="2" t="s">
        <v>11</v>
      </c>
      <c r="B4" s="3">
        <v>29587</v>
      </c>
      <c r="C4" s="3">
        <v>38057</v>
      </c>
      <c r="D4" s="2" t="s">
        <v>7</v>
      </c>
      <c r="E4" s="2">
        <v>654</v>
      </c>
      <c r="F4" s="2">
        <v>4</v>
      </c>
      <c r="G4" s="11">
        <f t="shared" ca="1" si="0"/>
        <v>32.922222222222224</v>
      </c>
      <c r="H4" s="6" t="str">
        <f t="shared" si="1"/>
        <v>Початок року</v>
      </c>
      <c r="I4" s="8">
        <f t="shared" si="2"/>
        <v>3</v>
      </c>
      <c r="J4" s="9" t="str">
        <f t="shared" si="3"/>
        <v>четверг</v>
      </c>
    </row>
    <row r="5" spans="1:10" outlineLevel="2">
      <c r="A5" s="2" t="s">
        <v>15</v>
      </c>
      <c r="B5" s="3">
        <v>15770</v>
      </c>
      <c r="C5" s="3">
        <v>38092</v>
      </c>
      <c r="D5" s="2" t="s">
        <v>7</v>
      </c>
      <c r="E5" s="2">
        <v>654</v>
      </c>
      <c r="F5" s="2">
        <v>5</v>
      </c>
      <c r="G5" s="11">
        <f t="shared" ca="1" si="0"/>
        <v>70.74444444444444</v>
      </c>
      <c r="H5" s="6" t="str">
        <f t="shared" si="1"/>
        <v>Початок року</v>
      </c>
      <c r="I5" s="8">
        <f t="shared" si="2"/>
        <v>4</v>
      </c>
      <c r="J5" s="9" t="str">
        <f t="shared" si="3"/>
        <v>четверг</v>
      </c>
    </row>
    <row r="6" spans="1:10" outlineLevel="2">
      <c r="A6" s="2" t="s">
        <v>14</v>
      </c>
      <c r="B6" s="3">
        <v>27823</v>
      </c>
      <c r="C6" s="3">
        <v>38121</v>
      </c>
      <c r="D6" s="2" t="s">
        <v>7</v>
      </c>
      <c r="E6" s="2">
        <v>980</v>
      </c>
      <c r="F6" s="2">
        <v>8</v>
      </c>
      <c r="G6" s="11">
        <f t="shared" ca="1" si="0"/>
        <v>37.74722222222222</v>
      </c>
      <c r="H6" s="6" t="str">
        <f t="shared" si="1"/>
        <v>Середина року</v>
      </c>
      <c r="I6" s="8">
        <f t="shared" si="2"/>
        <v>5</v>
      </c>
      <c r="J6" s="9" t="str">
        <f t="shared" si="3"/>
        <v>пятница</v>
      </c>
    </row>
    <row r="7" spans="1:10" outlineLevel="2">
      <c r="A7" s="2" t="s">
        <v>12</v>
      </c>
      <c r="B7" s="3">
        <v>29313</v>
      </c>
      <c r="C7" s="3">
        <v>38150</v>
      </c>
      <c r="D7" s="2" t="s">
        <v>7</v>
      </c>
      <c r="E7" s="2">
        <v>435</v>
      </c>
      <c r="F7" s="2">
        <v>10</v>
      </c>
      <c r="G7" s="11">
        <f t="shared" ca="1" si="0"/>
        <v>33.669444444444444</v>
      </c>
      <c r="H7" s="6" t="str">
        <f t="shared" si="1"/>
        <v>Середина року</v>
      </c>
      <c r="I7" s="8">
        <f t="shared" si="2"/>
        <v>6</v>
      </c>
      <c r="J7" s="9" t="str">
        <f t="shared" si="3"/>
        <v>суббота</v>
      </c>
    </row>
    <row r="8" spans="1:10" outlineLevel="2">
      <c r="A8" s="2" t="s">
        <v>8</v>
      </c>
      <c r="B8" s="3">
        <v>32199</v>
      </c>
      <c r="C8" s="3">
        <v>38176</v>
      </c>
      <c r="D8" s="2" t="s">
        <v>7</v>
      </c>
      <c r="E8" s="2">
        <v>600</v>
      </c>
      <c r="F8" s="2">
        <v>5</v>
      </c>
      <c r="G8" s="11">
        <f t="shared" ca="1" si="0"/>
        <v>25.769444444444446</v>
      </c>
      <c r="H8" s="6" t="str">
        <f t="shared" si="1"/>
        <v>Середина року</v>
      </c>
      <c r="I8" s="8">
        <f t="shared" si="2"/>
        <v>7</v>
      </c>
      <c r="J8" s="9" t="str">
        <f t="shared" si="3"/>
        <v>четверг</v>
      </c>
    </row>
    <row r="9" spans="1:10" outlineLevel="2">
      <c r="A9" s="2" t="s">
        <v>13</v>
      </c>
      <c r="B9" s="3">
        <v>32996</v>
      </c>
      <c r="C9" s="3">
        <v>38212</v>
      </c>
      <c r="D9" s="2" t="s">
        <v>7</v>
      </c>
      <c r="E9" s="2">
        <v>654</v>
      </c>
      <c r="F9" s="2">
        <v>11</v>
      </c>
      <c r="G9" s="11">
        <f t="shared" ca="1" si="0"/>
        <v>23.583333333333332</v>
      </c>
      <c r="H9" s="6" t="str">
        <f t="shared" si="1"/>
        <v>Середина року</v>
      </c>
      <c r="I9" s="8">
        <f t="shared" si="2"/>
        <v>8</v>
      </c>
      <c r="J9" s="9" t="str">
        <f t="shared" si="3"/>
        <v>пятница</v>
      </c>
    </row>
    <row r="10" spans="1:10" outlineLevel="2">
      <c r="A10" s="2" t="s">
        <v>9</v>
      </c>
      <c r="B10" s="3">
        <v>29825</v>
      </c>
      <c r="C10" s="3">
        <v>38330</v>
      </c>
      <c r="D10" s="2" t="s">
        <v>7</v>
      </c>
      <c r="E10" s="2">
        <v>700</v>
      </c>
      <c r="F10" s="2">
        <v>6</v>
      </c>
      <c r="G10" s="11">
        <f t="shared" ca="1" si="0"/>
        <v>32.266666666666666</v>
      </c>
      <c r="H10" s="6" t="str">
        <f t="shared" si="1"/>
        <v>Кінець року</v>
      </c>
      <c r="I10" s="8">
        <f t="shared" si="2"/>
        <v>12</v>
      </c>
      <c r="J10" s="9" t="str">
        <f t="shared" si="3"/>
        <v>четверг</v>
      </c>
    </row>
    <row r="11" spans="1:10" outlineLevel="2">
      <c r="A11" s="2" t="s">
        <v>16</v>
      </c>
      <c r="B11" s="3">
        <v>16747</v>
      </c>
      <c r="C11" s="3">
        <v>38307</v>
      </c>
      <c r="D11" s="2" t="s">
        <v>7</v>
      </c>
      <c r="E11" s="2">
        <v>334</v>
      </c>
      <c r="F11" s="2">
        <v>6</v>
      </c>
      <c r="G11" s="11">
        <f t="shared" ca="1" si="0"/>
        <v>68.075000000000003</v>
      </c>
      <c r="H11" s="6" t="str">
        <f t="shared" si="1"/>
        <v>Кінець року</v>
      </c>
      <c r="I11" s="8">
        <f t="shared" si="2"/>
        <v>11</v>
      </c>
      <c r="J11" s="9" t="str">
        <f>TEXT(C11,"ДДДД")</f>
        <v>вторник</v>
      </c>
    </row>
    <row r="12" spans="1:10" ht="15" outlineLevel="1">
      <c r="A12" s="2"/>
      <c r="B12" s="3"/>
      <c r="C12" s="3"/>
      <c r="D12" s="14" t="s">
        <v>23</v>
      </c>
      <c r="E12" s="2">
        <f>SUBTOTAL(9,E2:E11)</f>
        <v>6311</v>
      </c>
      <c r="F12" s="2"/>
      <c r="G12" s="11"/>
      <c r="H12" s="6"/>
      <c r="I12" s="8"/>
      <c r="J12" s="9"/>
    </row>
    <row r="13" spans="1:10" ht="15">
      <c r="A13" s="2"/>
      <c r="B13" s="3"/>
      <c r="C13" s="3"/>
      <c r="D13" s="14" t="s">
        <v>24</v>
      </c>
      <c r="E13" s="2">
        <f>SUBTOTAL(9,E2:E11)</f>
        <v>6311</v>
      </c>
      <c r="F13" s="2"/>
      <c r="G13" s="11"/>
      <c r="H13" s="6"/>
      <c r="I13" s="8"/>
      <c r="J13" s="9"/>
    </row>
    <row r="14" spans="1:10">
      <c r="A14" s="19" t="s">
        <v>19</v>
      </c>
      <c r="B14" s="20"/>
      <c r="C14" s="20"/>
      <c r="D14" s="20"/>
      <c r="E14" s="20"/>
      <c r="F14" s="20"/>
      <c r="G14" s="20"/>
      <c r="H14" s="20"/>
      <c r="I14" s="20"/>
      <c r="J14" s="12">
        <f>SUMIF(I2:I11,"=8",E2:E11)</f>
        <v>654</v>
      </c>
    </row>
    <row r="15" spans="1:10">
      <c r="A15" s="21" t="s">
        <v>20</v>
      </c>
      <c r="B15" s="20"/>
      <c r="C15" s="20"/>
      <c r="D15" s="20"/>
      <c r="E15" s="20"/>
      <c r="F15" s="20"/>
      <c r="G15" s="20"/>
      <c r="H15" s="20"/>
      <c r="I15" s="20"/>
      <c r="J15" s="13">
        <f>COUNTIF(J2:J10,"суббота")</f>
        <v>3</v>
      </c>
    </row>
  </sheetData>
  <mergeCells count="2">
    <mergeCell ref="A14:I14"/>
    <mergeCell ref="A15:I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3"/>
  <sheetViews>
    <sheetView workbookViewId="0">
      <selection sqref="A1:C11"/>
    </sheetView>
  </sheetViews>
  <sheetFormatPr defaultRowHeight="14.25"/>
  <cols>
    <col min="1" max="1" width="17.25" bestFit="1" customWidth="1"/>
    <col min="2" max="2" width="19.375" bestFit="1" customWidth="1"/>
    <col min="3" max="3" width="17.375" bestFit="1" customWidth="1"/>
    <col min="4" max="4" width="12.625" bestFit="1" customWidth="1"/>
    <col min="5" max="5" width="8.125" bestFit="1" customWidth="1"/>
    <col min="6" max="6" width="15.875" bestFit="1" customWidth="1"/>
    <col min="7" max="7" width="24.625" bestFit="1" customWidth="1"/>
    <col min="8" max="8" width="11" bestFit="1" customWidth="1"/>
    <col min="9" max="9" width="14.875" bestFit="1" customWidth="1"/>
    <col min="10" max="10" width="7.875" bestFit="1" customWidth="1"/>
  </cols>
  <sheetData>
    <row r="1" spans="1:11" ht="42.75">
      <c r="A1" s="2" t="s">
        <v>0</v>
      </c>
      <c r="B1" s="2" t="s">
        <v>25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4" t="s">
        <v>17</v>
      </c>
      <c r="I1" s="4" t="s">
        <v>18</v>
      </c>
      <c r="J1" s="7" t="s">
        <v>21</v>
      </c>
      <c r="K1" s="7" t="s">
        <v>22</v>
      </c>
    </row>
    <row r="2" spans="1:11">
      <c r="A2" s="2" t="s">
        <v>10</v>
      </c>
      <c r="B2" s="2">
        <f>MONTH(C2)</f>
        <v>12</v>
      </c>
      <c r="C2" s="3">
        <v>17529</v>
      </c>
      <c r="D2" s="3">
        <v>37996</v>
      </c>
      <c r="E2" s="2" t="s">
        <v>7</v>
      </c>
      <c r="F2" s="2">
        <v>800</v>
      </c>
      <c r="G2" s="2">
        <v>3</v>
      </c>
      <c r="H2" s="11">
        <f ca="1">YEARFRAC(TODAY(),C2)</f>
        <v>65.930555555555557</v>
      </c>
      <c r="I2" s="6" t="str">
        <f>IF(MONTH(D2)&lt;5,"Початок року",IF(MONTH(D2)&lt;10,"Середина року","Кінець року"))</f>
        <v>Початок року</v>
      </c>
      <c r="J2" s="8">
        <f>MONTH(D2)</f>
        <v>1</v>
      </c>
      <c r="K2" s="9" t="str">
        <f>TEXT(D2,"ДДДД")</f>
        <v>суббота</v>
      </c>
    </row>
    <row r="3" spans="1:11">
      <c r="A3" s="2" t="s">
        <v>6</v>
      </c>
      <c r="B3" s="2">
        <f t="shared" ref="B3:B11" si="0">MONTH(C3)</f>
        <v>2</v>
      </c>
      <c r="C3" s="3">
        <v>14666</v>
      </c>
      <c r="D3" s="3">
        <v>38024</v>
      </c>
      <c r="E3" s="2" t="s">
        <v>7</v>
      </c>
      <c r="F3" s="2">
        <v>500</v>
      </c>
      <c r="G3" s="2">
        <v>7</v>
      </c>
      <c r="H3" s="11">
        <f t="shared" ref="H3:H11" ca="1" si="1">YEARFRAC(TODAY(),C3)</f>
        <v>73.772222222222226</v>
      </c>
      <c r="I3" s="6" t="str">
        <f t="shared" ref="I3:I11" si="2">IF(MONTH(D3)&lt;5,"Початок року",IF(MONTH(D3)&lt;10,"Середина року","Кінець року"))</f>
        <v>Початок року</v>
      </c>
      <c r="J3" s="8">
        <f t="shared" ref="J3:J11" si="3">MONTH(D3)</f>
        <v>2</v>
      </c>
      <c r="K3" s="9" t="str">
        <f t="shared" ref="K3:K10" si="4">TEXT(D3,"ДДДД")</f>
        <v>суббота</v>
      </c>
    </row>
    <row r="4" spans="1:11">
      <c r="A4" s="2" t="s">
        <v>11</v>
      </c>
      <c r="B4" s="2">
        <f t="shared" si="0"/>
        <v>1</v>
      </c>
      <c r="C4" s="3">
        <v>29587</v>
      </c>
      <c r="D4" s="3">
        <v>38057</v>
      </c>
      <c r="E4" s="2" t="s">
        <v>7</v>
      </c>
      <c r="F4" s="2">
        <v>654</v>
      </c>
      <c r="G4" s="2">
        <v>4</v>
      </c>
      <c r="H4" s="11">
        <f t="shared" ca="1" si="1"/>
        <v>32.922222222222224</v>
      </c>
      <c r="I4" s="6" t="str">
        <f t="shared" si="2"/>
        <v>Початок року</v>
      </c>
      <c r="J4" s="8">
        <f t="shared" si="3"/>
        <v>3</v>
      </c>
      <c r="K4" s="9" t="str">
        <f t="shared" si="4"/>
        <v>четверг</v>
      </c>
    </row>
    <row r="5" spans="1:11" hidden="1">
      <c r="A5" s="2" t="s">
        <v>15</v>
      </c>
      <c r="B5" s="2">
        <f t="shared" si="0"/>
        <v>3</v>
      </c>
      <c r="C5" s="3">
        <v>15770</v>
      </c>
      <c r="D5" s="3">
        <v>38092</v>
      </c>
      <c r="E5" s="2" t="s">
        <v>7</v>
      </c>
      <c r="F5" s="2">
        <v>654</v>
      </c>
      <c r="G5" s="2">
        <v>5</v>
      </c>
      <c r="H5" s="11">
        <f t="shared" ca="1" si="1"/>
        <v>70.74444444444444</v>
      </c>
      <c r="I5" s="6" t="str">
        <f t="shared" si="2"/>
        <v>Початок року</v>
      </c>
      <c r="J5" s="8">
        <f t="shared" si="3"/>
        <v>4</v>
      </c>
      <c r="K5" s="9" t="str">
        <f t="shared" si="4"/>
        <v>четверг</v>
      </c>
    </row>
    <row r="6" spans="1:11" hidden="1">
      <c r="A6" s="2" t="s">
        <v>14</v>
      </c>
      <c r="B6" s="2">
        <f t="shared" si="0"/>
        <v>3</v>
      </c>
      <c r="C6" s="3">
        <v>27823</v>
      </c>
      <c r="D6" s="3">
        <v>38121</v>
      </c>
      <c r="E6" s="2" t="s">
        <v>7</v>
      </c>
      <c r="F6" s="2">
        <v>980</v>
      </c>
      <c r="G6" s="2">
        <v>8</v>
      </c>
      <c r="H6" s="11">
        <f t="shared" ca="1" si="1"/>
        <v>37.74722222222222</v>
      </c>
      <c r="I6" s="6" t="str">
        <f t="shared" si="2"/>
        <v>Середина року</v>
      </c>
      <c r="J6" s="8">
        <f t="shared" si="3"/>
        <v>5</v>
      </c>
      <c r="K6" s="9" t="str">
        <f t="shared" si="4"/>
        <v>пятница</v>
      </c>
    </row>
    <row r="7" spans="1:11" hidden="1">
      <c r="A7" s="2" t="s">
        <v>12</v>
      </c>
      <c r="B7" s="2">
        <f t="shared" si="0"/>
        <v>4</v>
      </c>
      <c r="C7" s="3">
        <v>29313</v>
      </c>
      <c r="D7" s="3">
        <v>38150</v>
      </c>
      <c r="E7" s="2" t="s">
        <v>7</v>
      </c>
      <c r="F7" s="2">
        <v>435</v>
      </c>
      <c r="G7" s="2">
        <v>10</v>
      </c>
      <c r="H7" s="11">
        <f t="shared" ca="1" si="1"/>
        <v>33.669444444444444</v>
      </c>
      <c r="I7" s="6" t="str">
        <f t="shared" si="2"/>
        <v>Середина року</v>
      </c>
      <c r="J7" s="8">
        <f t="shared" si="3"/>
        <v>6</v>
      </c>
      <c r="K7" s="9" t="str">
        <f t="shared" si="4"/>
        <v>суббота</v>
      </c>
    </row>
    <row r="8" spans="1:11">
      <c r="A8" s="2" t="s">
        <v>8</v>
      </c>
      <c r="B8" s="2">
        <f t="shared" si="0"/>
        <v>2</v>
      </c>
      <c r="C8" s="3">
        <v>32199</v>
      </c>
      <c r="D8" s="3">
        <v>38176</v>
      </c>
      <c r="E8" s="2" t="s">
        <v>7</v>
      </c>
      <c r="F8" s="2">
        <v>600</v>
      </c>
      <c r="G8" s="2">
        <v>5</v>
      </c>
      <c r="H8" s="11">
        <f t="shared" ca="1" si="1"/>
        <v>25.769444444444446</v>
      </c>
      <c r="I8" s="6" t="str">
        <f t="shared" si="2"/>
        <v>Середина року</v>
      </c>
      <c r="J8" s="8">
        <f t="shared" si="3"/>
        <v>7</v>
      </c>
      <c r="K8" s="9" t="str">
        <f t="shared" si="4"/>
        <v>четверг</v>
      </c>
    </row>
    <row r="9" spans="1:11" hidden="1">
      <c r="A9" s="2" t="s">
        <v>13</v>
      </c>
      <c r="B9" s="2">
        <f t="shared" si="0"/>
        <v>5</v>
      </c>
      <c r="C9" s="3">
        <v>32996</v>
      </c>
      <c r="D9" s="3">
        <v>38212</v>
      </c>
      <c r="E9" s="2" t="s">
        <v>7</v>
      </c>
      <c r="F9" s="2">
        <v>654</v>
      </c>
      <c r="G9" s="2">
        <v>11</v>
      </c>
      <c r="H9" s="11">
        <f t="shared" ca="1" si="1"/>
        <v>23.583333333333332</v>
      </c>
      <c r="I9" s="6" t="str">
        <f t="shared" si="2"/>
        <v>Середина року</v>
      </c>
      <c r="J9" s="8">
        <f t="shared" si="3"/>
        <v>8</v>
      </c>
      <c r="K9" s="9" t="str">
        <f t="shared" si="4"/>
        <v>пятница</v>
      </c>
    </row>
    <row r="10" spans="1:11" hidden="1">
      <c r="A10" s="2" t="s">
        <v>9</v>
      </c>
      <c r="B10" s="2">
        <f t="shared" si="0"/>
        <v>8</v>
      </c>
      <c r="C10" s="3">
        <v>29825</v>
      </c>
      <c r="D10" s="3">
        <v>38330</v>
      </c>
      <c r="E10" s="2" t="s">
        <v>7</v>
      </c>
      <c r="F10" s="2">
        <v>700</v>
      </c>
      <c r="G10" s="2">
        <v>6</v>
      </c>
      <c r="H10" s="11">
        <f t="shared" ca="1" si="1"/>
        <v>32.266666666666666</v>
      </c>
      <c r="I10" s="6" t="str">
        <f t="shared" si="2"/>
        <v>Кінець року</v>
      </c>
      <c r="J10" s="8">
        <f t="shared" si="3"/>
        <v>12</v>
      </c>
      <c r="K10" s="9" t="str">
        <f t="shared" si="4"/>
        <v>четверг</v>
      </c>
    </row>
    <row r="11" spans="1:11" hidden="1">
      <c r="A11" s="2" t="s">
        <v>16</v>
      </c>
      <c r="B11" s="2">
        <f t="shared" si="0"/>
        <v>11</v>
      </c>
      <c r="C11" s="3">
        <v>16747</v>
      </c>
      <c r="D11" s="3">
        <v>38307</v>
      </c>
      <c r="E11" s="2" t="s">
        <v>7</v>
      </c>
      <c r="F11" s="2">
        <v>334</v>
      </c>
      <c r="G11" s="2">
        <v>6</v>
      </c>
      <c r="H11" s="11">
        <f t="shared" ca="1" si="1"/>
        <v>68.075000000000003</v>
      </c>
      <c r="I11" s="6" t="str">
        <f t="shared" si="2"/>
        <v>Кінець року</v>
      </c>
      <c r="J11" s="8">
        <f t="shared" si="3"/>
        <v>11</v>
      </c>
      <c r="K11" s="9" t="str">
        <f>TEXT(D11,"ДДДД")</f>
        <v>вторник</v>
      </c>
    </row>
    <row r="12" spans="1:11" hidden="1">
      <c r="A12" s="15" t="s">
        <v>19</v>
      </c>
      <c r="B12" s="22"/>
      <c r="C12" s="16"/>
      <c r="D12" s="16"/>
      <c r="E12" s="16"/>
      <c r="F12" s="16"/>
      <c r="G12" s="16"/>
      <c r="H12" s="16"/>
      <c r="I12" s="16"/>
      <c r="J12" s="17"/>
      <c r="K12" s="12">
        <f>SUMIF(J2:J11,"=8",F2:F11)</f>
        <v>654</v>
      </c>
    </row>
    <row r="13" spans="1:11" hidden="1">
      <c r="A13" s="18" t="s">
        <v>20</v>
      </c>
      <c r="B13" s="23"/>
      <c r="C13" s="16"/>
      <c r="D13" s="16"/>
      <c r="E13" s="16"/>
      <c r="F13" s="16"/>
      <c r="G13" s="16"/>
      <c r="H13" s="16"/>
      <c r="I13" s="16"/>
      <c r="J13" s="17"/>
      <c r="K13" s="13">
        <f>COUNTIF(K2:K10,"суббота")</f>
        <v>3</v>
      </c>
    </row>
  </sheetData>
  <autoFilter ref="A1:C13">
    <filterColumn colId="1">
      <filters>
        <filter val="1"/>
        <filter val="12"/>
        <filter val="2"/>
      </filters>
    </filterColumn>
  </autoFilter>
  <mergeCells count="2">
    <mergeCell ref="A12:J12"/>
    <mergeCell ref="A13:J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25"/>
  <sheetViews>
    <sheetView tabSelected="1" workbookViewId="0"/>
  </sheetViews>
  <sheetFormatPr defaultRowHeight="14.25"/>
  <cols>
    <col min="1" max="1" width="17.25" bestFit="1" customWidth="1"/>
    <col min="2" max="2" width="17.375" bestFit="1" customWidth="1"/>
    <col min="3" max="3" width="15.875" bestFit="1" customWidth="1"/>
    <col min="4" max="4" width="24.625" bestFit="1" customWidth="1"/>
    <col min="5" max="5" width="15.875" bestFit="1" customWidth="1"/>
    <col min="6" max="6" width="24.625" bestFit="1" customWidth="1"/>
    <col min="7" max="7" width="11" bestFit="1" customWidth="1"/>
    <col min="8" max="8" width="14.875" bestFit="1" customWidth="1"/>
    <col min="9" max="9" width="7.875" bestFit="1" customWidth="1"/>
    <col min="10" max="10" width="8.375" bestFit="1" customWidth="1"/>
    <col min="12" max="12" width="15.875" bestFit="1" customWidth="1"/>
    <col min="13" max="13" width="24.625" bestFit="1" customWidth="1"/>
  </cols>
  <sheetData>
    <row r="1" spans="1:10" ht="42.7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17</v>
      </c>
      <c r="H1" s="4" t="s">
        <v>18</v>
      </c>
      <c r="I1" s="7" t="s">
        <v>21</v>
      </c>
      <c r="J1" s="7" t="s">
        <v>22</v>
      </c>
    </row>
    <row r="2" spans="1:10" hidden="1">
      <c r="A2" s="2" t="s">
        <v>10</v>
      </c>
      <c r="B2" s="3">
        <v>17529</v>
      </c>
      <c r="C2" s="3">
        <v>37996</v>
      </c>
      <c r="D2" s="2" t="s">
        <v>7</v>
      </c>
      <c r="E2" s="2">
        <v>800</v>
      </c>
      <c r="F2" s="2">
        <v>3</v>
      </c>
      <c r="G2" s="11">
        <f ca="1">YEARFRAC(TODAY(),B2)</f>
        <v>65.930555555555557</v>
      </c>
      <c r="H2" s="6" t="str">
        <f>IF(MONTH(C2)&lt;5,"Початок року",IF(MONTH(C2)&lt;10,"Середина року","Кінець року"))</f>
        <v>Початок року</v>
      </c>
      <c r="I2" s="9">
        <f>MONTH(C2)</f>
        <v>1</v>
      </c>
      <c r="J2" s="9" t="str">
        <f>TEXT(C2,"ДДДД")</f>
        <v>суббота</v>
      </c>
    </row>
    <row r="3" spans="1:10" hidden="1">
      <c r="A3" s="2" t="s">
        <v>6</v>
      </c>
      <c r="B3" s="3">
        <v>14666</v>
      </c>
      <c r="C3" s="3">
        <v>38024</v>
      </c>
      <c r="D3" s="2" t="s">
        <v>7</v>
      </c>
      <c r="E3" s="2">
        <v>500</v>
      </c>
      <c r="F3" s="2">
        <v>7</v>
      </c>
      <c r="G3" s="11">
        <f t="shared" ref="G3:G11" ca="1" si="0">YEARFRAC(TODAY(),B3)</f>
        <v>73.772222222222226</v>
      </c>
      <c r="H3" s="6" t="str">
        <f t="shared" ref="H3:H11" si="1">IF(MONTH(C3)&lt;5,"Початок року",IF(MONTH(C3)&lt;10,"Середина року","Кінець року"))</f>
        <v>Початок року</v>
      </c>
      <c r="I3" s="9">
        <f t="shared" ref="I3:I11" si="2">MONTH(C3)</f>
        <v>2</v>
      </c>
      <c r="J3" s="9" t="str">
        <f t="shared" ref="J3:J10" si="3">TEXT(C3,"ДДДД")</f>
        <v>суббота</v>
      </c>
    </row>
    <row r="4" spans="1:10" hidden="1">
      <c r="A4" s="2" t="s">
        <v>11</v>
      </c>
      <c r="B4" s="3">
        <v>29587</v>
      </c>
      <c r="C4" s="3">
        <v>38057</v>
      </c>
      <c r="D4" s="2" t="s">
        <v>7</v>
      </c>
      <c r="E4" s="2">
        <v>654</v>
      </c>
      <c r="F4" s="2">
        <v>4</v>
      </c>
      <c r="G4" s="11">
        <f t="shared" ca="1" si="0"/>
        <v>32.922222222222224</v>
      </c>
      <c r="H4" s="6" t="str">
        <f t="shared" si="1"/>
        <v>Початок року</v>
      </c>
      <c r="I4" s="9">
        <f t="shared" si="2"/>
        <v>3</v>
      </c>
      <c r="J4" s="9" t="str">
        <f t="shared" si="3"/>
        <v>четверг</v>
      </c>
    </row>
    <row r="5" spans="1:10" hidden="1">
      <c r="A5" s="2" t="s">
        <v>15</v>
      </c>
      <c r="B5" s="3">
        <v>15770</v>
      </c>
      <c r="C5" s="3">
        <v>38092</v>
      </c>
      <c r="D5" s="2" t="s">
        <v>7</v>
      </c>
      <c r="E5" s="2">
        <v>654</v>
      </c>
      <c r="F5" s="2">
        <v>5</v>
      </c>
      <c r="G5" s="11">
        <f t="shared" ca="1" si="0"/>
        <v>70.74444444444444</v>
      </c>
      <c r="H5" s="6" t="str">
        <f t="shared" si="1"/>
        <v>Початок року</v>
      </c>
      <c r="I5" s="9">
        <f t="shared" si="2"/>
        <v>4</v>
      </c>
      <c r="J5" s="9" t="str">
        <f t="shared" si="3"/>
        <v>четверг</v>
      </c>
    </row>
    <row r="6" spans="1:10" hidden="1">
      <c r="A6" s="2" t="s">
        <v>14</v>
      </c>
      <c r="B6" s="3">
        <v>27823</v>
      </c>
      <c r="C6" s="3">
        <v>38121</v>
      </c>
      <c r="D6" s="2" t="s">
        <v>7</v>
      </c>
      <c r="E6" s="2">
        <v>980</v>
      </c>
      <c r="F6" s="2">
        <v>8</v>
      </c>
      <c r="G6" s="11">
        <f t="shared" ca="1" si="0"/>
        <v>37.74722222222222</v>
      </c>
      <c r="H6" s="6" t="str">
        <f t="shared" si="1"/>
        <v>Середина року</v>
      </c>
      <c r="I6" s="9">
        <f>MONTH(C6)</f>
        <v>5</v>
      </c>
      <c r="J6" s="9" t="str">
        <f t="shared" si="3"/>
        <v>пятница</v>
      </c>
    </row>
    <row r="7" spans="1:10" hidden="1">
      <c r="A7" s="2" t="s">
        <v>12</v>
      </c>
      <c r="B7" s="3">
        <v>29313</v>
      </c>
      <c r="C7" s="3">
        <v>38150</v>
      </c>
      <c r="D7" s="2" t="s">
        <v>7</v>
      </c>
      <c r="E7" s="2">
        <v>435</v>
      </c>
      <c r="F7" s="2">
        <v>10</v>
      </c>
      <c r="G7" s="11">
        <f t="shared" ca="1" si="0"/>
        <v>33.669444444444444</v>
      </c>
      <c r="H7" s="6" t="str">
        <f t="shared" si="1"/>
        <v>Середина року</v>
      </c>
      <c r="I7" s="9">
        <f>MONTH(C7)</f>
        <v>6</v>
      </c>
      <c r="J7" s="9" t="str">
        <f t="shared" si="3"/>
        <v>суббота</v>
      </c>
    </row>
    <row r="8" spans="1:10" hidden="1">
      <c r="A8" s="2" t="s">
        <v>8</v>
      </c>
      <c r="B8" s="3">
        <v>32199</v>
      </c>
      <c r="C8" s="3">
        <v>38176</v>
      </c>
      <c r="D8" s="2" t="s">
        <v>7</v>
      </c>
      <c r="E8" s="2">
        <v>600</v>
      </c>
      <c r="F8" s="2">
        <v>5</v>
      </c>
      <c r="G8" s="11">
        <f t="shared" ca="1" si="0"/>
        <v>25.769444444444446</v>
      </c>
      <c r="H8" s="6" t="str">
        <f t="shared" si="1"/>
        <v>Середина року</v>
      </c>
      <c r="I8" s="9">
        <f>MONTH(C8)</f>
        <v>7</v>
      </c>
      <c r="J8" s="9" t="str">
        <f t="shared" si="3"/>
        <v>четверг</v>
      </c>
    </row>
    <row r="9" spans="1:10" hidden="1">
      <c r="A9" s="2" t="s">
        <v>13</v>
      </c>
      <c r="B9" s="3">
        <v>32996</v>
      </c>
      <c r="C9" s="3">
        <v>38212</v>
      </c>
      <c r="D9" s="2" t="s">
        <v>7</v>
      </c>
      <c r="E9" s="2">
        <v>654</v>
      </c>
      <c r="F9" s="2">
        <v>11</v>
      </c>
      <c r="G9" s="11">
        <f t="shared" ca="1" si="0"/>
        <v>23.583333333333332</v>
      </c>
      <c r="H9" s="6" t="str">
        <f t="shared" si="1"/>
        <v>Середина року</v>
      </c>
      <c r="I9" s="9">
        <f t="shared" si="2"/>
        <v>8</v>
      </c>
      <c r="J9" s="9" t="str">
        <f t="shared" si="3"/>
        <v>пятница</v>
      </c>
    </row>
    <row r="10" spans="1:10" hidden="1">
      <c r="A10" s="2" t="s">
        <v>9</v>
      </c>
      <c r="B10" s="3">
        <v>29825</v>
      </c>
      <c r="C10" s="3">
        <v>38330</v>
      </c>
      <c r="D10" s="2" t="s">
        <v>7</v>
      </c>
      <c r="E10" s="2">
        <v>700</v>
      </c>
      <c r="F10" s="2">
        <v>6</v>
      </c>
      <c r="G10" s="11">
        <f t="shared" ca="1" si="0"/>
        <v>32.266666666666666</v>
      </c>
      <c r="H10" s="6" t="str">
        <f>IF(MONTH(C10)&lt;5,"Початок року",IF(MONTH(C10)&lt;10,"Середина року","Кінець року"))</f>
        <v>Кінець року</v>
      </c>
      <c r="I10" s="9">
        <f>MONTH(C10)</f>
        <v>12</v>
      </c>
      <c r="J10" s="9" t="str">
        <f t="shared" si="3"/>
        <v>четверг</v>
      </c>
    </row>
    <row r="11" spans="1:10">
      <c r="A11" s="2" t="s">
        <v>16</v>
      </c>
      <c r="B11" s="3">
        <v>16747</v>
      </c>
      <c r="C11" s="3">
        <v>38307</v>
      </c>
      <c r="D11" s="2" t="s">
        <v>7</v>
      </c>
      <c r="E11" s="2">
        <v>334</v>
      </c>
      <c r="F11" s="2">
        <v>8</v>
      </c>
      <c r="G11" s="11">
        <f t="shared" ca="1" si="0"/>
        <v>68.075000000000003</v>
      </c>
      <c r="H11" s="6" t="str">
        <f t="shared" si="1"/>
        <v>Кінець року</v>
      </c>
      <c r="I11" s="9">
        <f t="shared" si="2"/>
        <v>11</v>
      </c>
      <c r="J11" s="9" t="str">
        <f>TEXT(C11,"ДДДД")</f>
        <v>вторник</v>
      </c>
    </row>
    <row r="15" spans="1:10">
      <c r="C15" s="2" t="s">
        <v>4</v>
      </c>
      <c r="D15" s="2" t="s">
        <v>5</v>
      </c>
      <c r="E15" s="7" t="s">
        <v>18</v>
      </c>
    </row>
    <row r="16" spans="1:10">
      <c r="C16" s="10" t="s">
        <v>26</v>
      </c>
      <c r="D16" s="10" t="s">
        <v>27</v>
      </c>
      <c r="E16" s="6" t="s">
        <v>29</v>
      </c>
    </row>
    <row r="20" spans="1:4" ht="9" customHeight="1">
      <c r="A20" s="24" t="s">
        <v>28</v>
      </c>
      <c r="B20" s="24"/>
      <c r="C20" s="24"/>
      <c r="D20" s="24"/>
    </row>
    <row r="21" spans="1:4" ht="6" customHeight="1">
      <c r="A21" s="24"/>
      <c r="B21" s="24"/>
      <c r="C21" s="24"/>
      <c r="D21" s="24"/>
    </row>
    <row r="22" spans="1:4" ht="6.75" customHeight="1">
      <c r="A22" s="24"/>
      <c r="B22" s="24"/>
      <c r="C22" s="24"/>
      <c r="D22" s="24"/>
    </row>
    <row r="23" spans="1:4">
      <c r="A23" s="24"/>
      <c r="B23" s="24"/>
      <c r="C23" s="24"/>
      <c r="D23" s="24"/>
    </row>
    <row r="24" spans="1:4">
      <c r="A24" s="24"/>
      <c r="B24" s="24"/>
      <c r="C24" s="24"/>
      <c r="D24" s="24"/>
    </row>
    <row r="25" spans="1:4">
      <c r="A25" s="24"/>
      <c r="B25" s="24"/>
      <c r="C25" s="24"/>
      <c r="D25" s="24"/>
    </row>
  </sheetData>
  <mergeCells count="1">
    <mergeCell ref="A20:D2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Лист4!Критерии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Rustem</cp:lastModifiedBy>
  <dcterms:created xsi:type="dcterms:W3CDTF">2013-12-02T23:31:22Z</dcterms:created>
  <dcterms:modified xsi:type="dcterms:W3CDTF">2013-12-03T16:21:43Z</dcterms:modified>
</cp:coreProperties>
</file>