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56" windowWidth="18180" windowHeight="894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84" i="1" l="1"/>
  <c r="F84" i="1" s="1"/>
  <c r="I80" i="1"/>
  <c r="H80" i="1"/>
  <c r="G80" i="1"/>
  <c r="E63" i="1"/>
  <c r="E72" i="1" s="1"/>
  <c r="H35" i="1"/>
  <c r="F44" i="1" s="1"/>
  <c r="I44" i="1" s="1"/>
  <c r="D35" i="1"/>
  <c r="E41" i="1" s="1"/>
  <c r="D22" i="1"/>
  <c r="F41" i="1"/>
  <c r="I41" i="1" s="1"/>
  <c r="E42" i="1"/>
  <c r="H42" i="1" s="1"/>
  <c r="E44" i="1"/>
  <c r="F46" i="1"/>
  <c r="I46" i="1" s="1"/>
  <c r="E47" i="1"/>
  <c r="E49" i="1"/>
  <c r="F49" i="1"/>
  <c r="I49" i="1" s="1"/>
  <c r="E52" i="1"/>
  <c r="F52" i="1"/>
  <c r="I52" i="1" s="1"/>
  <c r="E54" i="1"/>
  <c r="H54" i="1" s="1"/>
  <c r="F54" i="1"/>
  <c r="I54" i="1" s="1"/>
  <c r="E55" i="1"/>
  <c r="F56" i="1"/>
  <c r="I56" i="1" s="1"/>
  <c r="E56" i="1"/>
  <c r="H56" i="1" s="1"/>
  <c r="D57" i="1"/>
  <c r="C57" i="1"/>
  <c r="C56" i="1"/>
  <c r="D56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D41" i="1"/>
  <c r="C41" i="1"/>
  <c r="F43" i="1" l="1"/>
  <c r="I43" i="1" s="1"/>
  <c r="F51" i="1"/>
  <c r="I51" i="1" s="1"/>
  <c r="F48" i="1"/>
  <c r="I48" i="1" s="1"/>
  <c r="F45" i="1"/>
  <c r="I45" i="1" s="1"/>
  <c r="F42" i="1"/>
  <c r="I42" i="1" s="1"/>
  <c r="I57" i="1" s="1"/>
  <c r="G52" i="1"/>
  <c r="G49" i="1"/>
  <c r="F55" i="1"/>
  <c r="I55" i="1" s="1"/>
  <c r="F53" i="1"/>
  <c r="I53" i="1" s="1"/>
  <c r="F50" i="1"/>
  <c r="I50" i="1" s="1"/>
  <c r="F47" i="1"/>
  <c r="I47" i="1" s="1"/>
  <c r="G55" i="1"/>
  <c r="G44" i="1"/>
  <c r="G41" i="1"/>
  <c r="H41" i="1"/>
  <c r="H49" i="1"/>
  <c r="G54" i="1"/>
  <c r="E50" i="1"/>
  <c r="E45" i="1"/>
  <c r="E43" i="1"/>
  <c r="H52" i="1"/>
  <c r="H44" i="1"/>
  <c r="E53" i="1"/>
  <c r="E51" i="1"/>
  <c r="E48" i="1"/>
  <c r="E46" i="1"/>
  <c r="G42" i="1"/>
  <c r="H55" i="1"/>
  <c r="H47" i="1"/>
  <c r="G56" i="1"/>
  <c r="G47" i="1" l="1"/>
  <c r="G48" i="1"/>
  <c r="H48" i="1"/>
  <c r="G51" i="1"/>
  <c r="H51" i="1"/>
  <c r="G43" i="1"/>
  <c r="H43" i="1"/>
  <c r="G53" i="1"/>
  <c r="H53" i="1"/>
  <c r="G45" i="1"/>
  <c r="H45" i="1"/>
  <c r="H57" i="1"/>
  <c r="G46" i="1"/>
  <c r="H46" i="1"/>
  <c r="H50" i="1"/>
  <c r="G50" i="1"/>
  <c r="G57" i="1" l="1"/>
</calcChain>
</file>

<file path=xl/comments1.xml><?xml version="1.0" encoding="utf-8"?>
<comments xmlns="http://schemas.openxmlformats.org/spreadsheetml/2006/main">
  <authors>
    <author>xcode</author>
  </authors>
  <commentList>
    <comment ref="I39" authorId="0">
      <text>
        <r>
          <rPr>
            <b/>
            <sz val="9"/>
            <color indexed="81"/>
            <rFont val="Tahoma"/>
            <family val="2"/>
            <charset val="204"/>
          </rPr>
          <t>округление до тысячных после запятой</t>
        </r>
      </text>
    </comment>
    <comment ref="E63" authorId="0">
      <text>
        <r>
          <rPr>
            <sz val="9"/>
            <color indexed="81"/>
            <rFont val="Tahoma"/>
            <family val="2"/>
            <charset val="204"/>
          </rPr>
          <t>округление до сотых после запятой</t>
        </r>
      </text>
    </comment>
    <comment ref="F84" authorId="0">
      <text>
        <r>
          <rPr>
            <b/>
            <sz val="11"/>
            <color indexed="81"/>
            <rFont val="Times New Roman"/>
            <family val="1"/>
            <charset val="204"/>
          </rPr>
          <t>как сделать чтобы выбирал из таблицы df которое получилось в E84 , то число из колонки N79:N110</t>
        </r>
      </text>
    </comment>
  </commentList>
</comments>
</file>

<file path=xl/sharedStrings.xml><?xml version="1.0" encoding="utf-8"?>
<sst xmlns="http://schemas.openxmlformats.org/spreadsheetml/2006/main" count="28" uniqueCount="28">
  <si>
    <t>№ города</t>
  </si>
  <si>
    <t>Среднедушевой денежный доход</t>
  </si>
  <si>
    <t>Среднедушевой оборот розничной торговли</t>
  </si>
  <si>
    <t>Решение.</t>
  </si>
  <si>
    <t>Объем выборки n = 16.</t>
  </si>
  <si>
    <t>1) Коэффициент парной корреляции найдем по формуле</t>
  </si>
  <si>
    <t>x</t>
  </si>
  <si>
    <t>y</t>
  </si>
  <si>
    <t>n</t>
  </si>
  <si>
    <t>Составим расчетную таблицу (расчеты выполнены в Excel) (см. табл. 2).</t>
  </si>
  <si>
    <t>Средние значения признаков равны</t>
  </si>
  <si>
    <t>Таблица 2</t>
  </si>
  <si>
    <t>Расчетная таблица</t>
  </si>
  <si>
    <t>№ п/п</t>
  </si>
  <si>
    <t>Cумма</t>
  </si>
  <si>
    <t>Парный коэффициент корреляции равен</t>
  </si>
  <si>
    <r>
      <t xml:space="preserve">Величина коэффициента корреляции, находящаяся в пределах от </t>
    </r>
    <r>
      <rPr>
        <b/>
        <i/>
        <sz val="11"/>
        <color theme="1"/>
        <rFont val="Calibri"/>
        <family val="2"/>
        <charset val="204"/>
        <scheme val="minor"/>
      </rPr>
      <t xml:space="preserve">0,7 до 0,95 </t>
    </r>
    <r>
      <rPr>
        <i/>
        <sz val="11"/>
        <color theme="1"/>
        <rFont val="Calibri"/>
        <family val="2"/>
        <charset val="204"/>
        <scheme val="minor"/>
      </rPr>
      <t xml:space="preserve">свидетельствует о </t>
    </r>
    <r>
      <rPr>
        <b/>
        <i/>
        <sz val="11"/>
        <color theme="1"/>
        <rFont val="Calibri"/>
        <family val="2"/>
        <charset val="204"/>
        <scheme val="minor"/>
      </rPr>
      <t>тесной связи</t>
    </r>
    <r>
      <rPr>
        <i/>
        <sz val="11"/>
        <color theme="1"/>
        <rFont val="Calibri"/>
        <family val="2"/>
        <charset val="204"/>
        <scheme val="minor"/>
      </rPr>
      <t xml:space="preserve"> (близкой к умеренной) между среднедушевым денежным доходом и среднедушевым оборотом розничной торговли. Поскольку значение коэффициента парной корреляции </t>
    </r>
    <r>
      <rPr>
        <b/>
        <i/>
        <sz val="11"/>
        <color theme="1"/>
        <rFont val="Calibri"/>
        <family val="2"/>
        <charset val="204"/>
        <scheme val="minor"/>
      </rPr>
      <t>положительно,</t>
    </r>
    <r>
      <rPr>
        <i/>
        <sz val="11"/>
        <color theme="1"/>
        <rFont val="Calibri"/>
        <family val="2"/>
        <charset val="204"/>
        <scheme val="minor"/>
      </rPr>
      <t xml:space="preserve"> эта связь </t>
    </r>
    <r>
      <rPr>
        <b/>
        <i/>
        <sz val="11"/>
        <color theme="1"/>
        <rFont val="Calibri"/>
        <family val="2"/>
        <charset val="204"/>
        <scheme val="minor"/>
      </rPr>
      <t>прямая.</t>
    </r>
  </si>
  <si>
    <t xml:space="preserve">2) Коэффициент детерминации </t>
  </si>
  <si>
    <t>Показывает, что на 49,98% изменение оборота розничной торговли объясняется изменениями денежных доходов населения. Оставшиеся 50,02% приходятся на другие факторы, не включенные в модель.</t>
  </si>
  <si>
    <t>3) Статистическую значимость коэффициента корреляции проверим с помощью критерия Стьюдента. Найдем</t>
  </si>
  <si>
    <t>M=</t>
  </si>
  <si>
    <t xml:space="preserve">Табличное значение t-критерия Стьюдента при уровне значимости α = 0,05 и числе степеней свободы df = n - m - 1 = 16 - 1 - 1 = 14 составляет tтабл = 2,14. </t>
  </si>
  <si>
    <t>(табличное значение критерия найдено с помощью встроенной функции Excel «СТЬЮДРАСПОБР»).</t>
  </si>
  <si>
    <t>df=</t>
  </si>
  <si>
    <t xml:space="preserve"> α </t>
  </si>
  <si>
    <t>ТАБЛИЦА СТЬЮДЕНТА</t>
  </si>
  <si>
    <t>Число степеней свободы (к)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</si>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</sst>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0"/>
    <numFmt numFmtId="169" formatCode="0.0"/>
    <numFmt numFmtId="170" formatCode="0.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1" fillId="0" borderId="0" xfId="0" applyNumberFormat="1" applyFont="1" applyAlignment="1"/>
    <xf numFmtId="169" fontId="6" fillId="0" borderId="4" xfId="0" applyNumberFormat="1" applyFont="1" applyBorder="1" applyAlignment="1">
      <alignment horizontal="center" vertical="center" wrapText="1"/>
    </xf>
    <xf numFmtId="169" fontId="7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8" fontId="1" fillId="0" borderId="0" xfId="0" applyNumberFormat="1" applyFont="1" applyAlignment="1"/>
    <xf numFmtId="170" fontId="0" fillId="0" borderId="0" xfId="0" applyNumberFormat="1" applyAlignment="1"/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wmf"/><Relationship Id="rId4" Type="http://schemas.openxmlformats.org/officeDocument/2006/relationships/image" Target="../media/image4.wmf"/><Relationship Id="rId9" Type="http://schemas.openxmlformats.org/officeDocument/2006/relationships/image" Target="../media/image9.emf"/><Relationship Id="rId14" Type="http://schemas.openxmlformats.org/officeDocument/2006/relationships/image" Target="../media/image1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286871</xdr:colOff>
          <xdr:row>24</xdr:row>
          <xdr:rowOff>1</xdr:rowOff>
        </xdr:from>
        <xdr:to>
          <xdr:col>3</xdr:col>
          <xdr:colOff>606911</xdr:colOff>
          <xdr:row>28</xdr:row>
          <xdr:rowOff>144781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555812</xdr:colOff>
          <xdr:row>33</xdr:row>
          <xdr:rowOff>0</xdr:rowOff>
        </xdr:from>
        <xdr:to>
          <xdr:col>2</xdr:col>
          <xdr:colOff>997772</xdr:colOff>
          <xdr:row>35</xdr:row>
          <xdr:rowOff>68580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421340</xdr:colOff>
          <xdr:row>33</xdr:row>
          <xdr:rowOff>53789</xdr:rowOff>
        </xdr:from>
        <xdr:to>
          <xdr:col>6</xdr:col>
          <xdr:colOff>811753</xdr:colOff>
          <xdr:row>35</xdr:row>
          <xdr:rowOff>122369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484093</xdr:colOff>
          <xdr:row>39</xdr:row>
          <xdr:rowOff>107575</xdr:rowOff>
        </xdr:from>
        <xdr:to>
          <xdr:col>2</xdr:col>
          <xdr:colOff>824753</xdr:colOff>
          <xdr:row>39</xdr:row>
          <xdr:rowOff>367552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555810</xdr:colOff>
          <xdr:row>39</xdr:row>
          <xdr:rowOff>98613</xdr:rowOff>
        </xdr:from>
        <xdr:to>
          <xdr:col>3</xdr:col>
          <xdr:colOff>860611</xdr:colOff>
          <xdr:row>39</xdr:row>
          <xdr:rowOff>383639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44823</xdr:colOff>
          <xdr:row>39</xdr:row>
          <xdr:rowOff>80683</xdr:rowOff>
        </xdr:from>
        <xdr:to>
          <xdr:col>4</xdr:col>
          <xdr:colOff>717177</xdr:colOff>
          <xdr:row>39</xdr:row>
          <xdr:rowOff>394446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75360</xdr:colOff>
          <xdr:row>39</xdr:row>
          <xdr:rowOff>71718</xdr:rowOff>
        </xdr:from>
        <xdr:to>
          <xdr:col>5</xdr:col>
          <xdr:colOff>912158</xdr:colOff>
          <xdr:row>39</xdr:row>
          <xdr:rowOff>411032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26894</xdr:colOff>
          <xdr:row>39</xdr:row>
          <xdr:rowOff>125505</xdr:rowOff>
        </xdr:from>
        <xdr:to>
          <xdr:col>6</xdr:col>
          <xdr:colOff>609600</xdr:colOff>
          <xdr:row>39</xdr:row>
          <xdr:rowOff>386110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674595</xdr:colOff>
          <xdr:row>39</xdr:row>
          <xdr:rowOff>53340</xdr:rowOff>
        </xdr:from>
        <xdr:to>
          <xdr:col>6</xdr:col>
          <xdr:colOff>1307055</xdr:colOff>
          <xdr:row>39</xdr:row>
          <xdr:rowOff>376518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98611</xdr:colOff>
          <xdr:row>39</xdr:row>
          <xdr:rowOff>63542</xdr:rowOff>
        </xdr:from>
        <xdr:to>
          <xdr:col>7</xdr:col>
          <xdr:colOff>896471</xdr:colOff>
          <xdr:row>39</xdr:row>
          <xdr:rowOff>408343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26894</xdr:colOff>
          <xdr:row>39</xdr:row>
          <xdr:rowOff>89648</xdr:rowOff>
        </xdr:from>
        <xdr:to>
          <xdr:col>8</xdr:col>
          <xdr:colOff>1030942</xdr:colOff>
          <xdr:row>39</xdr:row>
          <xdr:rowOff>412377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116541</xdr:colOff>
          <xdr:row>61</xdr:row>
          <xdr:rowOff>35859</xdr:rowOff>
        </xdr:from>
        <xdr:to>
          <xdr:col>3</xdr:col>
          <xdr:colOff>1366221</xdr:colOff>
          <xdr:row>63</xdr:row>
          <xdr:rowOff>112059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412376</xdr:colOff>
          <xdr:row>70</xdr:row>
          <xdr:rowOff>62752</xdr:rowOff>
        </xdr:from>
        <xdr:to>
          <xdr:col>3</xdr:col>
          <xdr:colOff>1212476</xdr:colOff>
          <xdr:row>72</xdr:row>
          <xdr:rowOff>5378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403412</xdr:colOff>
          <xdr:row>78</xdr:row>
          <xdr:rowOff>8965</xdr:rowOff>
        </xdr:from>
        <xdr:to>
          <xdr:col>5</xdr:col>
          <xdr:colOff>1035872</xdr:colOff>
          <xdr:row>81</xdr:row>
          <xdr:rowOff>47065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5" Type="http://schemas.openxmlformats.org/officeDocument/2006/relationships/image" Target="../media/image11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w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24" Type="http://schemas.openxmlformats.org/officeDocument/2006/relationships/oleObject" Target="../embeddings/oleObject11.bin"/><Relationship Id="rId32" Type="http://schemas.openxmlformats.org/officeDocument/2006/relationships/comments" Target="../comments1.xml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23" Type="http://schemas.openxmlformats.org/officeDocument/2006/relationships/image" Target="../media/image10.w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31" Type="http://schemas.openxmlformats.org/officeDocument/2006/relationships/image" Target="../media/image14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w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111"/>
  <sheetViews>
    <sheetView tabSelected="1" topLeftCell="B74" zoomScale="85" zoomScaleNormal="85" workbookViewId="0">
      <selection activeCell="H94" sqref="H94"/>
    </sheetView>
  </sheetViews>
  <sheetFormatPr defaultRowHeight="14.4" x14ac:dyDescent="0.3"/>
  <cols>
    <col min="1" max="1" width="8.88671875" style="2"/>
    <col min="2" max="2" width="13" style="2" customWidth="1"/>
    <col min="3" max="3" width="17" style="2" customWidth="1"/>
    <col min="4" max="4" width="20.21875" style="2" customWidth="1"/>
    <col min="5" max="5" width="11.5546875" style="2" bestFit="1" customWidth="1"/>
    <col min="6" max="6" width="15.5546875" style="2" customWidth="1"/>
    <col min="7" max="7" width="20.6640625" style="2" customWidth="1"/>
    <col min="8" max="8" width="14.109375" style="2" bestFit="1" customWidth="1"/>
    <col min="9" max="9" width="16.21875" style="2" customWidth="1"/>
    <col min="10" max="16384" width="8.88671875" style="2"/>
  </cols>
  <sheetData>
    <row r="2" spans="2:7" x14ac:dyDescent="0.3">
      <c r="B2" s="2" t="s">
        <v>8</v>
      </c>
      <c r="C2" s="6" t="s">
        <v>6</v>
      </c>
      <c r="D2" s="6" t="s">
        <v>7</v>
      </c>
    </row>
    <row r="3" spans="2:7" ht="46.8" x14ac:dyDescent="0.3">
      <c r="B3" s="3" t="s">
        <v>0</v>
      </c>
      <c r="C3" s="3" t="s">
        <v>1</v>
      </c>
      <c r="D3" s="3" t="s">
        <v>2</v>
      </c>
      <c r="E3"/>
      <c r="F3"/>
      <c r="G3"/>
    </row>
    <row r="4" spans="2:7" ht="15.6" x14ac:dyDescent="0.3">
      <c r="B4" s="4">
        <v>1</v>
      </c>
      <c r="C4" s="4">
        <v>3357</v>
      </c>
      <c r="D4" s="4">
        <v>2425</v>
      </c>
      <c r="E4"/>
      <c r="F4"/>
      <c r="G4"/>
    </row>
    <row r="5" spans="2:7" ht="15.6" x14ac:dyDescent="0.3">
      <c r="B5" s="4">
        <v>2</v>
      </c>
      <c r="C5" s="4">
        <v>3135</v>
      </c>
      <c r="D5" s="4">
        <v>2050</v>
      </c>
      <c r="E5"/>
      <c r="F5"/>
      <c r="G5"/>
    </row>
    <row r="6" spans="2:7" ht="15.6" x14ac:dyDescent="0.3">
      <c r="B6" s="4">
        <v>3</v>
      </c>
      <c r="C6" s="4">
        <v>2842</v>
      </c>
      <c r="D6" s="4">
        <v>1683</v>
      </c>
    </row>
    <row r="7" spans="2:7" ht="15.6" x14ac:dyDescent="0.3">
      <c r="B7" s="4">
        <v>4</v>
      </c>
      <c r="C7" s="4">
        <v>3991</v>
      </c>
      <c r="D7" s="4">
        <v>2375</v>
      </c>
    </row>
    <row r="8" spans="2:7" ht="15.6" x14ac:dyDescent="0.3">
      <c r="B8" s="4">
        <v>5</v>
      </c>
      <c r="C8" s="4">
        <v>2293</v>
      </c>
      <c r="D8" s="4">
        <v>1167</v>
      </c>
    </row>
    <row r="9" spans="2:7" ht="15.6" x14ac:dyDescent="0.3">
      <c r="B9" s="4">
        <v>6</v>
      </c>
      <c r="C9" s="4">
        <v>3563</v>
      </c>
      <c r="D9" s="4">
        <v>2200</v>
      </c>
    </row>
    <row r="10" spans="2:7" ht="15.6" x14ac:dyDescent="0.3">
      <c r="B10" s="4">
        <v>7</v>
      </c>
      <c r="C10" s="4">
        <v>3219</v>
      </c>
      <c r="D10" s="4">
        <v>1892</v>
      </c>
    </row>
    <row r="11" spans="2:7" ht="15.6" x14ac:dyDescent="0.3">
      <c r="B11" s="4">
        <v>8</v>
      </c>
      <c r="C11" s="4">
        <v>3308</v>
      </c>
      <c r="D11" s="4">
        <v>2008</v>
      </c>
    </row>
    <row r="12" spans="2:7" ht="15.6" x14ac:dyDescent="0.3">
      <c r="B12" s="4">
        <v>9</v>
      </c>
      <c r="C12" s="4">
        <v>3724</v>
      </c>
      <c r="D12" s="4">
        <v>2225</v>
      </c>
    </row>
    <row r="13" spans="2:7" ht="15.6" x14ac:dyDescent="0.3">
      <c r="B13" s="4">
        <v>10</v>
      </c>
      <c r="C13" s="4">
        <v>3416</v>
      </c>
      <c r="D13" s="4">
        <v>1983</v>
      </c>
    </row>
    <row r="14" spans="2:7" ht="15.6" x14ac:dyDescent="0.3">
      <c r="B14" s="4">
        <v>11</v>
      </c>
      <c r="C14" s="4">
        <v>3340</v>
      </c>
      <c r="D14" s="4">
        <v>1925</v>
      </c>
    </row>
    <row r="15" spans="2:7" ht="15.6" x14ac:dyDescent="0.3">
      <c r="B15" s="4">
        <v>12</v>
      </c>
      <c r="C15" s="4">
        <v>3089</v>
      </c>
      <c r="D15" s="4">
        <v>1042</v>
      </c>
    </row>
    <row r="16" spans="2:7" ht="15.6" x14ac:dyDescent="0.3">
      <c r="B16" s="4">
        <v>13</v>
      </c>
      <c r="C16" s="4">
        <v>4372</v>
      </c>
      <c r="D16" s="4">
        <v>2925</v>
      </c>
    </row>
    <row r="17" spans="2:4" ht="15.6" x14ac:dyDescent="0.3">
      <c r="B17" s="4">
        <v>14</v>
      </c>
      <c r="C17" s="4">
        <v>3022</v>
      </c>
      <c r="D17" s="4">
        <v>2342</v>
      </c>
    </row>
    <row r="18" spans="2:4" ht="15.6" x14ac:dyDescent="0.3">
      <c r="B18" s="4">
        <v>15</v>
      </c>
      <c r="C18" s="4">
        <v>3383</v>
      </c>
      <c r="D18" s="4">
        <v>2458</v>
      </c>
    </row>
    <row r="19" spans="2:4" ht="15.6" x14ac:dyDescent="0.3">
      <c r="B19" s="4">
        <v>16</v>
      </c>
      <c r="C19" s="4">
        <v>4267</v>
      </c>
      <c r="D19" s="4">
        <v>2125</v>
      </c>
    </row>
    <row r="21" spans="2:4" x14ac:dyDescent="0.3">
      <c r="B21" s="5" t="s">
        <v>3</v>
      </c>
    </row>
    <row r="22" spans="2:4" x14ac:dyDescent="0.3">
      <c r="B22" s="5" t="s">
        <v>4</v>
      </c>
      <c r="D22" s="5">
        <f>COUNT(B4:B19)</f>
        <v>16</v>
      </c>
    </row>
    <row r="23" spans="2:4" x14ac:dyDescent="0.3">
      <c r="B23" s="5" t="s">
        <v>5</v>
      </c>
    </row>
    <row r="24" spans="2:4" x14ac:dyDescent="0.3">
      <c r="B24"/>
    </row>
    <row r="31" spans="2:4" x14ac:dyDescent="0.3">
      <c r="B31" s="2" t="s">
        <v>9</v>
      </c>
    </row>
    <row r="33" spans="2:9" x14ac:dyDescent="0.3">
      <c r="B33" s="2" t="s">
        <v>10</v>
      </c>
    </row>
    <row r="35" spans="2:9" x14ac:dyDescent="0.3">
      <c r="D35" s="9">
        <f>ROUND(1/D22*(C57),4)</f>
        <v>3395.0625</v>
      </c>
      <c r="H35" s="9">
        <f>ROUND(1/D22*D57,4)</f>
        <v>2051.5625</v>
      </c>
    </row>
    <row r="39" spans="2:9" ht="15" thickBot="1" x14ac:dyDescent="0.35">
      <c r="F39" s="2" t="s">
        <v>12</v>
      </c>
      <c r="I39" s="2" t="s">
        <v>11</v>
      </c>
    </row>
    <row r="40" spans="2:9" ht="38.4" customHeight="1" thickBot="1" x14ac:dyDescent="0.35">
      <c r="B40" s="7" t="s">
        <v>13</v>
      </c>
      <c r="C40" s="17"/>
      <c r="D40" s="17"/>
      <c r="E40" s="17"/>
      <c r="F40" s="17"/>
      <c r="G40" s="17"/>
      <c r="H40" s="17"/>
      <c r="I40" s="17"/>
    </row>
    <row r="41" spans="2:9" ht="15" thickBot="1" x14ac:dyDescent="0.35">
      <c r="B41" s="8">
        <v>1</v>
      </c>
      <c r="C41" s="12">
        <f>C4</f>
        <v>3357</v>
      </c>
      <c r="D41" s="12">
        <f>D4</f>
        <v>2425</v>
      </c>
      <c r="E41" s="10">
        <f t="shared" ref="E41:E55" si="0">ROUND(C41-$D$35,4)</f>
        <v>-38.0625</v>
      </c>
      <c r="F41" s="10">
        <f t="shared" ref="F41:F55" si="1">ROUND(D41-$H$35,4)</f>
        <v>373.4375</v>
      </c>
      <c r="G41" s="10">
        <f t="shared" ref="G41:G55" si="2">ROUND(E41*F41,4)</f>
        <v>-14213.9648</v>
      </c>
      <c r="H41" s="10">
        <f>ROUND(E41^2,4)</f>
        <v>1448.7538999999999</v>
      </c>
      <c r="I41" s="10">
        <f>ROUND(F41^2,4)</f>
        <v>139455.56640000001</v>
      </c>
    </row>
    <row r="42" spans="2:9" ht="15" thickBot="1" x14ac:dyDescent="0.35">
      <c r="B42" s="8">
        <v>2</v>
      </c>
      <c r="C42" s="12">
        <f t="shared" ref="C42:D42" si="3">C5</f>
        <v>3135</v>
      </c>
      <c r="D42" s="12">
        <f t="shared" si="3"/>
        <v>2050</v>
      </c>
      <c r="E42" s="10">
        <f t="shared" si="0"/>
        <v>-260.0625</v>
      </c>
      <c r="F42" s="10">
        <f t="shared" si="1"/>
        <v>-1.5625</v>
      </c>
      <c r="G42" s="10">
        <f t="shared" si="2"/>
        <v>406.34769999999997</v>
      </c>
      <c r="H42" s="10">
        <f t="shared" ref="H42:H56" si="4">ROUND(E42^2,4)</f>
        <v>67632.503899999996</v>
      </c>
      <c r="I42" s="10">
        <f t="shared" ref="I42:I56" si="5">ROUND(F42^2,4)</f>
        <v>2.4413999999999998</v>
      </c>
    </row>
    <row r="43" spans="2:9" ht="15" thickBot="1" x14ac:dyDescent="0.35">
      <c r="B43" s="8">
        <v>3</v>
      </c>
      <c r="C43" s="12">
        <f t="shared" ref="C43:D43" si="6">C6</f>
        <v>2842</v>
      </c>
      <c r="D43" s="12">
        <f t="shared" si="6"/>
        <v>1683</v>
      </c>
      <c r="E43" s="10">
        <f t="shared" si="0"/>
        <v>-553.0625</v>
      </c>
      <c r="F43" s="10">
        <f t="shared" si="1"/>
        <v>-368.5625</v>
      </c>
      <c r="G43" s="10">
        <f t="shared" si="2"/>
        <v>203838.09770000001</v>
      </c>
      <c r="H43" s="10">
        <f t="shared" si="4"/>
        <v>305878.12890000001</v>
      </c>
      <c r="I43" s="10">
        <f t="shared" si="5"/>
        <v>135838.31640000001</v>
      </c>
    </row>
    <row r="44" spans="2:9" ht="15" thickBot="1" x14ac:dyDescent="0.35">
      <c r="B44" s="8">
        <v>4</v>
      </c>
      <c r="C44" s="12">
        <f t="shared" ref="C44:D44" si="7">C7</f>
        <v>3991</v>
      </c>
      <c r="D44" s="12">
        <f t="shared" si="7"/>
        <v>2375</v>
      </c>
      <c r="E44" s="10">
        <f t="shared" si="0"/>
        <v>595.9375</v>
      </c>
      <c r="F44" s="10">
        <f t="shared" si="1"/>
        <v>323.4375</v>
      </c>
      <c r="G44" s="10">
        <f t="shared" si="2"/>
        <v>192748.53520000001</v>
      </c>
      <c r="H44" s="10">
        <f t="shared" si="4"/>
        <v>355141.50390000001</v>
      </c>
      <c r="I44" s="10">
        <f t="shared" si="5"/>
        <v>104611.8164</v>
      </c>
    </row>
    <row r="45" spans="2:9" ht="15" thickBot="1" x14ac:dyDescent="0.35">
      <c r="B45" s="8">
        <v>5</v>
      </c>
      <c r="C45" s="12">
        <f t="shared" ref="C45:D45" si="8">C8</f>
        <v>2293</v>
      </c>
      <c r="D45" s="12">
        <f t="shared" si="8"/>
        <v>1167</v>
      </c>
      <c r="E45" s="10">
        <f t="shared" si="0"/>
        <v>-1102.0625</v>
      </c>
      <c r="F45" s="10">
        <f t="shared" si="1"/>
        <v>-884.5625</v>
      </c>
      <c r="G45" s="10">
        <f t="shared" si="2"/>
        <v>974843.16020000004</v>
      </c>
      <c r="H45" s="10">
        <f t="shared" si="4"/>
        <v>1214541.7538999999</v>
      </c>
      <c r="I45" s="10">
        <f t="shared" si="5"/>
        <v>782450.81640000001</v>
      </c>
    </row>
    <row r="46" spans="2:9" ht="15" thickBot="1" x14ac:dyDescent="0.35">
      <c r="B46" s="8">
        <v>6</v>
      </c>
      <c r="C46" s="12">
        <f t="shared" ref="C46:D46" si="9">C9</f>
        <v>3563</v>
      </c>
      <c r="D46" s="12">
        <f t="shared" si="9"/>
        <v>2200</v>
      </c>
      <c r="E46" s="10">
        <f t="shared" si="0"/>
        <v>167.9375</v>
      </c>
      <c r="F46" s="10">
        <f t="shared" si="1"/>
        <v>148.4375</v>
      </c>
      <c r="G46" s="10">
        <f t="shared" si="2"/>
        <v>24928.222699999998</v>
      </c>
      <c r="H46" s="10">
        <f t="shared" si="4"/>
        <v>28203.0039</v>
      </c>
      <c r="I46" s="10">
        <f t="shared" si="5"/>
        <v>22033.6914</v>
      </c>
    </row>
    <row r="47" spans="2:9" ht="15" thickBot="1" x14ac:dyDescent="0.35">
      <c r="B47" s="8">
        <v>7</v>
      </c>
      <c r="C47" s="12">
        <f t="shared" ref="C47:D47" si="10">C10</f>
        <v>3219</v>
      </c>
      <c r="D47" s="12">
        <f t="shared" si="10"/>
        <v>1892</v>
      </c>
      <c r="E47" s="10">
        <f t="shared" si="0"/>
        <v>-176.0625</v>
      </c>
      <c r="F47" s="10">
        <f t="shared" si="1"/>
        <v>-159.5625</v>
      </c>
      <c r="G47" s="10">
        <f t="shared" si="2"/>
        <v>28092.972699999998</v>
      </c>
      <c r="H47" s="10">
        <f t="shared" si="4"/>
        <v>30998.0039</v>
      </c>
      <c r="I47" s="10">
        <f t="shared" si="5"/>
        <v>25460.1914</v>
      </c>
    </row>
    <row r="48" spans="2:9" ht="15" thickBot="1" x14ac:dyDescent="0.35">
      <c r="B48" s="8">
        <v>8</v>
      </c>
      <c r="C48" s="12">
        <f t="shared" ref="C48:D48" si="11">C11</f>
        <v>3308</v>
      </c>
      <c r="D48" s="12">
        <f t="shared" si="11"/>
        <v>2008</v>
      </c>
      <c r="E48" s="10">
        <f t="shared" si="0"/>
        <v>-87.0625</v>
      </c>
      <c r="F48" s="10">
        <f t="shared" si="1"/>
        <v>-43.5625</v>
      </c>
      <c r="G48" s="10">
        <f t="shared" si="2"/>
        <v>3792.6601999999998</v>
      </c>
      <c r="H48" s="10">
        <f t="shared" si="4"/>
        <v>7579.8788999999997</v>
      </c>
      <c r="I48" s="10">
        <f t="shared" si="5"/>
        <v>1897.6913999999999</v>
      </c>
    </row>
    <row r="49" spans="2:9" ht="15" thickBot="1" x14ac:dyDescent="0.35">
      <c r="B49" s="8">
        <v>9</v>
      </c>
      <c r="C49" s="12">
        <f t="shared" ref="C49:D49" si="12">C12</f>
        <v>3724</v>
      </c>
      <c r="D49" s="12">
        <f t="shared" si="12"/>
        <v>2225</v>
      </c>
      <c r="E49" s="10">
        <f t="shared" si="0"/>
        <v>328.9375</v>
      </c>
      <c r="F49" s="10">
        <f t="shared" si="1"/>
        <v>173.4375</v>
      </c>
      <c r="G49" s="10">
        <f t="shared" si="2"/>
        <v>57050.097699999998</v>
      </c>
      <c r="H49" s="10">
        <f t="shared" si="4"/>
        <v>108199.8789</v>
      </c>
      <c r="I49" s="10">
        <f t="shared" si="5"/>
        <v>30080.5664</v>
      </c>
    </row>
    <row r="50" spans="2:9" ht="15" thickBot="1" x14ac:dyDescent="0.35">
      <c r="B50" s="8">
        <v>10</v>
      </c>
      <c r="C50" s="12">
        <f t="shared" ref="C50:D50" si="13">C13</f>
        <v>3416</v>
      </c>
      <c r="D50" s="12">
        <f t="shared" si="13"/>
        <v>1983</v>
      </c>
      <c r="E50" s="10">
        <f t="shared" si="0"/>
        <v>20.9375</v>
      </c>
      <c r="F50" s="10">
        <f t="shared" si="1"/>
        <v>-68.5625</v>
      </c>
      <c r="G50" s="10">
        <f t="shared" si="2"/>
        <v>-1435.5273</v>
      </c>
      <c r="H50" s="10">
        <f t="shared" si="4"/>
        <v>438.37889999999999</v>
      </c>
      <c r="I50" s="10">
        <f t="shared" si="5"/>
        <v>4700.8163999999997</v>
      </c>
    </row>
    <row r="51" spans="2:9" ht="15" thickBot="1" x14ac:dyDescent="0.35">
      <c r="B51" s="8">
        <v>11</v>
      </c>
      <c r="C51" s="12">
        <f t="shared" ref="C51:D51" si="14">C14</f>
        <v>3340</v>
      </c>
      <c r="D51" s="12">
        <f t="shared" si="14"/>
        <v>1925</v>
      </c>
      <c r="E51" s="10">
        <f t="shared" si="0"/>
        <v>-55.0625</v>
      </c>
      <c r="F51" s="10">
        <f t="shared" si="1"/>
        <v>-126.5625</v>
      </c>
      <c r="G51" s="10">
        <f t="shared" si="2"/>
        <v>6968.8477000000003</v>
      </c>
      <c r="H51" s="10">
        <f t="shared" si="4"/>
        <v>3031.8789000000002</v>
      </c>
      <c r="I51" s="10">
        <f t="shared" si="5"/>
        <v>16018.0664</v>
      </c>
    </row>
    <row r="52" spans="2:9" ht="15" thickBot="1" x14ac:dyDescent="0.35">
      <c r="B52" s="8">
        <v>12</v>
      </c>
      <c r="C52" s="12">
        <f t="shared" ref="C52:D52" si="15">C15</f>
        <v>3089</v>
      </c>
      <c r="D52" s="12">
        <f t="shared" si="15"/>
        <v>1042</v>
      </c>
      <c r="E52" s="10">
        <f t="shared" si="0"/>
        <v>-306.0625</v>
      </c>
      <c r="F52" s="10">
        <f t="shared" si="1"/>
        <v>-1009.5625</v>
      </c>
      <c r="G52" s="10">
        <f t="shared" si="2"/>
        <v>308989.22269999998</v>
      </c>
      <c r="H52" s="10">
        <f t="shared" si="4"/>
        <v>93674.253899999996</v>
      </c>
      <c r="I52" s="10">
        <f t="shared" si="5"/>
        <v>1019216.4414</v>
      </c>
    </row>
    <row r="53" spans="2:9" ht="15" thickBot="1" x14ac:dyDescent="0.35">
      <c r="B53" s="8">
        <v>13</v>
      </c>
      <c r="C53" s="12">
        <f t="shared" ref="C53:D53" si="16">C16</f>
        <v>4372</v>
      </c>
      <c r="D53" s="12">
        <f t="shared" si="16"/>
        <v>2925</v>
      </c>
      <c r="E53" s="10">
        <f t="shared" si="0"/>
        <v>976.9375</v>
      </c>
      <c r="F53" s="10">
        <f t="shared" si="1"/>
        <v>873.4375</v>
      </c>
      <c r="G53" s="10">
        <f t="shared" si="2"/>
        <v>853293.84770000004</v>
      </c>
      <c r="H53" s="10">
        <f t="shared" si="4"/>
        <v>954406.87890000001</v>
      </c>
      <c r="I53" s="10">
        <f t="shared" si="5"/>
        <v>762893.06640000001</v>
      </c>
    </row>
    <row r="54" spans="2:9" ht="15" thickBot="1" x14ac:dyDescent="0.35">
      <c r="B54" s="8">
        <v>14</v>
      </c>
      <c r="C54" s="12">
        <f t="shared" ref="C54:D54" si="17">C17</f>
        <v>3022</v>
      </c>
      <c r="D54" s="12">
        <f t="shared" si="17"/>
        <v>2342</v>
      </c>
      <c r="E54" s="10">
        <f t="shared" si="0"/>
        <v>-373.0625</v>
      </c>
      <c r="F54" s="10">
        <f t="shared" si="1"/>
        <v>290.4375</v>
      </c>
      <c r="G54" s="10">
        <f t="shared" si="2"/>
        <v>-108351.3398</v>
      </c>
      <c r="H54" s="10">
        <f t="shared" si="4"/>
        <v>139175.62890000001</v>
      </c>
      <c r="I54" s="10">
        <f t="shared" si="5"/>
        <v>84353.941399999996</v>
      </c>
    </row>
    <row r="55" spans="2:9" ht="15" thickBot="1" x14ac:dyDescent="0.35">
      <c r="B55" s="8">
        <v>15</v>
      </c>
      <c r="C55" s="12">
        <f t="shared" ref="C55:D55" si="18">C18</f>
        <v>3383</v>
      </c>
      <c r="D55" s="12">
        <f t="shared" si="18"/>
        <v>2458</v>
      </c>
      <c r="E55" s="10">
        <f t="shared" si="0"/>
        <v>-12.0625</v>
      </c>
      <c r="F55" s="10">
        <f t="shared" si="1"/>
        <v>406.4375</v>
      </c>
      <c r="G55" s="10">
        <f t="shared" si="2"/>
        <v>-4902.6522999999997</v>
      </c>
      <c r="H55" s="10">
        <f t="shared" si="4"/>
        <v>145.50389999999999</v>
      </c>
      <c r="I55" s="10">
        <f t="shared" si="5"/>
        <v>165191.44140000001</v>
      </c>
    </row>
    <row r="56" spans="2:9" ht="15" thickBot="1" x14ac:dyDescent="0.35">
      <c r="B56" s="8">
        <v>16</v>
      </c>
      <c r="C56" s="12">
        <f>C19</f>
        <v>4267</v>
      </c>
      <c r="D56" s="12">
        <f>D19</f>
        <v>2125</v>
      </c>
      <c r="E56" s="10">
        <f>ROUND(C56-$D$35,4)</f>
        <v>871.9375</v>
      </c>
      <c r="F56" s="10">
        <f>ROUND(D56-$H$35,4)</f>
        <v>73.4375</v>
      </c>
      <c r="G56" s="10">
        <f>ROUND(E56*F56,4)</f>
        <v>64032.910199999998</v>
      </c>
      <c r="H56" s="10">
        <f t="shared" si="4"/>
        <v>760275.00390000001</v>
      </c>
      <c r="I56" s="10">
        <f t="shared" si="5"/>
        <v>5393.0663999999997</v>
      </c>
    </row>
    <row r="57" spans="2:9" ht="15" thickBot="1" x14ac:dyDescent="0.35">
      <c r="B57" s="18" t="s">
        <v>14</v>
      </c>
      <c r="C57" s="13">
        <f>SUM(C41:C56)</f>
        <v>54321</v>
      </c>
      <c r="D57" s="13">
        <f>SUM(D41:D56)</f>
        <v>32825</v>
      </c>
      <c r="E57" s="11"/>
      <c r="F57" s="11"/>
      <c r="G57" s="11">
        <f>ROUND(SUM(G41:G56),1)</f>
        <v>2590081.4</v>
      </c>
      <c r="H57" s="11">
        <f>ROUND(SUM(H41:H56),1)</f>
        <v>4070770.9</v>
      </c>
      <c r="I57" s="11">
        <f>ROUND(SUM(I41:I56),1)</f>
        <v>3299597.9</v>
      </c>
    </row>
    <row r="60" spans="2:9" x14ac:dyDescent="0.3">
      <c r="C60" s="5" t="s">
        <v>15</v>
      </c>
    </row>
    <row r="62" spans="2:9" x14ac:dyDescent="0.3">
      <c r="C62"/>
    </row>
    <row r="63" spans="2:9" x14ac:dyDescent="0.3">
      <c r="E63" s="15">
        <f>ROUND(G57/SQRT(H57*I57),3)</f>
        <v>0.70699999999999996</v>
      </c>
    </row>
    <row r="66" spans="2:18" ht="14.4" customHeight="1" x14ac:dyDescent="0.3">
      <c r="C66" s="14" t="s">
        <v>16</v>
      </c>
      <c r="D66" s="14"/>
      <c r="E66" s="14"/>
      <c r="F66" s="14"/>
      <c r="G66" s="14"/>
      <c r="H66" s="14"/>
      <c r="I66" s="1"/>
    </row>
    <row r="67" spans="2:18" x14ac:dyDescent="0.3">
      <c r="C67" s="14"/>
      <c r="D67" s="14"/>
      <c r="E67" s="14"/>
      <c r="F67" s="14"/>
      <c r="G67" s="14"/>
      <c r="H67" s="14"/>
      <c r="I67" s="1"/>
    </row>
    <row r="68" spans="2:18" ht="35.4" customHeight="1" x14ac:dyDescent="0.3">
      <c r="C68" s="14"/>
      <c r="D68" s="14"/>
      <c r="E68" s="14"/>
      <c r="F68" s="14"/>
      <c r="G68" s="14"/>
      <c r="H68" s="14"/>
      <c r="I68" s="1"/>
    </row>
    <row r="69" spans="2:18" x14ac:dyDescent="0.3">
      <c r="C69" s="1"/>
      <c r="D69" s="1"/>
      <c r="E69" s="1"/>
      <c r="F69" s="1"/>
      <c r="G69" s="1"/>
      <c r="H69" s="1"/>
      <c r="I69" s="1"/>
    </row>
    <row r="70" spans="2:18" ht="28.8" x14ac:dyDescent="0.3">
      <c r="C70" s="1" t="s">
        <v>17</v>
      </c>
      <c r="D70" s="1"/>
      <c r="E70" s="1"/>
      <c r="F70" s="1"/>
      <c r="G70" s="1"/>
      <c r="H70" s="1"/>
      <c r="I70" s="1"/>
    </row>
    <row r="71" spans="2:18" x14ac:dyDescent="0.3">
      <c r="C71" s="1"/>
      <c r="D71" s="1"/>
      <c r="E71" s="1"/>
      <c r="F71" s="1"/>
      <c r="G71" s="1"/>
      <c r="H71" s="1"/>
      <c r="I71" s="1"/>
    </row>
    <row r="72" spans="2:18" x14ac:dyDescent="0.3">
      <c r="C72"/>
      <c r="E72" s="16">
        <f>E63^2</f>
        <v>0.49984899999999993</v>
      </c>
    </row>
    <row r="73" spans="2:18" x14ac:dyDescent="0.3">
      <c r="C73" s="2" t="s">
        <v>18</v>
      </c>
    </row>
    <row r="76" spans="2:18" x14ac:dyDescent="0.3">
      <c r="M76" t="s">
        <v>25</v>
      </c>
      <c r="O76"/>
      <c r="P76"/>
      <c r="Q76"/>
      <c r="R76"/>
    </row>
    <row r="77" spans="2:18" ht="78" x14ac:dyDescent="0.3">
      <c r="C77" s="2" t="s">
        <v>19</v>
      </c>
      <c r="M77" s="23" t="s">
        <v>26</v>
      </c>
      <c r="N77" s="24" t="s">
        <v>27</v>
      </c>
      <c r="O77" s="24"/>
      <c r="P77"/>
      <c r="Q77"/>
      <c r="R77"/>
    </row>
    <row r="78" spans="2:18" ht="15.6" x14ac:dyDescent="0.3">
      <c r="B78" s="21" t="s">
        <v>20</v>
      </c>
      <c r="C78" s="20">
        <v>1</v>
      </c>
      <c r="M78" s="23"/>
      <c r="N78" s="23">
        <v>0.05</v>
      </c>
      <c r="O78" s="23">
        <v>0.01</v>
      </c>
      <c r="P78"/>
      <c r="Q78"/>
      <c r="R78"/>
    </row>
    <row r="79" spans="2:18" ht="15.6" x14ac:dyDescent="0.3">
      <c r="C79"/>
      <c r="M79" s="23">
        <v>1</v>
      </c>
      <c r="N79" s="23">
        <v>12.706</v>
      </c>
      <c r="O79" s="23">
        <v>63.656999999999996</v>
      </c>
      <c r="P79"/>
      <c r="Q79"/>
      <c r="R79"/>
    </row>
    <row r="80" spans="2:18" ht="15.6" x14ac:dyDescent="0.3">
      <c r="G80" s="2">
        <f>E63/(SQRT(1-E72))</f>
        <v>0.99969804558823117</v>
      </c>
      <c r="H80" s="2">
        <f>SQRT(D22-C78-1)</f>
        <v>3.7416573867739413</v>
      </c>
      <c r="I80" s="9">
        <f>G80*H80</f>
        <v>3.7405275768186774</v>
      </c>
      <c r="M80" s="23">
        <v>2</v>
      </c>
      <c r="N80" s="23">
        <v>4.3026999999999997</v>
      </c>
      <c r="O80" s="23">
        <v>9.9247999999999994</v>
      </c>
      <c r="P80"/>
      <c r="Q80"/>
      <c r="R80"/>
    </row>
    <row r="81" spans="2:18" ht="15.6" x14ac:dyDescent="0.3">
      <c r="M81" s="23">
        <v>3</v>
      </c>
      <c r="N81" s="23">
        <v>3.1825000000000001</v>
      </c>
      <c r="O81" s="23">
        <v>5.8409000000000004</v>
      </c>
      <c r="P81"/>
      <c r="Q81"/>
      <c r="R81"/>
    </row>
    <row r="82" spans="2:18" ht="15.6" x14ac:dyDescent="0.3">
      <c r="M82" s="23">
        <v>4</v>
      </c>
      <c r="N82" s="23">
        <v>2.7764000000000002</v>
      </c>
      <c r="O82" s="23">
        <v>4.0640999999999998</v>
      </c>
      <c r="P82"/>
      <c r="Q82"/>
      <c r="R82"/>
    </row>
    <row r="83" spans="2:18" ht="15.6" x14ac:dyDescent="0.3">
      <c r="C83" s="2" t="s">
        <v>21</v>
      </c>
      <c r="M83" s="23">
        <v>5</v>
      </c>
      <c r="N83" s="23">
        <v>2.5706000000000002</v>
      </c>
      <c r="O83" s="23">
        <v>4.0320999999999998</v>
      </c>
      <c r="P83"/>
      <c r="Q83"/>
      <c r="R83"/>
    </row>
    <row r="84" spans="2:18" ht="15.6" x14ac:dyDescent="0.3">
      <c r="B84" s="19" t="s">
        <v>24</v>
      </c>
      <c r="C84" s="2">
        <v>0.05</v>
      </c>
      <c r="D84" s="19" t="s">
        <v>23</v>
      </c>
      <c r="E84" s="2">
        <f>D22-C78-1</f>
        <v>14</v>
      </c>
      <c r="F84" s="22">
        <f>IF(E84=M92,N92, "выбрать другое К")</f>
        <v>2.1448</v>
      </c>
      <c r="M84" s="23">
        <v>6</v>
      </c>
      <c r="N84" s="23">
        <v>2.4468999999999999</v>
      </c>
      <c r="O84" s="23">
        <v>3.7073999999999998</v>
      </c>
      <c r="P84"/>
      <c r="Q84"/>
      <c r="R84"/>
    </row>
    <row r="85" spans="2:18" ht="15.6" x14ac:dyDescent="0.3">
      <c r="M85" s="23">
        <v>7</v>
      </c>
      <c r="N85" s="23">
        <v>2.3645999999999998</v>
      </c>
      <c r="O85" s="23">
        <v>3.4994999999999998</v>
      </c>
      <c r="P85"/>
      <c r="Q85"/>
      <c r="R85"/>
    </row>
    <row r="86" spans="2:18" ht="15.6" x14ac:dyDescent="0.3">
      <c r="C86" s="2" t="s">
        <v>22</v>
      </c>
      <c r="M86" s="23">
        <v>8</v>
      </c>
      <c r="N86" s="23">
        <v>2.306</v>
      </c>
      <c r="O86" s="23">
        <v>3.3553999999999999</v>
      </c>
      <c r="P86"/>
      <c r="Q86"/>
      <c r="R86"/>
    </row>
    <row r="87" spans="2:18" ht="15.6" x14ac:dyDescent="0.3">
      <c r="M87" s="23">
        <v>9</v>
      </c>
      <c r="N87" s="23">
        <v>2.2622</v>
      </c>
      <c r="O87" s="23">
        <v>3.2498</v>
      </c>
      <c r="P87"/>
      <c r="Q87"/>
      <c r="R87"/>
    </row>
    <row r="88" spans="2:18" ht="15.6" x14ac:dyDescent="0.3">
      <c r="M88" s="23">
        <v>10</v>
      </c>
      <c r="N88" s="23">
        <v>2.2281</v>
      </c>
      <c r="O88" s="23">
        <v>3.1692999999999998</v>
      </c>
      <c r="P88"/>
      <c r="Q88"/>
      <c r="R88"/>
    </row>
    <row r="89" spans="2:18" ht="15.6" x14ac:dyDescent="0.3">
      <c r="M89" s="23">
        <v>11</v>
      </c>
      <c r="N89" s="23">
        <v>2.2010000000000001</v>
      </c>
      <c r="O89" s="23">
        <v>3.1057999999999999</v>
      </c>
      <c r="P89"/>
      <c r="Q89"/>
      <c r="R89"/>
    </row>
    <row r="90" spans="2:18" ht="15.6" x14ac:dyDescent="0.3">
      <c r="M90" s="23">
        <v>12</v>
      </c>
      <c r="N90" s="23">
        <v>2.1787999999999998</v>
      </c>
      <c r="O90" s="23">
        <v>3.0545</v>
      </c>
      <c r="P90"/>
      <c r="Q90"/>
      <c r="R90"/>
    </row>
    <row r="91" spans="2:18" ht="15.6" x14ac:dyDescent="0.3">
      <c r="M91" s="23">
        <v>13</v>
      </c>
      <c r="N91" s="23">
        <v>2.1604000000000001</v>
      </c>
      <c r="O91" s="23">
        <v>3.0123000000000002</v>
      </c>
      <c r="P91"/>
      <c r="Q91"/>
      <c r="R91"/>
    </row>
    <row r="92" spans="2:18" ht="15.6" x14ac:dyDescent="0.3">
      <c r="M92" s="23">
        <v>14</v>
      </c>
      <c r="N92" s="23">
        <v>2.1448</v>
      </c>
      <c r="O92" s="23">
        <v>2.9767999999999999</v>
      </c>
      <c r="P92"/>
      <c r="Q92"/>
      <c r="R92"/>
    </row>
    <row r="93" spans="2:18" ht="15.6" x14ac:dyDescent="0.3">
      <c r="M93" s="23">
        <v>15</v>
      </c>
      <c r="N93" s="23">
        <v>2.1315</v>
      </c>
      <c r="O93" s="23">
        <v>2.9567000000000001</v>
      </c>
      <c r="P93"/>
      <c r="Q93"/>
      <c r="R93"/>
    </row>
    <row r="94" spans="2:18" ht="15.6" x14ac:dyDescent="0.3">
      <c r="M94" s="23">
        <v>16</v>
      </c>
      <c r="N94" s="23">
        <v>2.1198999999999999</v>
      </c>
      <c r="O94" s="23">
        <v>2.9207999999999998</v>
      </c>
      <c r="P94"/>
      <c r="Q94"/>
      <c r="R94"/>
    </row>
    <row r="95" spans="2:18" ht="15.6" x14ac:dyDescent="0.3">
      <c r="M95" s="23">
        <v>17</v>
      </c>
      <c r="N95" s="23">
        <v>2.1097999999999999</v>
      </c>
      <c r="O95" s="23">
        <v>2.8982000000000001</v>
      </c>
      <c r="P95"/>
      <c r="Q95"/>
      <c r="R95"/>
    </row>
    <row r="96" spans="2:18" ht="15.6" x14ac:dyDescent="0.3">
      <c r="M96" s="23">
        <v>18</v>
      </c>
      <c r="N96" s="23">
        <v>2.1009000000000002</v>
      </c>
      <c r="O96" s="23">
        <v>2.8784000000000001</v>
      </c>
      <c r="P96"/>
      <c r="Q96"/>
      <c r="R96"/>
    </row>
    <row r="97" spans="13:18" ht="15.6" x14ac:dyDescent="0.3">
      <c r="M97" s="23">
        <v>19</v>
      </c>
      <c r="N97" s="23">
        <v>2.093</v>
      </c>
      <c r="O97" s="23">
        <v>2.8609</v>
      </c>
      <c r="P97"/>
      <c r="Q97"/>
      <c r="R97"/>
    </row>
    <row r="98" spans="13:18" ht="15.6" x14ac:dyDescent="0.3">
      <c r="M98" s="23">
        <v>20</v>
      </c>
      <c r="N98" s="23">
        <v>2.0859999999999999</v>
      </c>
      <c r="O98" s="23">
        <v>2.8452999999999999</v>
      </c>
      <c r="P98"/>
      <c r="Q98"/>
      <c r="R98"/>
    </row>
    <row r="99" spans="13:18" ht="15.6" x14ac:dyDescent="0.3">
      <c r="M99" s="23">
        <v>21</v>
      </c>
      <c r="N99" s="23">
        <v>2.0796000000000001</v>
      </c>
      <c r="O99" s="23">
        <v>2.8313999999999999</v>
      </c>
      <c r="P99"/>
      <c r="Q99"/>
      <c r="R99"/>
    </row>
    <row r="100" spans="13:18" ht="15.6" x14ac:dyDescent="0.3">
      <c r="M100" s="23">
        <v>22</v>
      </c>
      <c r="N100" s="23">
        <v>2.0739000000000001</v>
      </c>
      <c r="O100" s="23">
        <v>2.8188</v>
      </c>
      <c r="P100"/>
      <c r="Q100"/>
      <c r="R100"/>
    </row>
    <row r="101" spans="13:18" ht="15.6" x14ac:dyDescent="0.3">
      <c r="M101" s="23">
        <v>23</v>
      </c>
      <c r="N101" s="23">
        <v>2.0687000000000002</v>
      </c>
      <c r="O101" s="23">
        <v>2.0872999999999999</v>
      </c>
      <c r="P101"/>
      <c r="Q101"/>
      <c r="R101"/>
    </row>
    <row r="102" spans="13:18" ht="15.6" x14ac:dyDescent="0.3">
      <c r="M102" s="23">
        <v>24</v>
      </c>
      <c r="N102" s="23">
        <v>2.0638999999999998</v>
      </c>
      <c r="O102" s="23">
        <v>2.7968999999999999</v>
      </c>
      <c r="P102"/>
      <c r="Q102"/>
      <c r="R102"/>
    </row>
    <row r="103" spans="13:18" ht="15.6" x14ac:dyDescent="0.3">
      <c r="M103" s="23">
        <v>25</v>
      </c>
      <c r="N103" s="23">
        <v>2.0594999999999999</v>
      </c>
      <c r="O103" s="23">
        <v>2.7873999999999999</v>
      </c>
      <c r="P103"/>
      <c r="Q103"/>
      <c r="R103"/>
    </row>
    <row r="104" spans="13:18" ht="15.6" x14ac:dyDescent="0.3">
      <c r="M104" s="23">
        <v>26</v>
      </c>
      <c r="N104" s="23">
        <v>2.0554999999999999</v>
      </c>
      <c r="O104" s="23">
        <v>2.7787000000000002</v>
      </c>
      <c r="P104"/>
      <c r="Q104"/>
      <c r="R104"/>
    </row>
    <row r="105" spans="13:18" ht="15.6" x14ac:dyDescent="0.3">
      <c r="M105" s="23">
        <v>27</v>
      </c>
      <c r="N105" s="23">
        <v>2.0518000000000001</v>
      </c>
      <c r="O105" s="23">
        <v>2.7707000000000002</v>
      </c>
      <c r="P105"/>
      <c r="Q105"/>
      <c r="R105"/>
    </row>
    <row r="106" spans="13:18" ht="15.6" x14ac:dyDescent="0.3">
      <c r="M106" s="23">
        <v>28</v>
      </c>
      <c r="N106" s="23">
        <v>2.0484</v>
      </c>
      <c r="O106" s="23">
        <v>2.7633000000000001</v>
      </c>
      <c r="P106"/>
      <c r="Q106"/>
      <c r="R106"/>
    </row>
    <row r="107" spans="13:18" ht="15.6" x14ac:dyDescent="0.3">
      <c r="M107" s="23">
        <v>29</v>
      </c>
      <c r="N107" s="23">
        <v>2.0451999999999999</v>
      </c>
      <c r="O107" s="23">
        <v>2.7564000000000002</v>
      </c>
    </row>
    <row r="108" spans="13:18" ht="15.6" x14ac:dyDescent="0.3">
      <c r="M108" s="23">
        <v>30</v>
      </c>
      <c r="N108" s="23">
        <v>2.0423</v>
      </c>
      <c r="O108" s="23">
        <v>2.75</v>
      </c>
    </row>
    <row r="109" spans="13:18" ht="15.6" x14ac:dyDescent="0.3">
      <c r="M109" s="23">
        <v>40</v>
      </c>
      <c r="N109" s="23">
        <v>2.0211000000000001</v>
      </c>
      <c r="O109" s="23">
        <v>2.7044999999999999</v>
      </c>
    </row>
    <row r="110" spans="13:18" ht="15.6" x14ac:dyDescent="0.3">
      <c r="M110" s="23">
        <v>60</v>
      </c>
      <c r="N110" s="23">
        <v>2.0003000000000002</v>
      </c>
      <c r="O110" s="23">
        <v>2.6602999999999999</v>
      </c>
    </row>
    <row r="111" spans="13:18" ht="15.6" x14ac:dyDescent="0.3">
      <c r="M111" s="23">
        <v>120</v>
      </c>
      <c r="N111" s="23">
        <v>1.9799</v>
      </c>
      <c r="O111" s="23">
        <v>2.6173999999999999</v>
      </c>
    </row>
  </sheetData>
  <mergeCells count="2">
    <mergeCell ref="C66:H68"/>
    <mergeCell ref="N77:O77"/>
  </mergeCells>
  <pageMargins left="0.7" right="0.7" top="0.75" bottom="0.75" header="0.3" footer="0.3"/>
  <pageSetup paperSize="9"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289560</xdr:colOff>
                <xdr:row>24</xdr:row>
                <xdr:rowOff>0</xdr:rowOff>
              </from>
              <to>
                <xdr:col>3</xdr:col>
                <xdr:colOff>609600</xdr:colOff>
                <xdr:row>28</xdr:row>
                <xdr:rowOff>144780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0</xdr:col>
                <xdr:colOff>556260</xdr:colOff>
                <xdr:row>33</xdr:row>
                <xdr:rowOff>0</xdr:rowOff>
              </from>
              <to>
                <xdr:col>2</xdr:col>
                <xdr:colOff>998220</xdr:colOff>
                <xdr:row>35</xdr:row>
                <xdr:rowOff>68580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6" r:id="rId8">
          <objectPr defaultSize="0" autoPict="0" r:id="rId9">
            <anchor moveWithCells="1" sizeWithCells="1">
              <from>
                <xdr:col>4</xdr:col>
                <xdr:colOff>419100</xdr:colOff>
                <xdr:row>33</xdr:row>
                <xdr:rowOff>53340</xdr:rowOff>
              </from>
              <to>
                <xdr:col>6</xdr:col>
                <xdr:colOff>815340</xdr:colOff>
                <xdr:row>35</xdr:row>
                <xdr:rowOff>121920</xdr:rowOff>
              </to>
            </anchor>
          </objectPr>
        </oleObject>
      </mc:Choice>
      <mc:Fallback>
        <oleObject progId="Equation.3" shapeId="1026" r:id="rId8"/>
      </mc:Fallback>
    </mc:AlternateContent>
    <mc:AlternateContent xmlns:mc="http://schemas.openxmlformats.org/markup-compatibility/2006">
      <mc:Choice Requires="x14">
        <oleObject progId="Equation.3" shapeId="1035" r:id="rId10">
          <objectPr defaultSize="0" autoPict="0" r:id="rId11">
            <anchor moveWithCells="1" sizeWithCells="1">
              <from>
                <xdr:col>2</xdr:col>
                <xdr:colOff>487680</xdr:colOff>
                <xdr:row>39</xdr:row>
                <xdr:rowOff>106680</xdr:rowOff>
              </from>
              <to>
                <xdr:col>2</xdr:col>
                <xdr:colOff>822960</xdr:colOff>
                <xdr:row>39</xdr:row>
                <xdr:rowOff>365760</xdr:rowOff>
              </to>
            </anchor>
          </objectPr>
        </oleObject>
      </mc:Choice>
      <mc:Fallback>
        <oleObject progId="Equation.3" shapeId="1035" r:id="rId10"/>
      </mc:Fallback>
    </mc:AlternateContent>
    <mc:AlternateContent xmlns:mc="http://schemas.openxmlformats.org/markup-compatibility/2006">
      <mc:Choice Requires="x14">
        <oleObject progId="Equation.3" shapeId="1034" r:id="rId12">
          <objectPr defaultSize="0" autoPict="0" r:id="rId13">
            <anchor moveWithCells="1" sizeWithCells="1">
              <from>
                <xdr:col>3</xdr:col>
                <xdr:colOff>556260</xdr:colOff>
                <xdr:row>39</xdr:row>
                <xdr:rowOff>99060</xdr:rowOff>
              </from>
              <to>
                <xdr:col>3</xdr:col>
                <xdr:colOff>861060</xdr:colOff>
                <xdr:row>39</xdr:row>
                <xdr:rowOff>381000</xdr:rowOff>
              </to>
            </anchor>
          </objectPr>
        </oleObject>
      </mc:Choice>
      <mc:Fallback>
        <oleObject progId="Equation.3" shapeId="1034" r:id="rId12"/>
      </mc:Fallback>
    </mc:AlternateContent>
    <mc:AlternateContent xmlns:mc="http://schemas.openxmlformats.org/markup-compatibility/2006">
      <mc:Choice Requires="x14">
        <oleObject progId="Equation.3" shapeId="1033" r:id="rId14">
          <objectPr defaultSize="0" autoPict="0" r:id="rId15">
            <anchor moveWithCells="1" sizeWithCells="1">
              <from>
                <xdr:col>4</xdr:col>
                <xdr:colOff>45720</xdr:colOff>
                <xdr:row>39</xdr:row>
                <xdr:rowOff>83820</xdr:rowOff>
              </from>
              <to>
                <xdr:col>4</xdr:col>
                <xdr:colOff>716280</xdr:colOff>
                <xdr:row>39</xdr:row>
                <xdr:rowOff>396240</xdr:rowOff>
              </to>
            </anchor>
          </objectPr>
        </oleObject>
      </mc:Choice>
      <mc:Fallback>
        <oleObject progId="Equation.3" shapeId="1033" r:id="rId14"/>
      </mc:Fallback>
    </mc:AlternateContent>
    <mc:AlternateContent xmlns:mc="http://schemas.openxmlformats.org/markup-compatibility/2006">
      <mc:Choice Requires="x14">
        <oleObject progId="Equation.3" shapeId="1032" r:id="rId16">
          <objectPr defaultSize="0" autoPict="0" r:id="rId17">
            <anchor moveWithCells="1" sizeWithCells="1">
              <from>
                <xdr:col>5</xdr:col>
                <xdr:colOff>76200</xdr:colOff>
                <xdr:row>39</xdr:row>
                <xdr:rowOff>68580</xdr:rowOff>
              </from>
              <to>
                <xdr:col>5</xdr:col>
                <xdr:colOff>914400</xdr:colOff>
                <xdr:row>39</xdr:row>
                <xdr:rowOff>411480</xdr:rowOff>
              </to>
            </anchor>
          </objectPr>
        </oleObject>
      </mc:Choice>
      <mc:Fallback>
        <oleObject progId="Equation.3" shapeId="1032" r:id="rId16"/>
      </mc:Fallback>
    </mc:AlternateContent>
    <mc:AlternateContent xmlns:mc="http://schemas.openxmlformats.org/markup-compatibility/2006">
      <mc:Choice Requires="x14">
        <oleObject progId="Equation.3" shapeId="1031" r:id="rId18">
          <objectPr defaultSize="0" autoPict="0" r:id="rId19">
            <anchor moveWithCells="1" sizeWithCells="1">
              <from>
                <xdr:col>6</xdr:col>
                <xdr:colOff>30480</xdr:colOff>
                <xdr:row>39</xdr:row>
                <xdr:rowOff>121920</xdr:rowOff>
              </from>
              <to>
                <xdr:col>6</xdr:col>
                <xdr:colOff>609600</xdr:colOff>
                <xdr:row>39</xdr:row>
                <xdr:rowOff>388620</xdr:rowOff>
              </to>
            </anchor>
          </objectPr>
        </oleObject>
      </mc:Choice>
      <mc:Fallback>
        <oleObject progId="Equation.3" shapeId="1031" r:id="rId18"/>
      </mc:Fallback>
    </mc:AlternateContent>
    <mc:AlternateContent xmlns:mc="http://schemas.openxmlformats.org/markup-compatibility/2006">
      <mc:Choice Requires="x14">
        <oleObject progId="Equation.3" shapeId="1030" r:id="rId20">
          <objectPr defaultSize="0" autoPict="0" r:id="rId21">
            <anchor moveWithCells="1" sizeWithCells="1">
              <from>
                <xdr:col>6</xdr:col>
                <xdr:colOff>678180</xdr:colOff>
                <xdr:row>39</xdr:row>
                <xdr:rowOff>53340</xdr:rowOff>
              </from>
              <to>
                <xdr:col>6</xdr:col>
                <xdr:colOff>1310640</xdr:colOff>
                <xdr:row>39</xdr:row>
                <xdr:rowOff>373380</xdr:rowOff>
              </to>
            </anchor>
          </objectPr>
        </oleObject>
      </mc:Choice>
      <mc:Fallback>
        <oleObject progId="Equation.3" shapeId="1030" r:id="rId20"/>
      </mc:Fallback>
    </mc:AlternateContent>
    <mc:AlternateContent xmlns:mc="http://schemas.openxmlformats.org/markup-compatibility/2006">
      <mc:Choice Requires="x14">
        <oleObject progId="Equation.3" shapeId="1029" r:id="rId22">
          <objectPr defaultSize="0" autoPict="0" r:id="rId23">
            <anchor moveWithCells="1" sizeWithCells="1">
              <from>
                <xdr:col>7</xdr:col>
                <xdr:colOff>99060</xdr:colOff>
                <xdr:row>39</xdr:row>
                <xdr:rowOff>60960</xdr:rowOff>
              </from>
              <to>
                <xdr:col>7</xdr:col>
                <xdr:colOff>899160</xdr:colOff>
                <xdr:row>39</xdr:row>
                <xdr:rowOff>411480</xdr:rowOff>
              </to>
            </anchor>
          </objectPr>
        </oleObject>
      </mc:Choice>
      <mc:Fallback>
        <oleObject progId="Equation.3" shapeId="1029" r:id="rId22"/>
      </mc:Fallback>
    </mc:AlternateContent>
    <mc:AlternateContent xmlns:mc="http://schemas.openxmlformats.org/markup-compatibility/2006">
      <mc:Choice Requires="x14">
        <oleObject progId="Equation.3" shapeId="1028" r:id="rId24">
          <objectPr defaultSize="0" autoPict="0" r:id="rId25">
            <anchor moveWithCells="1" sizeWithCells="1">
              <from>
                <xdr:col>8</xdr:col>
                <xdr:colOff>30480</xdr:colOff>
                <xdr:row>39</xdr:row>
                <xdr:rowOff>91440</xdr:rowOff>
              </from>
              <to>
                <xdr:col>8</xdr:col>
                <xdr:colOff>1028700</xdr:colOff>
                <xdr:row>39</xdr:row>
                <xdr:rowOff>411480</xdr:rowOff>
              </to>
            </anchor>
          </objectPr>
        </oleObject>
      </mc:Choice>
      <mc:Fallback>
        <oleObject progId="Equation.3" shapeId="1028" r:id="rId24"/>
      </mc:Fallback>
    </mc:AlternateContent>
    <mc:AlternateContent xmlns:mc="http://schemas.openxmlformats.org/markup-compatibility/2006">
      <mc:Choice Requires="x14">
        <oleObject progId="Equation.3" shapeId="1182" r:id="rId26">
          <objectPr defaultSize="0" autoPict="0" r:id="rId27">
            <anchor moveWithCells="1" sizeWithCells="1">
              <from>
                <xdr:col>2</xdr:col>
                <xdr:colOff>114300</xdr:colOff>
                <xdr:row>61</xdr:row>
                <xdr:rowOff>38100</xdr:rowOff>
              </from>
              <to>
                <xdr:col>3</xdr:col>
                <xdr:colOff>1363980</xdr:colOff>
                <xdr:row>63</xdr:row>
                <xdr:rowOff>114300</xdr:rowOff>
              </to>
            </anchor>
          </objectPr>
        </oleObject>
      </mc:Choice>
      <mc:Fallback>
        <oleObject progId="Equation.3" shapeId="1182" r:id="rId26"/>
      </mc:Fallback>
    </mc:AlternateContent>
    <mc:AlternateContent xmlns:mc="http://schemas.openxmlformats.org/markup-compatibility/2006">
      <mc:Choice Requires="x14">
        <oleObject progId="Equation.3" shapeId="1183" r:id="rId28">
          <objectPr defaultSize="0" autoPict="0" r:id="rId29">
            <anchor moveWithCells="1" sizeWithCells="1">
              <from>
                <xdr:col>2</xdr:col>
                <xdr:colOff>411480</xdr:colOff>
                <xdr:row>70</xdr:row>
                <xdr:rowOff>60960</xdr:rowOff>
              </from>
              <to>
                <xdr:col>3</xdr:col>
                <xdr:colOff>1211580</xdr:colOff>
                <xdr:row>72</xdr:row>
                <xdr:rowOff>7620</xdr:rowOff>
              </to>
            </anchor>
          </objectPr>
        </oleObject>
      </mc:Choice>
      <mc:Fallback>
        <oleObject progId="Equation.3" shapeId="1183" r:id="rId28"/>
      </mc:Fallback>
    </mc:AlternateContent>
    <mc:AlternateContent xmlns:mc="http://schemas.openxmlformats.org/markup-compatibility/2006">
      <mc:Choice Requires="x14">
        <oleObject progId="Equation.3" shapeId="1186" r:id="rId30">
          <objectPr defaultSize="0" autoPict="0" r:id="rId31">
            <anchor moveWithCells="1" sizeWithCells="1">
              <from>
                <xdr:col>2</xdr:col>
                <xdr:colOff>403860</xdr:colOff>
                <xdr:row>78</xdr:row>
                <xdr:rowOff>7620</xdr:rowOff>
              </from>
              <to>
                <xdr:col>5</xdr:col>
                <xdr:colOff>1036320</xdr:colOff>
                <xdr:row>81</xdr:row>
                <xdr:rowOff>45720</xdr:rowOff>
              </to>
            </anchor>
          </objectPr>
        </oleObject>
      </mc:Choice>
      <mc:Fallback>
        <oleObject progId="Equation.3" shapeId="1186" r:id="rId3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xcode</cp:lastModifiedBy>
  <dcterms:created xsi:type="dcterms:W3CDTF">2013-12-02T11:11:31Z</dcterms:created>
  <dcterms:modified xsi:type="dcterms:W3CDTF">2013-12-02T12:37:46Z</dcterms:modified>
</cp:coreProperties>
</file>