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Справочники" sheetId="3" r:id="rId3"/>
  </sheets>
  <definedNames>
    <definedName name="водители">Справочники!$B$1:$B$4</definedName>
    <definedName name="Место">Справочники!$C$1:$C$2</definedName>
    <definedName name="мин">Лист1!$G$22:$G$81</definedName>
    <definedName name="усл">Справочники!$D$1:$D$2</definedName>
    <definedName name="услов.">Лист1!$B$95:$B$96</definedName>
    <definedName name="ф.и.о.">Справочники!$A$1:$A$8</definedName>
    <definedName name="час">Лист1!$F$25:$F$48</definedName>
  </definedNames>
  <calcPr calcId="144525"/>
</workbook>
</file>

<file path=xl/calcChain.xml><?xml version="1.0" encoding="utf-8"?>
<calcChain xmlns="http://schemas.openxmlformats.org/spreadsheetml/2006/main">
  <c r="B20" i="2" l="1"/>
  <c r="F10" i="2" a="1"/>
  <c r="F10" i="2" s="1"/>
  <c r="E10" i="2" a="1"/>
  <c r="E10" i="2" s="1"/>
  <c r="I9" i="2"/>
  <c r="G9" i="2"/>
  <c r="I8" i="2"/>
  <c r="G8" i="2"/>
  <c r="I7" i="2"/>
  <c r="G7" i="2"/>
  <c r="I6" i="2"/>
  <c r="G6" i="2"/>
  <c r="B1" i="2"/>
  <c r="I5" i="2"/>
  <c r="G5" i="2"/>
  <c r="I4" i="2"/>
  <c r="G4" i="2"/>
  <c r="I3" i="2"/>
  <c r="G3" i="2"/>
  <c r="B17" i="2" l="1"/>
  <c r="B18" i="2" s="1"/>
  <c r="B9" i="2"/>
  <c r="B11" i="2" s="1"/>
  <c r="B12" i="2" s="1"/>
  <c r="G10" i="2" a="1"/>
  <c r="G10" i="2" s="1"/>
  <c r="E90" i="1"/>
  <c r="E88" i="1"/>
  <c r="B94" i="1"/>
  <c r="F10" i="1" a="1"/>
  <c r="F10" i="1"/>
  <c r="F94" i="1" a="1"/>
  <c r="F94" i="1" s="1"/>
  <c r="B15" i="2" l="1"/>
  <c r="B16" i="2" s="1"/>
  <c r="B19" i="2"/>
  <c r="B10" i="2"/>
  <c r="G89" i="1"/>
  <c r="I89" i="1" s="1"/>
  <c r="J89" i="1" s="1"/>
  <c r="H89" i="1" l="1"/>
  <c r="F88" i="1" l="1"/>
  <c r="F89" i="1"/>
  <c r="F90" i="1"/>
  <c r="F92" i="1"/>
  <c r="F93" i="1"/>
  <c r="F87" i="1"/>
  <c r="J13" i="1" l="1"/>
  <c r="H4" i="1" l="1"/>
  <c r="P4" i="1"/>
  <c r="H5" i="1"/>
  <c r="P5" i="1"/>
  <c r="H6" i="1"/>
  <c r="P6" i="1"/>
  <c r="H7" i="1"/>
  <c r="P7" i="1"/>
  <c r="H8" i="1"/>
  <c r="P8" i="1"/>
  <c r="H9" i="1"/>
  <c r="P9" i="1"/>
  <c r="P3" i="1" l="1"/>
  <c r="E10" i="1"/>
  <c r="O6" i="1" s="1"/>
  <c r="G10" i="1" a="1"/>
  <c r="G10" i="1" s="1"/>
  <c r="A6" i="1"/>
  <c r="L10" i="1" l="1"/>
  <c r="L6" i="1" s="1"/>
  <c r="M6" i="1" s="1"/>
  <c r="H3" i="1" l="1"/>
  <c r="H10" i="1" s="1" a="1"/>
  <c r="H10" i="1" s="1"/>
  <c r="J10" i="1" s="1"/>
  <c r="N10" i="1" l="1"/>
  <c r="N6" i="1" s="1"/>
  <c r="J5" i="1" l="1"/>
  <c r="J8" i="1"/>
  <c r="J4" i="1"/>
  <c r="J6" i="1"/>
  <c r="J7" i="1"/>
  <c r="J9" i="1"/>
  <c r="K10" i="1"/>
  <c r="K6" i="1" s="1"/>
  <c r="J3" i="1"/>
</calcChain>
</file>

<file path=xl/sharedStrings.xml><?xml version="1.0" encoding="utf-8"?>
<sst xmlns="http://schemas.openxmlformats.org/spreadsheetml/2006/main" count="151" uniqueCount="94">
  <si>
    <t>Дата включения в СИЗОД</t>
  </si>
  <si>
    <t>Наименование подразделения (ФИО постового на посту безопасности)</t>
  </si>
  <si>
    <t>Состав звена (фамилии, инициалы и тип СИЗОД)</t>
  </si>
  <si>
    <t>Место (объект включения)</t>
  </si>
  <si>
    <t>Время включения в СИЗОД, час. мин.</t>
  </si>
  <si>
    <r>
      <t xml:space="preserve">По прибытии к месту выполнения задания( очага пожара) </t>
    </r>
    <r>
      <rPr>
        <sz val="16"/>
        <color theme="1"/>
        <rFont val="Calibri"/>
        <family val="2"/>
        <charset val="204"/>
        <scheme val="minor"/>
      </rPr>
      <t>Рприб.</t>
    </r>
  </si>
  <si>
    <r>
      <t xml:space="preserve">Затрачено на путь к месту выполнения работ </t>
    </r>
    <r>
      <rPr>
        <sz val="16"/>
        <color theme="1"/>
        <rFont val="Calibri"/>
        <family val="2"/>
        <charset val="204"/>
        <scheme val="minor"/>
      </rPr>
      <t>Рвх.</t>
    </r>
  </si>
  <si>
    <t>Роспись командира звена о проверке правильности записей в графах 2,3,4,5,6</t>
  </si>
  <si>
    <r>
      <t xml:space="preserve">Контрольное давление, при котором звену необходимо выходить на свежий воздух, </t>
    </r>
    <r>
      <rPr>
        <sz val="16"/>
        <color theme="1"/>
        <rFont val="Calibri"/>
        <family val="2"/>
        <charset val="204"/>
        <scheme val="minor"/>
      </rPr>
      <t>Рк.вых</t>
    </r>
  </si>
  <si>
    <r>
      <t xml:space="preserve">Общее время пребывания в непригодной для дыхания среде, мин. </t>
    </r>
    <r>
      <rPr>
        <sz val="16"/>
        <color theme="1"/>
        <rFont val="Calibri"/>
        <family val="2"/>
        <charset val="204"/>
        <scheme val="minor"/>
      </rPr>
      <t>Тобщ</t>
    </r>
  </si>
  <si>
    <r>
      <t xml:space="preserve">Время пребывания на месте выполнения задания, мин. </t>
    </r>
    <r>
      <rPr>
        <sz val="16"/>
        <color theme="1"/>
        <rFont val="Calibri"/>
        <family val="2"/>
        <charset val="204"/>
        <scheme val="minor"/>
      </rPr>
      <t>Траб</t>
    </r>
  </si>
  <si>
    <r>
      <t xml:space="preserve">Ожидаемое время возвращения, час. мин. </t>
    </r>
    <r>
      <rPr>
        <sz val="16"/>
        <color theme="1"/>
        <rFont val="Calibri"/>
        <family val="2"/>
        <charset val="204"/>
        <scheme val="minor"/>
      </rPr>
      <t>Твозвр.</t>
    </r>
  </si>
  <si>
    <r>
      <t xml:space="preserve">Время подачи команды постовым на возвращение звена ГДЗС, час. мин. </t>
    </r>
    <r>
      <rPr>
        <sz val="16"/>
        <color theme="1"/>
        <rFont val="Calibri"/>
        <family val="2"/>
        <charset val="204"/>
        <scheme val="minor"/>
      </rPr>
      <t>Тсигн</t>
    </r>
  </si>
  <si>
    <t>Твозвр.</t>
  </si>
  <si>
    <t>Рб.</t>
  </si>
  <si>
    <t>Время и содержание передаваемой и получаемой информации постовым на посту безопасности</t>
  </si>
  <si>
    <r>
      <t xml:space="preserve">На входе в непригодную для дыхания среду (при включении), </t>
    </r>
    <r>
      <rPr>
        <sz val="18"/>
        <color theme="1"/>
        <rFont val="Calibri"/>
        <family val="2"/>
        <charset val="204"/>
        <scheme val="minor"/>
      </rPr>
      <t>Рбал.</t>
    </r>
  </si>
  <si>
    <t xml:space="preserve">Рвх.=Рбал.-Рприб. (Рбал=от 260до297-измеряется по манометру, </t>
  </si>
  <si>
    <t>Рприб.- по прибытии к месту работы(то есть затрачено на путь)</t>
  </si>
  <si>
    <t>затраченое на путь, выбирается из семи баллонов, Рвх./2- на непред</t>
  </si>
  <si>
    <t xml:space="preserve">виденные обстоятельста, 10- величина постоянная. </t>
  </si>
  <si>
    <t>Здесь Рк.вых.=25+25/2+10=47, 5</t>
  </si>
  <si>
    <t xml:space="preserve">Траб.=((Рприб.-Рк.вых.)*7)/33, где Рприб.-наименьшее  значение из </t>
  </si>
  <si>
    <t xml:space="preserve">семи значений опред. по прибытии к месту работы, здесь Рприб.=240, </t>
  </si>
  <si>
    <t>Рк.вых- 47, 5, 7 и 33 величины постоянные, не изменяются.</t>
  </si>
  <si>
    <t>Формулы методики расчета:</t>
  </si>
  <si>
    <t xml:space="preserve">Здесь Траб.=((240-47,5)*7)/33=40,833333 минут, округлять в меньшую </t>
  </si>
  <si>
    <t>сторону , Траб.=40минут.</t>
  </si>
  <si>
    <t>Тобщ.=((Рбал.-10)*7)/33 , где Рбал.-наименьшее значение =260 ;</t>
  </si>
  <si>
    <t xml:space="preserve"> 10, 7, 33- постоянные величины. Тобщ.=((260-10)*7)/33=53,030303,</t>
  </si>
  <si>
    <t xml:space="preserve"> округл. в меньшую сторону=53минуты.</t>
  </si>
  <si>
    <t>Твозв.=Время включения+Тобщ.=10.00+53=10.53</t>
  </si>
  <si>
    <t>Тсигн.=Твозв.-(Рк.вых*7)/33=10.53-(47,5*7)/33=10.43</t>
  </si>
  <si>
    <t>Примечание:так расчет проводится одновременно для семи человек</t>
  </si>
  <si>
    <t xml:space="preserve">и из Рбал. Выбирается наименьшее, Рприб.- наименьшее, </t>
  </si>
  <si>
    <t xml:space="preserve">Рвх.-наибольшее значения, то - Время включения в СИЗОД, </t>
  </si>
  <si>
    <t>Контрольное давление Рк.вых, Время прибывания Траб., Ожидаемое</t>
  </si>
  <si>
    <t xml:space="preserve">время возвращения Твозвр., Время подачи сигнала Тсигн., будут для всех </t>
  </si>
  <si>
    <t>одинаковое.</t>
  </si>
  <si>
    <t xml:space="preserve">Рк.вых.=Рвх.(наиб.)+Рвх.(наиб.)/2 + 10 , где Рвх.- наибольшее значение </t>
  </si>
  <si>
    <t>Потемкин С.В.</t>
  </si>
  <si>
    <t>сегодня</t>
  </si>
  <si>
    <t>103ПЧ</t>
  </si>
  <si>
    <t>С.В.</t>
  </si>
  <si>
    <t>Т.Д.К.</t>
  </si>
  <si>
    <t>часов</t>
  </si>
  <si>
    <t>минут</t>
  </si>
  <si>
    <t xml:space="preserve">Как этим пользоваться: </t>
  </si>
  <si>
    <t>Все остальные значения перепишите из этой таблицы в журнал (все уже посчитано и округлено за вас).</t>
  </si>
  <si>
    <t>Внимание!!! В графе "Состав звена" при отсутсвии людей , необходимо оставить пустое место (выбрать из списка).</t>
  </si>
  <si>
    <t>Заполните графы- "Состав звена", "Время включения", "Рбал.", "Рприб."</t>
  </si>
  <si>
    <t xml:space="preserve"> условия раб.</t>
  </si>
  <si>
    <t>сложные</t>
  </si>
  <si>
    <t>нормальные</t>
  </si>
  <si>
    <t>Методика расчета если очаг пожара не будет найден:</t>
  </si>
  <si>
    <t>Рмах.-максимальное падение давления при следовании к очагу пожара</t>
  </si>
  <si>
    <t>Рмах.пад.=(Рмин.вкл.-10)/3 , где 3- коэффициент при сложных условиях</t>
  </si>
  <si>
    <t xml:space="preserve">включении </t>
  </si>
  <si>
    <t xml:space="preserve">а 2,5 - в нормальных, Рмин.вкл.-наименьшее давление в составе звена при </t>
  </si>
  <si>
    <t>Рк.вых.=Рмин.вкл.-Рмах.пад.</t>
  </si>
  <si>
    <t>Тд.=(Рмах.пад.*7)/44</t>
  </si>
  <si>
    <t>Твых.=Твкл.+Тд.</t>
  </si>
  <si>
    <t>где Тд.-промежуток времени с момента включения в СИЗОД до подачи команды на воз</t>
  </si>
  <si>
    <t>вращение назад.</t>
  </si>
  <si>
    <t>Иванов</t>
  </si>
  <si>
    <t>Петров</t>
  </si>
  <si>
    <t>Николаев</t>
  </si>
  <si>
    <t>Сидоров</t>
  </si>
  <si>
    <t>Владимиров</t>
  </si>
  <si>
    <t>Никитин</t>
  </si>
  <si>
    <t>Авдеев</t>
  </si>
  <si>
    <t>Лиходеев</t>
  </si>
  <si>
    <t>Васнецов</t>
  </si>
  <si>
    <t>Пронин</t>
  </si>
  <si>
    <t>Николаенко</t>
  </si>
  <si>
    <t>Синицин</t>
  </si>
  <si>
    <t>Методика расчета "если очаг возгорания не найден":</t>
  </si>
  <si>
    <t>Рвкл.(Рбал.)</t>
  </si>
  <si>
    <t>Рмакс.пад</t>
  </si>
  <si>
    <t>условия работы</t>
  </si>
  <si>
    <t>Рк.вых.</t>
  </si>
  <si>
    <t>Тл.(минут)</t>
  </si>
  <si>
    <t>Твых.</t>
  </si>
  <si>
    <t>Наименование подразделения</t>
  </si>
  <si>
    <t>ФИО постового на посту безопасности</t>
  </si>
  <si>
    <t>Условия работы</t>
  </si>
  <si>
    <t>Очаг возгорания не найден</t>
  </si>
  <si>
    <t>Очаг возгорания найден</t>
  </si>
  <si>
    <t>Рк.вых</t>
  </si>
  <si>
    <t xml:space="preserve"> Траб</t>
  </si>
  <si>
    <t>Тобщ</t>
  </si>
  <si>
    <t>Тсигн</t>
  </si>
  <si>
    <t>Твозвр. ожидаемое</t>
  </si>
  <si>
    <t>Роспись командира звена о проверке правильности записей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</si>
</sst>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;@"/>
    <numFmt numFmtId="165" formatCode="0;[Red]0"/>
    <numFmt numFmtId="166" formatCode="0#"/>
    <numFmt numFmtId="167" formatCode="0##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Border="1"/>
    <xf numFmtId="164" fontId="3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0" xfId="0" applyFo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center" vertical="center"/>
    </xf>
    <xf numFmtId="0" fontId="0" fillId="0" borderId="1" xfId="0" applyBorder="1"/>
    <xf numFmtId="166" fontId="5" fillId="0" borderId="0" xfId="0" applyNumberFormat="1" applyFont="1"/>
    <xf numFmtId="167" fontId="0" fillId="0" borderId="0" xfId="0" applyNumberFormat="1" applyBorder="1"/>
    <xf numFmtId="164" fontId="0" fillId="0" borderId="0" xfId="0" applyNumberFormat="1" applyBorder="1"/>
    <xf numFmtId="0" fontId="0" fillId="0" borderId="0" xfId="0" applyNumberFormat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3" borderId="0" xfId="0" applyFont="1" applyFill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</cellXfs>
  <cellStyles count="1">
    <cellStyle name="Обычный" xfId="0" builtinId="0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0"/>
  <sheetViews>
    <sheetView zoomScale="80" zoomScaleNormal="80" workbookViewId="0">
      <selection activeCell="J13" sqref="J13"/>
    </sheetView>
  </sheetViews>
  <sheetFormatPr defaultRowHeight="15" x14ac:dyDescent="0.25"/>
  <cols>
    <col min="1" max="1" width="13.7109375" customWidth="1"/>
    <col min="2" max="2" width="17.85546875" customWidth="1"/>
    <col min="3" max="3" width="19.7109375" customWidth="1"/>
    <col min="4" max="4" width="12.140625" customWidth="1"/>
    <col min="6" max="6" width="18" customWidth="1"/>
    <col min="7" max="7" width="15.28515625" customWidth="1"/>
    <col min="9" max="9" width="13.7109375" customWidth="1"/>
    <col min="10" max="10" width="15.7109375" customWidth="1"/>
    <col min="11" max="11" width="12.28515625" customWidth="1"/>
    <col min="12" max="12" width="15.28515625" customWidth="1"/>
    <col min="13" max="13" width="11.140625" customWidth="1"/>
    <col min="14" max="14" width="13.85546875" customWidth="1"/>
    <col min="17" max="17" width="20.42578125" customWidth="1"/>
  </cols>
  <sheetData>
    <row r="1" spans="1:47" s="11" customFormat="1" ht="130.1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16</v>
      </c>
      <c r="G1" s="8" t="s">
        <v>5</v>
      </c>
      <c r="H1" s="8" t="s">
        <v>6</v>
      </c>
      <c r="I1" s="8" t="s">
        <v>7</v>
      </c>
      <c r="J1" s="8" t="s">
        <v>8</v>
      </c>
      <c r="K1" s="8" t="s">
        <v>10</v>
      </c>
      <c r="L1" s="8" t="s">
        <v>9</v>
      </c>
      <c r="M1" s="8" t="s">
        <v>11</v>
      </c>
      <c r="N1" s="8" t="s">
        <v>12</v>
      </c>
      <c r="O1" s="9" t="s">
        <v>13</v>
      </c>
      <c r="P1" s="9" t="s">
        <v>14</v>
      </c>
      <c r="Q1" s="10" t="s">
        <v>15</v>
      </c>
    </row>
    <row r="2" spans="1:47" s="1" customFormat="1" ht="15.75" x14ac:dyDescent="0.25">
      <c r="A2" s="1">
        <v>1</v>
      </c>
      <c r="B2" s="1">
        <v>2</v>
      </c>
      <c r="C2" s="26">
        <v>3</v>
      </c>
      <c r="D2" s="4">
        <v>4</v>
      </c>
      <c r="E2" s="23">
        <v>5</v>
      </c>
      <c r="F2" s="23">
        <v>6</v>
      </c>
      <c r="G2" s="23">
        <v>7</v>
      </c>
      <c r="H2" s="5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  <c r="Q2" s="1">
        <v>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25">
      <c r="A3" s="13"/>
      <c r="B3" s="22" t="s">
        <v>42</v>
      </c>
      <c r="C3" s="21" t="s">
        <v>64</v>
      </c>
      <c r="D3" s="25"/>
      <c r="E3" s="33" t="s">
        <v>45</v>
      </c>
      <c r="F3" s="21">
        <v>275</v>
      </c>
      <c r="G3" s="21">
        <v>200</v>
      </c>
      <c r="H3" s="24">
        <f>F3-G3</f>
        <v>75</v>
      </c>
      <c r="I3" s="3"/>
      <c r="J3" s="3">
        <f>J10</f>
        <v>122.5</v>
      </c>
      <c r="K3" s="16"/>
      <c r="L3" s="3"/>
      <c r="M3" s="3"/>
      <c r="N3" s="3"/>
      <c r="O3" s="3"/>
      <c r="P3" s="3">
        <f ca="1">F3-RANDBETWEEN(139,145)</f>
        <v>131</v>
      </c>
      <c r="Q3" s="3"/>
    </row>
    <row r="4" spans="1:47" ht="18.75" x14ac:dyDescent="0.25">
      <c r="A4" s="13"/>
      <c r="B4" s="27"/>
      <c r="C4" s="21" t="s">
        <v>40</v>
      </c>
      <c r="D4" s="29"/>
      <c r="E4" s="34">
        <v>10</v>
      </c>
      <c r="F4" s="21">
        <v>270</v>
      </c>
      <c r="G4" s="21">
        <v>250</v>
      </c>
      <c r="H4" s="24">
        <f t="shared" ref="H4:H9" si="0">F4-G4</f>
        <v>20</v>
      </c>
      <c r="I4" s="3"/>
      <c r="J4" s="3">
        <f>J10</f>
        <v>122.5</v>
      </c>
      <c r="K4" s="16"/>
      <c r="L4" s="3"/>
      <c r="M4" s="3"/>
      <c r="N4" s="3"/>
      <c r="O4" s="3"/>
      <c r="P4" s="3">
        <f t="shared" ref="P4:P9" ca="1" si="1">F4-RANDBETWEEN(139,145)</f>
        <v>128</v>
      </c>
      <c r="Q4" s="3"/>
    </row>
    <row r="5" spans="1:47" ht="18.75" x14ac:dyDescent="0.25">
      <c r="A5" s="13" t="s">
        <v>41</v>
      </c>
      <c r="B5" s="31" t="s">
        <v>73</v>
      </c>
      <c r="C5" s="21" t="s">
        <v>67</v>
      </c>
      <c r="D5" s="32" t="s">
        <v>43</v>
      </c>
      <c r="E5" s="33" t="s">
        <v>46</v>
      </c>
      <c r="F5" s="21">
        <v>294</v>
      </c>
      <c r="G5" s="21">
        <v>250</v>
      </c>
      <c r="H5" s="24">
        <f t="shared" si="0"/>
        <v>44</v>
      </c>
      <c r="I5" s="3"/>
      <c r="J5" s="3">
        <f>J10</f>
        <v>122.5</v>
      </c>
      <c r="K5" s="16"/>
      <c r="L5" s="3"/>
      <c r="M5" s="3"/>
      <c r="N5" s="3"/>
      <c r="O5" s="3"/>
      <c r="P5" s="3">
        <f t="shared" ca="1" si="1"/>
        <v>155</v>
      </c>
      <c r="Q5" s="3"/>
    </row>
    <row r="6" spans="1:47" ht="18.75" x14ac:dyDescent="0.25">
      <c r="A6" s="15">
        <f ca="1">TODAY()</f>
        <v>41504</v>
      </c>
      <c r="B6" s="28"/>
      <c r="C6" s="21" t="s">
        <v>66</v>
      </c>
      <c r="D6" s="30"/>
      <c r="E6" s="34">
        <v>15</v>
      </c>
      <c r="F6" s="21">
        <v>295</v>
      </c>
      <c r="G6" s="21">
        <v>240</v>
      </c>
      <c r="H6" s="24">
        <f t="shared" si="0"/>
        <v>55</v>
      </c>
      <c r="I6" s="3"/>
      <c r="J6" s="3">
        <f>J10</f>
        <v>122.5</v>
      </c>
      <c r="K6" s="3">
        <f>ROUNDDOWN(K10,0)</f>
        <v>16</v>
      </c>
      <c r="L6" s="3">
        <f>ROUNDDOWN(L10,0)</f>
        <v>55</v>
      </c>
      <c r="M6" s="7">
        <f>E10-L6/1440</f>
        <v>0.38888888888888895</v>
      </c>
      <c r="N6" s="7">
        <f>M6-N10/1440</f>
        <v>0.37847222222222227</v>
      </c>
      <c r="O6" s="7">
        <f>E10+30/1440</f>
        <v>0.44791666666666669</v>
      </c>
      <c r="P6" s="3">
        <f t="shared" ca="1" si="1"/>
        <v>151</v>
      </c>
      <c r="Q6" s="3"/>
    </row>
    <row r="7" spans="1:47" ht="18.75" x14ac:dyDescent="0.25">
      <c r="A7" s="13"/>
      <c r="B7" s="35" t="s">
        <v>51</v>
      </c>
      <c r="C7" s="21" t="s">
        <v>68</v>
      </c>
      <c r="D7" s="25"/>
      <c r="E7" s="7"/>
      <c r="F7" s="21">
        <v>293</v>
      </c>
      <c r="G7" s="21">
        <v>230</v>
      </c>
      <c r="H7" s="24">
        <f t="shared" si="0"/>
        <v>63</v>
      </c>
      <c r="I7" s="3"/>
      <c r="J7" s="3">
        <f>J10</f>
        <v>122.5</v>
      </c>
      <c r="K7" s="16"/>
      <c r="L7" s="3"/>
      <c r="M7" s="3"/>
      <c r="N7" s="3"/>
      <c r="O7" s="3"/>
      <c r="P7" s="3">
        <f t="shared" ca="1" si="1"/>
        <v>150</v>
      </c>
      <c r="Q7" s="3"/>
    </row>
    <row r="8" spans="1:47" ht="18.75" x14ac:dyDescent="0.25">
      <c r="A8" s="13"/>
      <c r="B8" s="22" t="s">
        <v>53</v>
      </c>
      <c r="C8" s="21"/>
      <c r="D8" s="25"/>
      <c r="E8" s="7"/>
      <c r="F8" s="21">
        <v>290</v>
      </c>
      <c r="G8" s="21"/>
      <c r="H8" s="24">
        <f t="shared" si="0"/>
        <v>290</v>
      </c>
      <c r="I8" s="3"/>
      <c r="J8" s="3">
        <f>J10</f>
        <v>122.5</v>
      </c>
      <c r="K8" s="16"/>
      <c r="L8" s="3"/>
      <c r="M8" s="3"/>
      <c r="N8" s="3"/>
      <c r="O8" s="3"/>
      <c r="P8" s="3">
        <f t="shared" ca="1" si="1"/>
        <v>149</v>
      </c>
      <c r="Q8" s="3"/>
    </row>
    <row r="9" spans="1:47" ht="18.75" x14ac:dyDescent="0.25">
      <c r="A9" s="14"/>
      <c r="B9" s="22"/>
      <c r="C9" s="21"/>
      <c r="D9" s="25"/>
      <c r="E9" s="7"/>
      <c r="F9" s="21"/>
      <c r="G9" s="21"/>
      <c r="H9" s="24">
        <f t="shared" si="0"/>
        <v>0</v>
      </c>
      <c r="I9" s="3"/>
      <c r="J9" s="3">
        <f>J10</f>
        <v>122.5</v>
      </c>
      <c r="K9" s="16"/>
      <c r="L9" s="3"/>
      <c r="M9" s="3"/>
      <c r="N9" s="3"/>
      <c r="O9" s="3"/>
      <c r="P9" s="3">
        <f t="shared" ca="1" si="1"/>
        <v>-142</v>
      </c>
      <c r="Q9" s="3"/>
    </row>
    <row r="10" spans="1:47" x14ac:dyDescent="0.25">
      <c r="A10" t="s">
        <v>25</v>
      </c>
      <c r="E10" s="19">
        <f>E4/24+E6/1440</f>
        <v>0.42708333333333337</v>
      </c>
      <c r="F10" s="6">
        <f t="array" ref="F10">SMALL(($C3:$C9&lt;&gt;"")*F3:F9,COUNTBLANK($C3:$C9)+1)</f>
        <v>270</v>
      </c>
      <c r="G10" s="6">
        <f t="array" ref="G10">SMALL(($C3:$C9&lt;&gt;"")*G3:G9,COUNTBLANK($C3:$C9)+1)</f>
        <v>200</v>
      </c>
      <c r="H10" s="6">
        <f t="array" ref="H10">MAX(($C3:$C9&lt;&gt;"")*H3:H9)</f>
        <v>75</v>
      </c>
      <c r="I10" s="6"/>
      <c r="J10" s="6">
        <f>H10+H10/J13+10</f>
        <v>122.5</v>
      </c>
      <c r="K10" s="6">
        <f>((G10-J10)*7)/33</f>
        <v>16.439393939393938</v>
      </c>
      <c r="L10">
        <f>((F10-10)*7)/33</f>
        <v>55.151515151515149</v>
      </c>
      <c r="N10" s="20">
        <f>ROUNDDOWN((H10*7)/33,0)</f>
        <v>15</v>
      </c>
    </row>
    <row r="11" spans="1:47" x14ac:dyDescent="0.25">
      <c r="A11" t="s">
        <v>17</v>
      </c>
    </row>
    <row r="12" spans="1:47" x14ac:dyDescent="0.25">
      <c r="A12" t="s">
        <v>18</v>
      </c>
    </row>
    <row r="13" spans="1:47" x14ac:dyDescent="0.25">
      <c r="J13">
        <f>IF(B8=J16,1,2)</f>
        <v>2</v>
      </c>
    </row>
    <row r="14" spans="1:47" ht="18.75" x14ac:dyDescent="0.3">
      <c r="A14" t="s">
        <v>39</v>
      </c>
      <c r="F14" s="12" t="s">
        <v>64</v>
      </c>
      <c r="G14" s="12" t="s">
        <v>72</v>
      </c>
    </row>
    <row r="15" spans="1:47" ht="18.75" x14ac:dyDescent="0.3">
      <c r="A15" t="s">
        <v>19</v>
      </c>
      <c r="F15" s="12" t="s">
        <v>65</v>
      </c>
      <c r="G15" s="12" t="s">
        <v>73</v>
      </c>
    </row>
    <row r="16" spans="1:47" ht="18.75" x14ac:dyDescent="0.3">
      <c r="A16" t="s">
        <v>20</v>
      </c>
      <c r="F16" s="12" t="s">
        <v>66</v>
      </c>
      <c r="G16" s="12" t="s">
        <v>74</v>
      </c>
      <c r="J16" s="16" t="s">
        <v>52</v>
      </c>
    </row>
    <row r="17" spans="1:10" ht="18.75" x14ac:dyDescent="0.3">
      <c r="A17" t="s">
        <v>21</v>
      </c>
      <c r="F17" s="12" t="s">
        <v>67</v>
      </c>
      <c r="G17" s="12" t="s">
        <v>75</v>
      </c>
      <c r="J17" s="16" t="s">
        <v>53</v>
      </c>
    </row>
    <row r="18" spans="1:10" ht="18.75" x14ac:dyDescent="0.3">
      <c r="F18" s="12" t="s">
        <v>68</v>
      </c>
    </row>
    <row r="19" spans="1:10" ht="18.75" x14ac:dyDescent="0.3">
      <c r="A19" t="s">
        <v>22</v>
      </c>
      <c r="F19" s="12" t="s">
        <v>69</v>
      </c>
      <c r="G19" s="12" t="s">
        <v>43</v>
      </c>
      <c r="J19" s="18"/>
    </row>
    <row r="20" spans="1:10" ht="18.75" x14ac:dyDescent="0.3">
      <c r="A20" t="s">
        <v>23</v>
      </c>
      <c r="F20" s="12" t="s">
        <v>70</v>
      </c>
      <c r="G20" s="12" t="s">
        <v>44</v>
      </c>
    </row>
    <row r="21" spans="1:10" ht="18.75" x14ac:dyDescent="0.3">
      <c r="A21" t="s">
        <v>24</v>
      </c>
      <c r="F21" s="12" t="s">
        <v>71</v>
      </c>
    </row>
    <row r="22" spans="1:10" ht="18.75" x14ac:dyDescent="0.3">
      <c r="A22" t="s">
        <v>26</v>
      </c>
      <c r="F22" s="12"/>
      <c r="G22">
        <v>0</v>
      </c>
    </row>
    <row r="23" spans="1:10" x14ac:dyDescent="0.25">
      <c r="A23" t="s">
        <v>27</v>
      </c>
      <c r="G23">
        <v>1</v>
      </c>
    </row>
    <row r="24" spans="1:10" ht="15.75" x14ac:dyDescent="0.25">
      <c r="F24" s="17">
        <v>0</v>
      </c>
      <c r="G24">
        <v>2</v>
      </c>
    </row>
    <row r="25" spans="1:10" x14ac:dyDescent="0.25">
      <c r="A25" t="s">
        <v>28</v>
      </c>
      <c r="F25">
        <v>1</v>
      </c>
      <c r="G25">
        <v>3</v>
      </c>
    </row>
    <row r="26" spans="1:10" x14ac:dyDescent="0.25">
      <c r="A26" t="s">
        <v>29</v>
      </c>
      <c r="F26">
        <v>2</v>
      </c>
      <c r="G26">
        <v>4</v>
      </c>
    </row>
    <row r="27" spans="1:10" x14ac:dyDescent="0.25">
      <c r="A27" t="s">
        <v>30</v>
      </c>
      <c r="F27">
        <v>3</v>
      </c>
      <c r="G27">
        <v>5</v>
      </c>
    </row>
    <row r="28" spans="1:10" x14ac:dyDescent="0.25">
      <c r="F28">
        <v>4</v>
      </c>
      <c r="G28">
        <v>6</v>
      </c>
    </row>
    <row r="29" spans="1:10" x14ac:dyDescent="0.25">
      <c r="A29" t="s">
        <v>31</v>
      </c>
      <c r="F29">
        <v>5</v>
      </c>
      <c r="G29">
        <v>7</v>
      </c>
    </row>
    <row r="30" spans="1:10" x14ac:dyDescent="0.25">
      <c r="F30">
        <v>6</v>
      </c>
      <c r="G30">
        <v>8</v>
      </c>
    </row>
    <row r="31" spans="1:10" x14ac:dyDescent="0.25">
      <c r="A31" t="s">
        <v>32</v>
      </c>
      <c r="F31">
        <v>7</v>
      </c>
      <c r="G31">
        <v>9</v>
      </c>
    </row>
    <row r="32" spans="1:10" x14ac:dyDescent="0.25">
      <c r="F32">
        <v>8</v>
      </c>
      <c r="G32">
        <v>10</v>
      </c>
    </row>
    <row r="33" spans="1:7" x14ac:dyDescent="0.25">
      <c r="A33" t="s">
        <v>33</v>
      </c>
      <c r="F33">
        <v>9</v>
      </c>
      <c r="G33">
        <v>11</v>
      </c>
    </row>
    <row r="34" spans="1:7" x14ac:dyDescent="0.25">
      <c r="A34" t="s">
        <v>34</v>
      </c>
      <c r="F34">
        <v>10</v>
      </c>
      <c r="G34">
        <v>12</v>
      </c>
    </row>
    <row r="35" spans="1:7" x14ac:dyDescent="0.25">
      <c r="A35" t="s">
        <v>35</v>
      </c>
      <c r="F35">
        <v>11</v>
      </c>
      <c r="G35">
        <v>13</v>
      </c>
    </row>
    <row r="36" spans="1:7" x14ac:dyDescent="0.25">
      <c r="A36" t="s">
        <v>36</v>
      </c>
      <c r="F36">
        <v>12</v>
      </c>
      <c r="G36">
        <v>14</v>
      </c>
    </row>
    <row r="37" spans="1:7" x14ac:dyDescent="0.25">
      <c r="A37" t="s">
        <v>37</v>
      </c>
      <c r="F37">
        <v>13</v>
      </c>
      <c r="G37">
        <v>15</v>
      </c>
    </row>
    <row r="38" spans="1:7" x14ac:dyDescent="0.25">
      <c r="A38" t="s">
        <v>38</v>
      </c>
      <c r="F38">
        <v>14</v>
      </c>
      <c r="G38">
        <v>16</v>
      </c>
    </row>
    <row r="39" spans="1:7" ht="15.75" thickBot="1" x14ac:dyDescent="0.3">
      <c r="F39">
        <v>15</v>
      </c>
      <c r="G39">
        <v>17</v>
      </c>
    </row>
    <row r="40" spans="1:7" x14ac:dyDescent="0.25">
      <c r="A40" s="36" t="s">
        <v>54</v>
      </c>
      <c r="B40" s="37"/>
      <c r="C40" s="37"/>
      <c r="D40" s="37"/>
      <c r="E40" s="38"/>
      <c r="F40">
        <v>16</v>
      </c>
      <c r="G40">
        <v>18</v>
      </c>
    </row>
    <row r="41" spans="1:7" x14ac:dyDescent="0.25">
      <c r="A41" s="39" t="s">
        <v>55</v>
      </c>
      <c r="B41" s="6"/>
      <c r="C41" s="6"/>
      <c r="D41" s="6"/>
      <c r="E41" s="40"/>
      <c r="F41">
        <v>17</v>
      </c>
      <c r="G41">
        <v>19</v>
      </c>
    </row>
    <row r="42" spans="1:7" x14ac:dyDescent="0.25">
      <c r="A42" s="39" t="s">
        <v>56</v>
      </c>
      <c r="B42" s="6"/>
      <c r="C42" s="6"/>
      <c r="D42" s="6"/>
      <c r="E42" s="40"/>
      <c r="F42">
        <v>18</v>
      </c>
      <c r="G42">
        <v>20</v>
      </c>
    </row>
    <row r="43" spans="1:7" x14ac:dyDescent="0.25">
      <c r="A43" s="39" t="s">
        <v>58</v>
      </c>
      <c r="B43" s="6"/>
      <c r="C43" s="6"/>
      <c r="D43" s="6"/>
      <c r="E43" s="40"/>
      <c r="F43">
        <v>19</v>
      </c>
      <c r="G43">
        <v>21</v>
      </c>
    </row>
    <row r="44" spans="1:7" x14ac:dyDescent="0.25">
      <c r="A44" s="39" t="s">
        <v>57</v>
      </c>
      <c r="B44" s="6"/>
      <c r="C44" s="6"/>
      <c r="D44" s="6"/>
      <c r="E44" s="40"/>
      <c r="F44">
        <v>20</v>
      </c>
      <c r="G44">
        <v>22</v>
      </c>
    </row>
    <row r="45" spans="1:7" x14ac:dyDescent="0.25">
      <c r="A45" s="39"/>
      <c r="B45" s="6"/>
      <c r="C45" s="6"/>
      <c r="D45" s="6"/>
      <c r="E45" s="40"/>
      <c r="F45">
        <v>21</v>
      </c>
      <c r="G45">
        <v>23</v>
      </c>
    </row>
    <row r="46" spans="1:7" x14ac:dyDescent="0.25">
      <c r="A46" s="39" t="s">
        <v>59</v>
      </c>
      <c r="B46" s="6"/>
      <c r="C46" s="6"/>
      <c r="D46" s="6"/>
      <c r="E46" s="40"/>
      <c r="F46">
        <v>22</v>
      </c>
      <c r="G46">
        <v>24</v>
      </c>
    </row>
    <row r="47" spans="1:7" x14ac:dyDescent="0.25">
      <c r="A47" s="39"/>
      <c r="B47" s="6"/>
      <c r="C47" s="6"/>
      <c r="D47" s="6"/>
      <c r="E47" s="40"/>
      <c r="F47">
        <v>23</v>
      </c>
      <c r="G47">
        <v>25</v>
      </c>
    </row>
    <row r="48" spans="1:7" x14ac:dyDescent="0.25">
      <c r="A48" s="39" t="s">
        <v>60</v>
      </c>
      <c r="B48" s="6"/>
      <c r="C48" s="6"/>
      <c r="D48" s="6"/>
      <c r="E48" s="40"/>
      <c r="F48">
        <v>24</v>
      </c>
      <c r="G48">
        <v>26</v>
      </c>
    </row>
    <row r="49" spans="1:7" x14ac:dyDescent="0.25">
      <c r="A49" s="39"/>
      <c r="B49" s="6"/>
      <c r="C49" s="6"/>
      <c r="D49" s="6"/>
      <c r="E49" s="40"/>
      <c r="G49">
        <v>27</v>
      </c>
    </row>
    <row r="50" spans="1:7" x14ac:dyDescent="0.25">
      <c r="A50" s="39" t="s">
        <v>61</v>
      </c>
      <c r="B50" s="6"/>
      <c r="C50" s="6"/>
      <c r="D50" s="6"/>
      <c r="E50" s="40"/>
      <c r="G50">
        <v>28</v>
      </c>
    </row>
    <row r="51" spans="1:7" x14ac:dyDescent="0.25">
      <c r="A51" s="39" t="s">
        <v>62</v>
      </c>
      <c r="B51" s="6"/>
      <c r="C51" s="6"/>
      <c r="D51" s="6"/>
      <c r="E51" s="40"/>
      <c r="G51">
        <v>29</v>
      </c>
    </row>
    <row r="52" spans="1:7" ht="15.75" thickBot="1" x14ac:dyDescent="0.3">
      <c r="A52" s="41" t="s">
        <v>63</v>
      </c>
      <c r="B52" s="42"/>
      <c r="C52" s="42"/>
      <c r="D52" s="42"/>
      <c r="E52" s="43"/>
      <c r="G52">
        <v>30</v>
      </c>
    </row>
    <row r="53" spans="1:7" x14ac:dyDescent="0.25">
      <c r="G53">
        <v>31</v>
      </c>
    </row>
    <row r="54" spans="1:7" x14ac:dyDescent="0.25">
      <c r="G54">
        <v>32</v>
      </c>
    </row>
    <row r="55" spans="1:7" x14ac:dyDescent="0.25">
      <c r="G55">
        <v>33</v>
      </c>
    </row>
    <row r="56" spans="1:7" x14ac:dyDescent="0.25">
      <c r="G56">
        <v>34</v>
      </c>
    </row>
    <row r="57" spans="1:7" x14ac:dyDescent="0.25">
      <c r="G57">
        <v>35</v>
      </c>
    </row>
    <row r="58" spans="1:7" x14ac:dyDescent="0.25">
      <c r="G58">
        <v>36</v>
      </c>
    </row>
    <row r="59" spans="1:7" x14ac:dyDescent="0.25">
      <c r="G59">
        <v>37</v>
      </c>
    </row>
    <row r="60" spans="1:7" x14ac:dyDescent="0.25">
      <c r="G60">
        <v>38</v>
      </c>
    </row>
    <row r="61" spans="1:7" x14ac:dyDescent="0.25">
      <c r="G61">
        <v>39</v>
      </c>
    </row>
    <row r="62" spans="1:7" x14ac:dyDescent="0.25">
      <c r="G62">
        <v>40</v>
      </c>
    </row>
    <row r="63" spans="1:7" x14ac:dyDescent="0.25">
      <c r="G63">
        <v>41</v>
      </c>
    </row>
    <row r="64" spans="1:7" x14ac:dyDescent="0.25">
      <c r="G64">
        <v>42</v>
      </c>
    </row>
    <row r="65" spans="7:7" x14ac:dyDescent="0.25">
      <c r="G65">
        <v>43</v>
      </c>
    </row>
    <row r="66" spans="7:7" x14ac:dyDescent="0.25">
      <c r="G66">
        <v>44</v>
      </c>
    </row>
    <row r="67" spans="7:7" x14ac:dyDescent="0.25">
      <c r="G67">
        <v>45</v>
      </c>
    </row>
    <row r="68" spans="7:7" x14ac:dyDescent="0.25">
      <c r="G68">
        <v>46</v>
      </c>
    </row>
    <row r="69" spans="7:7" x14ac:dyDescent="0.25">
      <c r="G69">
        <v>47</v>
      </c>
    </row>
    <row r="70" spans="7:7" x14ac:dyDescent="0.25">
      <c r="G70">
        <v>48</v>
      </c>
    </row>
    <row r="71" spans="7:7" x14ac:dyDescent="0.25">
      <c r="G71">
        <v>49</v>
      </c>
    </row>
    <row r="72" spans="7:7" x14ac:dyDescent="0.25">
      <c r="G72">
        <v>50</v>
      </c>
    </row>
    <row r="73" spans="7:7" x14ac:dyDescent="0.25">
      <c r="G73">
        <v>51</v>
      </c>
    </row>
    <row r="74" spans="7:7" x14ac:dyDescent="0.25">
      <c r="G74">
        <v>52</v>
      </c>
    </row>
    <row r="75" spans="7:7" x14ac:dyDescent="0.25">
      <c r="G75">
        <v>53</v>
      </c>
    </row>
    <row r="76" spans="7:7" x14ac:dyDescent="0.25">
      <c r="G76">
        <v>54</v>
      </c>
    </row>
    <row r="77" spans="7:7" x14ac:dyDescent="0.25">
      <c r="G77">
        <v>55</v>
      </c>
    </row>
    <row r="78" spans="7:7" x14ac:dyDescent="0.25">
      <c r="G78">
        <v>56</v>
      </c>
    </row>
    <row r="79" spans="7:7" x14ac:dyDescent="0.25">
      <c r="G79">
        <v>57</v>
      </c>
    </row>
    <row r="80" spans="7:7" x14ac:dyDescent="0.25">
      <c r="G80">
        <v>58</v>
      </c>
    </row>
    <row r="81" spans="2:10" x14ac:dyDescent="0.25">
      <c r="G81">
        <v>59</v>
      </c>
    </row>
    <row r="83" spans="2:10" x14ac:dyDescent="0.25">
      <c r="B83" t="s">
        <v>76</v>
      </c>
    </row>
    <row r="85" spans="2:10" x14ac:dyDescent="0.25">
      <c r="C85" s="44"/>
      <c r="D85" s="44"/>
      <c r="E85" s="44"/>
      <c r="F85" s="44" t="s">
        <v>77</v>
      </c>
      <c r="G85" s="44" t="s">
        <v>78</v>
      </c>
      <c r="H85" s="16" t="s">
        <v>80</v>
      </c>
      <c r="I85" s="44" t="s">
        <v>81</v>
      </c>
      <c r="J85" s="44" t="s">
        <v>82</v>
      </c>
    </row>
    <row r="86" spans="2:10" x14ac:dyDescent="0.25">
      <c r="C86" s="44">
        <v>3</v>
      </c>
      <c r="D86" s="44">
        <v>4</v>
      </c>
      <c r="E86" s="44">
        <v>5</v>
      </c>
      <c r="F86" s="44">
        <v>6</v>
      </c>
      <c r="G86" s="44">
        <v>7</v>
      </c>
      <c r="H86" s="44">
        <v>8</v>
      </c>
      <c r="I86" s="44">
        <v>9</v>
      </c>
      <c r="J86" s="44">
        <v>10</v>
      </c>
    </row>
    <row r="87" spans="2:10" ht="18.75" x14ac:dyDescent="0.25">
      <c r="C87" s="21" t="s">
        <v>64</v>
      </c>
      <c r="D87" s="25"/>
      <c r="E87" s="33" t="s">
        <v>45</v>
      </c>
      <c r="F87" s="21">
        <f>F3</f>
        <v>275</v>
      </c>
      <c r="G87" s="16"/>
      <c r="H87" s="16"/>
      <c r="I87" s="44"/>
      <c r="J87" s="16"/>
    </row>
    <row r="88" spans="2:10" ht="18.75" x14ac:dyDescent="0.25">
      <c r="B88" s="16" t="s">
        <v>79</v>
      </c>
      <c r="C88" s="21" t="s">
        <v>40</v>
      </c>
      <c r="D88" s="29"/>
      <c r="E88" s="34">
        <f>E4</f>
        <v>10</v>
      </c>
      <c r="F88" s="21">
        <f t="shared" ref="F88:F93" si="2">F4</f>
        <v>270</v>
      </c>
      <c r="G88" s="16"/>
      <c r="H88" s="16"/>
      <c r="I88" s="44"/>
      <c r="J88" s="16"/>
    </row>
    <row r="89" spans="2:10" ht="18.75" x14ac:dyDescent="0.25">
      <c r="B89" s="16" t="s">
        <v>53</v>
      </c>
      <c r="C89" s="21" t="s">
        <v>67</v>
      </c>
      <c r="D89" s="32" t="s">
        <v>43</v>
      </c>
      <c r="E89" s="33" t="s">
        <v>46</v>
      </c>
      <c r="F89" s="21">
        <f t="shared" si="2"/>
        <v>294</v>
      </c>
      <c r="G89" s="3">
        <f>ROUNDDOWN((F94-10)/B94,0)</f>
        <v>100</v>
      </c>
      <c r="H89" s="3">
        <f>F94-G89</f>
        <v>160</v>
      </c>
      <c r="I89" s="3">
        <f>ROUNDDOWN((G89*7)/44,0)</f>
        <v>15</v>
      </c>
      <c r="J89" s="7">
        <f>E10+I89/1440</f>
        <v>0.43750000000000006</v>
      </c>
    </row>
    <row r="90" spans="2:10" ht="18.75" x14ac:dyDescent="0.25">
      <c r="C90" s="21" t="s">
        <v>66</v>
      </c>
      <c r="D90" s="30"/>
      <c r="E90" s="34">
        <f>E6</f>
        <v>15</v>
      </c>
      <c r="F90" s="21">
        <f t="shared" si="2"/>
        <v>295</v>
      </c>
      <c r="G90" s="16"/>
      <c r="H90" s="16"/>
      <c r="I90" s="44"/>
      <c r="J90" s="16"/>
    </row>
    <row r="91" spans="2:10" ht="18.75" x14ac:dyDescent="0.25">
      <c r="C91" s="21" t="s">
        <v>68</v>
      </c>
      <c r="D91" s="25"/>
      <c r="E91" s="7"/>
      <c r="F91" s="21">
        <v>260</v>
      </c>
      <c r="G91" s="16"/>
      <c r="H91" s="16"/>
      <c r="I91" s="44"/>
      <c r="J91" s="16"/>
    </row>
    <row r="92" spans="2:10" ht="18.75" x14ac:dyDescent="0.25">
      <c r="C92" s="21"/>
      <c r="D92" s="25"/>
      <c r="E92" s="7"/>
      <c r="F92" s="21">
        <f t="shared" si="2"/>
        <v>290</v>
      </c>
      <c r="G92" s="16"/>
      <c r="H92" s="16"/>
      <c r="I92" s="44"/>
      <c r="J92" s="16"/>
    </row>
    <row r="93" spans="2:10" ht="18.75" x14ac:dyDescent="0.25">
      <c r="C93" s="21"/>
      <c r="D93" s="25"/>
      <c r="E93" s="7"/>
      <c r="F93" s="21">
        <f t="shared" si="2"/>
        <v>0</v>
      </c>
      <c r="G93" s="16"/>
      <c r="H93" s="16"/>
      <c r="I93" s="44"/>
      <c r="J93" s="16"/>
    </row>
    <row r="94" spans="2:10" ht="18.75" x14ac:dyDescent="0.25">
      <c r="B94">
        <f>IF(B89=B95,2.5,3)</f>
        <v>2.5</v>
      </c>
      <c r="F94" s="45">
        <f t="array" ref="F94">SMALL(($C87:$C93&lt;&gt;"")*F87:F93,COUNTBLANK($C87:$C93)+1)</f>
        <v>260</v>
      </c>
    </row>
    <row r="95" spans="2:10" x14ac:dyDescent="0.25">
      <c r="B95" s="16" t="s">
        <v>53</v>
      </c>
    </row>
    <row r="96" spans="2:10" x14ac:dyDescent="0.25">
      <c r="B96" s="16" t="s">
        <v>52</v>
      </c>
    </row>
    <row r="97" spans="1:2" ht="18.75" x14ac:dyDescent="0.3">
      <c r="A97" s="12"/>
      <c r="B97" t="s">
        <v>47</v>
      </c>
    </row>
    <row r="98" spans="1:2" x14ac:dyDescent="0.25">
      <c r="B98" s="6" t="s">
        <v>50</v>
      </c>
    </row>
    <row r="99" spans="1:2" x14ac:dyDescent="0.25">
      <c r="B99" t="s">
        <v>48</v>
      </c>
    </row>
    <row r="100" spans="1:2" x14ac:dyDescent="0.25">
      <c r="B100" t="s">
        <v>49</v>
      </c>
    </row>
  </sheetData>
  <conditionalFormatting sqref="F3:Q3">
    <cfRule type="expression" dxfId="16" priority="17">
      <formula>$C$3=""</formula>
    </cfRule>
  </conditionalFormatting>
  <conditionalFormatting sqref="F4:Q4">
    <cfRule type="expression" dxfId="15" priority="16">
      <formula>$C$4=""</formula>
    </cfRule>
  </conditionalFormatting>
  <conditionalFormatting sqref="F5:Q5">
    <cfRule type="expression" dxfId="14" priority="14">
      <formula>$C$5=""</formula>
    </cfRule>
  </conditionalFormatting>
  <conditionalFormatting sqref="F6:H6 J6 P6">
    <cfRule type="expression" dxfId="13" priority="13">
      <formula>$C$6=""</formula>
    </cfRule>
  </conditionalFormatting>
  <conditionalFormatting sqref="E7:Q7">
    <cfRule type="expression" dxfId="12" priority="12">
      <formula>$C$7=""</formula>
    </cfRule>
  </conditionalFormatting>
  <conditionalFormatting sqref="E8:Q8">
    <cfRule type="expression" dxfId="11" priority="11">
      <formula>$C$8=""</formula>
    </cfRule>
  </conditionalFormatting>
  <conditionalFormatting sqref="F9:Q9">
    <cfRule type="expression" dxfId="10" priority="10">
      <formula>$C$9=""</formula>
    </cfRule>
  </conditionalFormatting>
  <conditionalFormatting sqref="E91">
    <cfRule type="expression" dxfId="9" priority="9">
      <formula>$C$7=""</formula>
    </cfRule>
  </conditionalFormatting>
  <conditionalFormatting sqref="E92">
    <cfRule type="expression" dxfId="8" priority="8">
      <formula>$C$8=""</formula>
    </cfRule>
  </conditionalFormatting>
  <conditionalFormatting sqref="F87:F94">
    <cfRule type="expression" dxfId="7" priority="7">
      <formula>$C$3=""</formula>
    </cfRule>
  </conditionalFormatting>
  <dataValidations disablePrompts="1" count="9">
    <dataValidation type="list" allowBlank="1" showInputMessage="1" showErrorMessage="1" errorTitle="Ф.И.О." error="Неправильный формат." promptTitle="Ф.И.О. газодымозащитника." prompt="Отметьте в выпадающем списке необходимую фамилию. Внимание! Ненужные ячейки оставьте пустыми (пустое поле в списке)." sqref="C3:C9 C87:C93">
      <formula1>ф.и.о.</formula1>
    </dataValidation>
    <dataValidation type="list" allowBlank="1" showInputMessage="1" showErrorMessage="1" errorTitle="Постовой на ПБ." error="Неправильный формат." promptTitle="Постовой на ПБ." prompt="Выберите фамилию из списка." sqref="B5">
      <formula1>водители</formula1>
    </dataValidation>
    <dataValidation type="list" allowBlank="1" showInputMessage="1" showErrorMessage="1" sqref="D5 D89">
      <formula1>Место</formula1>
    </dataValidation>
    <dataValidation type="list" allowBlank="1" showInputMessage="1" showErrorMessage="1" errorTitle="Часы" error="Неправильный формат!!_x000a_Зри в корень!" promptTitle="Часы" prompt="Введите время (час) в формате от 01 до 24." sqref="E4 E88">
      <formula1>час</formula1>
    </dataValidation>
    <dataValidation type="list" allowBlank="1" showInputMessage="1" showErrorMessage="1" errorTitle="Минуты" error="Неправильный формат" promptTitle="Минуты" prompt="Введите время (минуты) от 00 до 59." sqref="E6 E90">
      <formula1>мин</formula1>
    </dataValidation>
    <dataValidation type="whole" allowBlank="1" showInputMessage="1" showErrorMessage="1" errorTitle="Давление при входе Рвх" error="Неправильное значение, вероятно у вас сегодня плохая аура, посетите экстрасенса." promptTitle="Давление при входе Рвх" prompt="Введите значение от 260 до 297" sqref="F3:F9 F87:F93">
      <formula1>260</formula1>
      <formula2>297</formula2>
    </dataValidation>
    <dataValidation type="whole" allowBlank="1" showInputMessage="1" showErrorMessage="1" errorTitle="Давление у очага пожара." error="Слишком маленькое, назад вернутся невозможно!!!" promptTitle="Давление в баллоне у очага, Рпр." sqref="G3:G9">
      <formula1>150</formula1>
      <formula2>296</formula2>
    </dataValidation>
    <dataValidation type="list" allowBlank="1" showInputMessage="1" showErrorMessage="1" errorTitle="Условия работы." error="Выберите из списка." promptTitle="Условия работы" prompt="Сложные условия работы: работа в подземных сооружениях,метрополитене, подвалах со сложной планировкой, трюмах кораблей, зданиях повышеной этажности." sqref="B8">
      <formula1>усл</formula1>
    </dataValidation>
    <dataValidation type="list" allowBlank="1" showInputMessage="1" showErrorMessage="1" sqref="B89">
      <formula1>услов.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F10:G10" formulaRange="1"/>
    <ignoredError sqref="E88:E90 F87:F90 E91:E93 F92:F9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7"/>
  <sheetViews>
    <sheetView tabSelected="1" zoomScale="80" zoomScaleNormal="80" workbookViewId="0">
      <selection activeCell="E26" sqref="E25:F26"/>
    </sheetView>
  </sheetViews>
  <sheetFormatPr defaultRowHeight="18.75" x14ac:dyDescent="0.3"/>
  <cols>
    <col min="1" max="1" width="46.28515625" style="49" bestFit="1" customWidth="1"/>
    <col min="2" max="2" width="16.7109375" style="49" customWidth="1"/>
    <col min="4" max="4" width="31.28515625" customWidth="1"/>
    <col min="5" max="5" width="21.5703125" customWidth="1"/>
    <col min="6" max="6" width="19.7109375" customWidth="1"/>
    <col min="7" max="7" width="19.42578125" customWidth="1"/>
    <col min="8" max="8" width="21.85546875" customWidth="1"/>
    <col min="9" max="9" width="15.28515625" customWidth="1"/>
    <col min="10" max="10" width="31.85546875" customWidth="1"/>
    <col min="11" max="11" width="13.85546875" customWidth="1"/>
    <col min="14" max="14" width="20.42578125" customWidth="1"/>
  </cols>
  <sheetData>
    <row r="1" spans="1:40" s="11" customFormat="1" ht="68.25" x14ac:dyDescent="0.25">
      <c r="A1" s="51" t="s">
        <v>0</v>
      </c>
      <c r="B1" s="47">
        <f ca="1">TODAY()</f>
        <v>41504</v>
      </c>
      <c r="C1"/>
      <c r="D1" s="8" t="s">
        <v>2</v>
      </c>
      <c r="E1" s="8" t="s">
        <v>16</v>
      </c>
      <c r="F1" s="8" t="s">
        <v>5</v>
      </c>
      <c r="G1" s="8" t="s">
        <v>6</v>
      </c>
      <c r="H1" s="8" t="s">
        <v>93</v>
      </c>
      <c r="I1" s="9" t="s">
        <v>14</v>
      </c>
      <c r="J1" s="10" t="s">
        <v>15</v>
      </c>
    </row>
    <row r="2" spans="1:40" s="1" customFormat="1" x14ac:dyDescent="0.3">
      <c r="A2" s="52" t="s">
        <v>83</v>
      </c>
      <c r="B2" s="3" t="s">
        <v>42</v>
      </c>
      <c r="C2"/>
      <c r="D2" s="26">
        <v>3</v>
      </c>
      <c r="E2" s="23">
        <v>6</v>
      </c>
      <c r="F2" s="23">
        <v>7</v>
      </c>
      <c r="G2" s="5">
        <v>8</v>
      </c>
      <c r="H2" s="1">
        <v>9</v>
      </c>
      <c r="I2" s="1">
        <v>16</v>
      </c>
      <c r="J2" s="1">
        <v>17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3">
      <c r="A3" s="52" t="s">
        <v>84</v>
      </c>
      <c r="B3" s="21" t="s">
        <v>73</v>
      </c>
      <c r="D3" s="46" t="s">
        <v>64</v>
      </c>
      <c r="E3" s="21">
        <v>275</v>
      </c>
      <c r="F3" s="21">
        <v>200</v>
      </c>
      <c r="G3" s="24">
        <f>E3-F3</f>
        <v>75</v>
      </c>
      <c r="H3" s="3"/>
      <c r="I3" s="3">
        <f ca="1">E3-RANDBETWEEN(139,145)</f>
        <v>135</v>
      </c>
      <c r="J3" s="3"/>
    </row>
    <row r="4" spans="1:40" x14ac:dyDescent="0.3">
      <c r="A4" s="52" t="s">
        <v>85</v>
      </c>
      <c r="B4" s="3" t="s">
        <v>53</v>
      </c>
      <c r="D4" s="46" t="s">
        <v>40</v>
      </c>
      <c r="E4" s="21">
        <v>270</v>
      </c>
      <c r="F4" s="21">
        <v>250</v>
      </c>
      <c r="G4" s="24">
        <f t="shared" ref="G4:G9" si="0">E4-F4</f>
        <v>20</v>
      </c>
      <c r="H4" s="3"/>
      <c r="I4" s="3">
        <f t="shared" ref="I4:I9" ca="1" si="1">E4-RANDBETWEEN(139,145)</f>
        <v>126</v>
      </c>
      <c r="J4" s="3"/>
    </row>
    <row r="5" spans="1:40" x14ac:dyDescent="0.25">
      <c r="A5" s="53" t="s">
        <v>3</v>
      </c>
      <c r="B5" s="21" t="s">
        <v>43</v>
      </c>
      <c r="D5" s="46" t="s">
        <v>67</v>
      </c>
      <c r="E5" s="21">
        <v>294</v>
      </c>
      <c r="F5" s="21">
        <v>250</v>
      </c>
      <c r="G5" s="24">
        <f t="shared" si="0"/>
        <v>44</v>
      </c>
      <c r="H5" s="3"/>
      <c r="I5" s="3">
        <f t="shared" ca="1" si="1"/>
        <v>154</v>
      </c>
      <c r="J5" s="3"/>
    </row>
    <row r="6" spans="1:40" x14ac:dyDescent="0.3">
      <c r="A6" s="53" t="s">
        <v>4</v>
      </c>
      <c r="B6" s="48">
        <v>0.42708333333333331</v>
      </c>
      <c r="D6" s="46" t="s">
        <v>66</v>
      </c>
      <c r="E6" s="21">
        <v>295</v>
      </c>
      <c r="F6" s="21">
        <v>240</v>
      </c>
      <c r="G6" s="24">
        <f t="shared" si="0"/>
        <v>55</v>
      </c>
      <c r="H6" s="3"/>
      <c r="I6" s="3">
        <f t="shared" ca="1" si="1"/>
        <v>153</v>
      </c>
      <c r="J6" s="3"/>
    </row>
    <row r="7" spans="1:40" x14ac:dyDescent="0.3">
      <c r="D7" s="46" t="s">
        <v>68</v>
      </c>
      <c r="E7" s="21">
        <v>293</v>
      </c>
      <c r="F7" s="21">
        <v>230</v>
      </c>
      <c r="G7" s="24">
        <f t="shared" si="0"/>
        <v>63</v>
      </c>
      <c r="H7" s="3"/>
      <c r="I7" s="3">
        <f t="shared" ca="1" si="1"/>
        <v>150</v>
      </c>
      <c r="J7" s="3"/>
    </row>
    <row r="8" spans="1:40" x14ac:dyDescent="0.3">
      <c r="A8" s="54" t="s">
        <v>86</v>
      </c>
      <c r="D8" s="46"/>
      <c r="E8" s="21">
        <v>290</v>
      </c>
      <c r="F8" s="21"/>
      <c r="G8" s="24">
        <f t="shared" si="0"/>
        <v>290</v>
      </c>
      <c r="H8" s="3"/>
      <c r="I8" s="3">
        <f t="shared" ca="1" si="1"/>
        <v>149</v>
      </c>
      <c r="J8" s="3"/>
    </row>
    <row r="9" spans="1:40" x14ac:dyDescent="0.3">
      <c r="A9" s="55" t="s">
        <v>78</v>
      </c>
      <c r="B9" s="50">
        <f>TRUNC((E10-10)/IF(B4="нормальные",2.5,3))</f>
        <v>104</v>
      </c>
      <c r="D9" s="46"/>
      <c r="E9" s="21"/>
      <c r="F9" s="21"/>
      <c r="G9" s="24">
        <f t="shared" si="0"/>
        <v>0</v>
      </c>
      <c r="H9" s="3"/>
      <c r="I9" s="3">
        <f t="shared" ca="1" si="1"/>
        <v>-144</v>
      </c>
      <c r="J9" s="3"/>
    </row>
    <row r="10" spans="1:40" x14ac:dyDescent="0.3">
      <c r="A10" s="56" t="s">
        <v>80</v>
      </c>
      <c r="B10" s="50">
        <f>E10-B9</f>
        <v>166</v>
      </c>
      <c r="E10" s="16">
        <f t="array" ref="E10">SMALL(($D3:$D9&lt;&gt;"")*E3:E9,COUNTBLANK($D3:$D9)+1)</f>
        <v>270</v>
      </c>
      <c r="F10" s="16">
        <f t="array" ref="F10">SMALL(($D3:$D9&lt;&gt;"")*F3:F9,COUNTBLANK($D3:$D9)+1)</f>
        <v>200</v>
      </c>
      <c r="G10" s="16">
        <f t="array" ref="G10">MAX(($D3:$D9&lt;&gt;"")*G3:G9)</f>
        <v>75</v>
      </c>
      <c r="I10" s="20"/>
    </row>
    <row r="11" spans="1:40" x14ac:dyDescent="0.3">
      <c r="A11" s="55" t="s">
        <v>81</v>
      </c>
      <c r="B11" s="50">
        <f>TRUNC(B9*7/44)</f>
        <v>16</v>
      </c>
    </row>
    <row r="12" spans="1:40" x14ac:dyDescent="0.3">
      <c r="A12" s="55" t="s">
        <v>82</v>
      </c>
      <c r="B12" s="48">
        <f>B6+B11/1440</f>
        <v>0.43819444444444444</v>
      </c>
    </row>
    <row r="14" spans="1:40" x14ac:dyDescent="0.3">
      <c r="A14" s="54" t="s">
        <v>87</v>
      </c>
    </row>
    <row r="15" spans="1:40" x14ac:dyDescent="0.3">
      <c r="A15" s="56" t="s">
        <v>88</v>
      </c>
      <c r="B15" s="50">
        <f>G10+G10/IF(B4="нормальные",2,1)+10</f>
        <v>122.5</v>
      </c>
    </row>
    <row r="16" spans="1:40" x14ac:dyDescent="0.3">
      <c r="A16" s="56" t="s">
        <v>89</v>
      </c>
      <c r="B16" s="50">
        <f>TRUNC((F10-B15)*7/33)</f>
        <v>16</v>
      </c>
    </row>
    <row r="17" spans="1:2" x14ac:dyDescent="0.3">
      <c r="A17" s="56" t="s">
        <v>90</v>
      </c>
      <c r="B17" s="50">
        <f>TRUNC((E10-10)*7/33)</f>
        <v>55</v>
      </c>
    </row>
    <row r="18" spans="1:2" x14ac:dyDescent="0.3">
      <c r="A18" s="56" t="s">
        <v>92</v>
      </c>
      <c r="B18" s="48">
        <f>B6-B17/1440</f>
        <v>0.38888888888888884</v>
      </c>
    </row>
    <row r="19" spans="1:2" x14ac:dyDescent="0.3">
      <c r="A19" s="56" t="s">
        <v>91</v>
      </c>
      <c r="B19" s="48">
        <f>B18-TRUNC((G10*7)/33)/1440</f>
        <v>0.37847222222222215</v>
      </c>
    </row>
    <row r="20" spans="1:2" x14ac:dyDescent="0.3">
      <c r="A20" s="56" t="s">
        <v>13</v>
      </c>
      <c r="B20" s="48">
        <f>B6+"0:30"</f>
        <v>0.44791666666666663</v>
      </c>
    </row>
    <row r="97" spans="4:4" x14ac:dyDescent="0.3">
      <c r="D97" s="12"/>
    </row>
  </sheetData>
  <conditionalFormatting sqref="E3:J3">
    <cfRule type="expression" dxfId="6" priority="10">
      <formula>$D$3=""</formula>
    </cfRule>
  </conditionalFormatting>
  <conditionalFormatting sqref="E4:J4">
    <cfRule type="expression" dxfId="5" priority="9">
      <formula>$D$4=""</formula>
    </cfRule>
  </conditionalFormatting>
  <conditionalFormatting sqref="E5:J5">
    <cfRule type="expression" dxfId="4" priority="8">
      <formula>$D$5=""</formula>
    </cfRule>
  </conditionalFormatting>
  <conditionalFormatting sqref="E6:G6 I6">
    <cfRule type="expression" dxfId="3" priority="7">
      <formula>$D$6=""</formula>
    </cfRule>
  </conditionalFormatting>
  <conditionalFormatting sqref="E7:J7">
    <cfRule type="expression" dxfId="2" priority="6">
      <formula>$D$7=""</formula>
    </cfRule>
  </conditionalFormatting>
  <conditionalFormatting sqref="E8:J8">
    <cfRule type="expression" dxfId="1" priority="5">
      <formula>$D$8=""</formula>
    </cfRule>
  </conditionalFormatting>
  <conditionalFormatting sqref="E9:J9">
    <cfRule type="expression" dxfId="0" priority="4">
      <formula>$D$9=""</formula>
    </cfRule>
  </conditionalFormatting>
  <dataValidations count="6">
    <dataValidation type="list" allowBlank="1" showInputMessage="1" showErrorMessage="1" errorTitle="Условия работы." error="Выберите из списка." promptTitle="Условия работы" prompt="Сложные условия работы: работа в подземных сооружениях,метрополитене, подвалах со сложной планировкой, трюмах кораблей, зданиях повышеной этажности." sqref="B4">
      <formula1>усл</formula1>
    </dataValidation>
    <dataValidation type="whole" allowBlank="1" showInputMessage="1" showErrorMessage="1" errorTitle="Давление у очага пожара." error="Слишком маленькое, назад вернутся невозможно!!!" promptTitle="Давление в баллоне у очага, Рпр." sqref="F3:F9">
      <formula1>150</formula1>
      <formula2>296</formula2>
    </dataValidation>
    <dataValidation type="whole" allowBlank="1" showInputMessage="1" showErrorMessage="1" errorTitle="Давление при входе Рвх" error="Неправильное значение, вероятно у вас сегодня плохая аура, посетите экстрасенса." promptTitle="Давление при входе Рвх" prompt="Введите значение от 260 до 297" sqref="E3:E9">
      <formula1>260</formula1>
      <formula2>297</formula2>
    </dataValidation>
    <dataValidation type="list" allowBlank="1" showInputMessage="1" showErrorMessage="1" sqref="B5">
      <formula1>Место</formula1>
    </dataValidation>
    <dataValidation type="list" allowBlank="1" showInputMessage="1" showErrorMessage="1" errorTitle="Постовой на ПБ." error="Неправильный формат." promptTitle="Постовой на ПБ." prompt="Выберите фамилию из списка." sqref="B3">
      <formula1>водители</formula1>
    </dataValidation>
    <dataValidation type="list" allowBlank="1" showInputMessage="1" showErrorMessage="1" errorTitle="Ф.И.О." error="Неправильный формат." promptTitle="Ф.И.О. газодымозащитника." prompt="Отметьте в выпадающем списке необходимую фамилию. Внимание! Ненужные ячейки оставьте пустыми (пустое поле в списке)." sqref="D3:D9">
      <formula1>ф.и.о.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sqref="A1:A8"/>
    </sheetView>
  </sheetViews>
  <sheetFormatPr defaultRowHeight="15" x14ac:dyDescent="0.25"/>
  <cols>
    <col min="1" max="1" width="16" bestFit="1" customWidth="1"/>
    <col min="2" max="2" width="15.42578125" bestFit="1" customWidth="1"/>
    <col min="4" max="4" width="9.140625" customWidth="1"/>
  </cols>
  <sheetData>
    <row r="1" spans="1:4" ht="18.75" x14ac:dyDescent="0.3">
      <c r="A1" s="12" t="s">
        <v>64</v>
      </c>
      <c r="B1" s="12" t="s">
        <v>72</v>
      </c>
      <c r="C1" s="12" t="s">
        <v>43</v>
      </c>
      <c r="D1" s="16" t="s">
        <v>52</v>
      </c>
    </row>
    <row r="2" spans="1:4" ht="18.75" x14ac:dyDescent="0.3">
      <c r="A2" s="12" t="s">
        <v>65</v>
      </c>
      <c r="B2" s="12" t="s">
        <v>73</v>
      </c>
      <c r="C2" s="12" t="s">
        <v>44</v>
      </c>
      <c r="D2" s="16" t="s">
        <v>53</v>
      </c>
    </row>
    <row r="3" spans="1:4" ht="18.75" x14ac:dyDescent="0.3">
      <c r="A3" s="12" t="s">
        <v>66</v>
      </c>
      <c r="B3" s="12" t="s">
        <v>74</v>
      </c>
    </row>
    <row r="4" spans="1:4" ht="18.75" x14ac:dyDescent="0.3">
      <c r="A4" s="12" t="s">
        <v>67</v>
      </c>
      <c r="B4" s="12" t="s">
        <v>75</v>
      </c>
    </row>
    <row r="5" spans="1:4" ht="18.75" x14ac:dyDescent="0.3">
      <c r="A5" s="12" t="s">
        <v>68</v>
      </c>
    </row>
    <row r="6" spans="1:4" ht="18.75" x14ac:dyDescent="0.3">
      <c r="A6" s="12" t="s">
        <v>69</v>
      </c>
    </row>
    <row r="7" spans="1:4" ht="18.75" x14ac:dyDescent="0.3">
      <c r="A7" s="12" t="s">
        <v>70</v>
      </c>
    </row>
    <row r="8" spans="1:4" ht="18.75" x14ac:dyDescent="0.3">
      <c r="A8" s="1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Лист1</vt:lpstr>
      <vt:lpstr>Лист2</vt:lpstr>
      <vt:lpstr>Справочники</vt:lpstr>
      <vt:lpstr>водители</vt:lpstr>
      <vt:lpstr>Место</vt:lpstr>
      <vt:lpstr>мин</vt:lpstr>
      <vt:lpstr>усл</vt:lpstr>
      <vt:lpstr>услов.</vt:lpstr>
      <vt:lpstr>ф.и.о.</vt:lpstr>
      <vt:lpstr>час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2013-08-18T17:51:46Z</dcterms:modified>
</cp:coreProperties>
</file>