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kiverskiy-er\Documents\__ГЛАВНОЕ\темп\"/>
    </mc:Choice>
  </mc:AlternateContent>
  <bookViews>
    <workbookView xWindow="105" yWindow="105" windowWidth="10005" windowHeight="7005"/>
  </bookViews>
  <sheets>
    <sheet name="главная" sheetId="6" r:id="rId1"/>
  </sheets>
  <externalReferences>
    <externalReference r:id="rId2"/>
    <externalReference r:id="rId3"/>
    <externalReference r:id="rId4"/>
  </externalReferences>
  <calcPr calcId="162913" calcMode="manual" calcCompleted="0" calcOnSave="0"/>
</workbook>
</file>

<file path=xl/calcChain.xml><?xml version="1.0" encoding="utf-8"?>
<calcChain xmlns="http://schemas.openxmlformats.org/spreadsheetml/2006/main">
  <c r="N4" i="6" l="1"/>
  <c r="L4" i="6"/>
  <c r="P4" i="6"/>
  <c r="R4" i="6"/>
  <c r="Q4" i="6"/>
  <c r="O4" i="6"/>
  <c r="M4" i="6"/>
  <c r="H4" i="6" l="1"/>
  <c r="AA4" i="6" l="1"/>
</calcChain>
</file>

<file path=xl/sharedStrings.xml><?xml version="1.0" encoding="utf-8"?>
<sst xmlns="http://schemas.openxmlformats.org/spreadsheetml/2006/main" count="44" uniqueCount="34">
  <si>
    <t>Потребность</t>
  </si>
  <si>
    <t>НетСырья</t>
  </si>
  <si>
    <t>СкладХранения</t>
  </si>
  <si>
    <t>СкладПроизводства</t>
  </si>
  <si>
    <t>СкладРезерва</t>
  </si>
  <si>
    <t>Сумма</t>
  </si>
  <si>
    <t>ЗАКАЗАНО</t>
  </si>
  <si>
    <t>в номеклатурах</t>
  </si>
  <si>
    <t>всего поставщиков</t>
  </si>
  <si>
    <t>ссылка потребность</t>
  </si>
  <si>
    <t>ссылка номеклатура</t>
  </si>
  <si>
    <t>ПОТРЕБНОСТЬ</t>
  </si>
  <si>
    <t>ссылка цена</t>
  </si>
  <si>
    <t>Потребность
Итог</t>
  </si>
  <si>
    <t>НетСырья
Итог</t>
  </si>
  <si>
    <t>СкладХранения Итог</t>
  </si>
  <si>
    <t>СкладПроизводства Итог</t>
  </si>
  <si>
    <t>СкладРезерва Итог</t>
  </si>
  <si>
    <t>проверка "0"
расчётный остаток</t>
  </si>
  <si>
    <t>номенклатура</t>
  </si>
  <si>
    <t>ссылка цена АРХИВ</t>
  </si>
  <si>
    <t>СТРАХОВОЙ</t>
  </si>
  <si>
    <t>1</t>
  </si>
  <si>
    <t>СРЕДНИЙ РАСХОД
2024</t>
  </si>
  <si>
    <t>СРЕДНИЙ РАСХОД
2023</t>
  </si>
  <si>
    <t>РАСХОД текущий</t>
  </si>
  <si>
    <t>МАКС РАСХОД
2024</t>
  </si>
  <si>
    <t>МАКС РАСХОД
2023</t>
  </si>
  <si>
    <t>Соль морская (медиум)</t>
  </si>
  <si>
    <t>СРЕДНИЙ РАСХОД
2025</t>
  </si>
  <si>
    <t>МАКС РАСХОД
2025</t>
  </si>
  <si>
    <t>ПЛАНИРОВАНИЕ</t>
  </si>
  <si>
    <t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</si>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</sst>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9" x14ac:knownFonts="1"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E30613"/>
      <name val="Arial"/>
      <family val="2"/>
      <charset val="204"/>
    </font>
    <font>
      <b/>
      <sz val="10"/>
      <color rgb="FF0070C0"/>
      <name val="Arial"/>
      <family val="2"/>
      <charset val="204"/>
    </font>
    <font>
      <sz val="10"/>
      <color rgb="FF0070C0"/>
      <name val="Arial"/>
      <family val="2"/>
      <charset val="204"/>
    </font>
    <font>
      <b/>
      <sz val="10"/>
      <color rgb="FF7030A0"/>
      <name val="Arial"/>
      <family val="2"/>
      <charset val="204"/>
    </font>
    <font>
      <sz val="10"/>
      <color rgb="FFE30613"/>
      <name val="Arial"/>
      <family val="2"/>
      <charset val="204"/>
    </font>
    <font>
      <sz val="10"/>
      <color theme="8"/>
      <name val="Arial"/>
      <family val="2"/>
      <charset val="204"/>
    </font>
    <font>
      <sz val="10"/>
      <color rgb="FF7030A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0070C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7030A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E30613"/>
      <name val="Arial"/>
      <family val="2"/>
      <charset val="204"/>
    </font>
    <font>
      <b/>
      <sz val="10"/>
      <color theme="10"/>
      <name val="Arial"/>
      <family val="2"/>
      <charset val="204"/>
    </font>
    <font>
      <sz val="10"/>
      <color theme="6" tint="-0.499984740745262"/>
      <name val="Arial"/>
      <family val="2"/>
      <charset val="204"/>
    </font>
    <font>
      <b/>
      <sz val="10"/>
      <color rgb="FF00B05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 style="thick">
        <color rgb="FFE30613"/>
      </right>
      <top/>
      <bottom/>
      <diagonal/>
    </border>
    <border>
      <left style="thick">
        <color rgb="FFE30613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4">
    <xf numFmtId="0" fontId="0" fillId="0" borderId="0" xfId="0"/>
    <xf numFmtId="164" fontId="0" fillId="0" borderId="0" xfId="0" applyNumberFormat="1" applyFont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2" borderId="0" xfId="0" quotePrefix="1" applyNumberFormat="1" applyFont="1" applyFill="1" applyAlignment="1">
      <alignment horizontal="center" vertical="center" wrapText="1"/>
    </xf>
    <xf numFmtId="164" fontId="10" fillId="0" borderId="0" xfId="0" applyNumberFormat="1" applyFont="1" applyFill="1" applyAlignment="1">
      <alignment horizontal="right" vertical="center"/>
    </xf>
    <xf numFmtId="164" fontId="7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14" fillId="0" borderId="0" xfId="0" applyNumberFormat="1" applyFont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right" vertical="center"/>
    </xf>
    <xf numFmtId="164" fontId="6" fillId="0" borderId="0" xfId="0" applyNumberFormat="1" applyFont="1" applyFill="1" applyAlignment="1">
      <alignment horizontal="right" vertical="center"/>
    </xf>
    <xf numFmtId="164" fontId="3" fillId="2" borderId="0" xfId="0" quotePrefix="1" applyNumberFormat="1" applyFont="1" applyFill="1" applyAlignment="1">
      <alignment horizontal="center" vertical="center" wrapText="1"/>
    </xf>
    <xf numFmtId="0" fontId="4" fillId="0" borderId="0" xfId="1" applyNumberFormat="1" applyFill="1" applyAlignment="1">
      <alignment horizontal="center" vertical="center"/>
    </xf>
    <xf numFmtId="0" fontId="15" fillId="0" borderId="0" xfId="1" applyNumberFormat="1" applyFont="1" applyFill="1" applyAlignment="1">
      <alignment horizontal="center" vertical="center"/>
    </xf>
    <xf numFmtId="0" fontId="0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2" fillId="2" borderId="0" xfId="0" applyNumberFormat="1" applyFont="1" applyFill="1" applyAlignment="1">
      <alignment horizontal="center" vertical="center"/>
    </xf>
    <xf numFmtId="164" fontId="10" fillId="0" borderId="0" xfId="0" applyNumberFormat="1" applyFont="1" applyAlignment="1">
      <alignment vertical="center"/>
    </xf>
    <xf numFmtId="164" fontId="12" fillId="0" borderId="0" xfId="0" applyNumberFormat="1" applyFont="1" applyAlignment="1">
      <alignment vertical="center"/>
    </xf>
    <xf numFmtId="164" fontId="10" fillId="0" borderId="0" xfId="0" applyNumberFormat="1" applyFont="1" applyAlignment="1">
      <alignment horizontal="right" vertical="center"/>
    </xf>
    <xf numFmtId="0" fontId="10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0" fillId="0" borderId="0" xfId="0" applyNumberFormat="1" applyFont="1" applyAlignment="1">
      <alignment horizontal="center" vertical="center" wrapText="1"/>
    </xf>
    <xf numFmtId="4" fontId="14" fillId="0" borderId="0" xfId="0" applyNumberFormat="1" applyFont="1" applyAlignment="1">
      <alignment horizontal="right" vertical="center"/>
    </xf>
    <xf numFmtId="0" fontId="4" fillId="4" borderId="0" xfId="1" applyNumberFormat="1" applyFill="1" applyAlignment="1">
      <alignment horizontal="center" vertical="center"/>
    </xf>
    <xf numFmtId="0" fontId="16" fillId="0" borderId="0" xfId="1" applyNumberFormat="1" applyFont="1" applyFill="1" applyAlignment="1">
      <alignment horizontal="center" vertical="center"/>
    </xf>
    <xf numFmtId="0" fontId="4" fillId="3" borderId="0" xfId="1" applyNumberForma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164" fontId="3" fillId="2" borderId="1" xfId="0" quotePrefix="1" applyNumberFormat="1" applyFont="1" applyFill="1" applyBorder="1" applyAlignment="1">
      <alignment horizontal="center" vertical="center" wrapText="1"/>
    </xf>
    <xf numFmtId="164" fontId="5" fillId="0" borderId="2" xfId="0" quotePrefix="1" applyNumberFormat="1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right" vertical="center"/>
    </xf>
    <xf numFmtId="164" fontId="0" fillId="0" borderId="2" xfId="0" quotePrefix="1" applyNumberFormat="1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right" vertical="center"/>
    </xf>
    <xf numFmtId="164" fontId="17" fillId="0" borderId="0" xfId="0" applyNumberFormat="1" applyFont="1" applyFill="1" applyAlignment="1">
      <alignment horizontal="center" vertical="center" wrapText="1"/>
    </xf>
    <xf numFmtId="164" fontId="17" fillId="0" borderId="0" xfId="0" quotePrefix="1" applyNumberFormat="1" applyFont="1" applyFill="1" applyAlignment="1">
      <alignment horizontal="center" vertical="center" wrapText="1"/>
    </xf>
    <xf numFmtId="164" fontId="0" fillId="0" borderId="0" xfId="0" applyNumberFormat="1"/>
    <xf numFmtId="164" fontId="18" fillId="0" borderId="0" xfId="0" applyNumberFormat="1" applyFont="1" applyAlignment="1">
      <alignment horizontal="right" vertical="center"/>
    </xf>
    <xf numFmtId="164" fontId="18" fillId="0" borderId="0" xfId="0" applyNumberFormat="1" applyFont="1" applyFill="1" applyAlignment="1">
      <alignment horizontal="right" vertical="center"/>
    </xf>
    <xf numFmtId="164" fontId="18" fillId="0" borderId="1" xfId="0" applyNumberFormat="1" applyFont="1" applyFill="1" applyBorder="1" applyAlignment="1">
      <alignment horizontal="right" vertical="center"/>
    </xf>
  </cellXfs>
  <cellStyles count="2">
    <cellStyle name="Гиперссылка" xfId="1" builtinId="8" customBuiltin="1"/>
    <cellStyle name="Обычный" xfId="0" builtinId="0" customBuiltin="1"/>
  </cellStyles>
  <dxfs count="32"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0" formatCode="General"/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0" formatCode="General"/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4" formatCode="#,##0.000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7030A0"/>
        <name val="Arial"/>
        <scheme val="none"/>
      </font>
      <numFmt numFmtId="164" formatCode="#,##0.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/>
        <name val="Arial"/>
        <scheme val="none"/>
      </font>
      <numFmt numFmtId="164" formatCode="#,##0.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#,##0.0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E30613"/>
        <name val="Arial"/>
        <scheme val="none"/>
      </font>
      <numFmt numFmtId="164" formatCode="#,##0.00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7030A0"/>
        <name val="Arial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7030A0"/>
        <name val="Arial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rgb="FFE30613"/>
        </left>
        <right/>
        <top/>
        <bottom/>
        <vertical style="thick">
          <color rgb="FFE30613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 style="thick">
          <color rgb="FFE30613"/>
        </right>
        <top/>
        <bottom/>
        <vertical style="thick">
          <color rgb="FFE30613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ck">
          <color rgb="FFE30613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Arial"/>
        <scheme val="none"/>
      </font>
      <numFmt numFmtId="164" formatCode="#,##0.000"/>
      <alignment horizontal="right" vertical="center" textRotation="0" wrapText="0" indent="0" justifyLastLine="0" shrinkToFit="0" readingOrder="0"/>
      <border diagonalUp="0" diagonalDown="0" outline="0">
        <left/>
        <right style="thick">
          <color rgb="FFE30613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Arial"/>
        <scheme val="none"/>
      </font>
      <numFmt numFmtId="164" formatCode="#,##0.0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Arial"/>
        <scheme val="none"/>
      </font>
      <numFmt numFmtId="164" formatCode="#,##0.0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#,##0.0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4" formatCode="#,##0.000"/>
      <alignment horizontal="righ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00"/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4" formatCode="#,##0.000"/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4" formatCode="#,##0.000"/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4" formatCode="#,##0.000"/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4" formatCode="#,##0.000"/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4" formatCode="#,##0.000"/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4" formatCode="#,##0.000"/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4" formatCode="#,##0.000"/>
      <alignment horizontal="center" vertical="center" textRotation="0" wrapText="1" indent="0" justifyLastLine="0" shrinkToFit="0" readingOrder="0"/>
    </dxf>
    <dxf>
      <font>
        <color theme="0"/>
      </font>
      <fill>
        <patternFill>
          <bgColor rgb="FFE30613"/>
        </patternFill>
      </fill>
    </dxf>
    <dxf>
      <font>
        <b/>
        <i val="0"/>
        <color theme="0"/>
      </font>
      <fill>
        <patternFill>
          <bgColor rgb="FFE30613"/>
        </patternFill>
      </fill>
    </dxf>
    <dxf>
      <font>
        <b/>
        <i val="0"/>
        <color theme="0"/>
      </font>
      <fill>
        <patternFill>
          <bgColor rgb="FFE30613"/>
        </patternFill>
      </fill>
    </dxf>
    <dxf>
      <font>
        <color theme="0"/>
      </font>
      <fill>
        <patternFill patternType="solid">
          <fgColor auto="1"/>
          <bgColor rgb="FF92D050"/>
        </patternFill>
      </fill>
    </dxf>
    <dxf>
      <font>
        <color theme="0"/>
      </font>
      <fill>
        <patternFill>
          <bgColor rgb="FFE30613"/>
        </patternFill>
      </fill>
    </dxf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E30613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306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2025%20&#1086;&#1073;&#1086;&#1088;&#1086;&#1090;%20&#1084;&#1077;&#1089;&#1103;&#1094;%20&#1054;&#1041;&#1056;&#1040;&#1041;&#1054;&#1058;&#1050;&#104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_2024%20&#1086;&#1073;&#1086;&#1088;&#1086;&#1090;%20&#1084;&#1077;&#1089;&#1103;&#1094;%20&#1054;&#1041;&#1056;&#1040;&#1041;&#1054;&#1058;&#1050;&#104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_2023%20&#1086;&#1073;&#1086;&#1088;&#1086;&#1090;%20&#1084;&#1077;&#1089;&#1103;&#1094;%20&#1054;&#1041;&#1056;&#1040;&#1041;&#1054;&#1058;&#1050;&#10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аграмма"/>
      <sheetName val="остаток ИТОГ"/>
      <sheetName val="приход ИТОГ"/>
      <sheetName val="расход ИТОГ"/>
      <sheetName val="сток ИТОГ"/>
      <sheetName val="оборот 25-12"/>
      <sheetName val="оборот 25-11"/>
      <sheetName val="оборот 25-10"/>
      <sheetName val="оборот 25-09"/>
      <sheetName val="оборот 25-08"/>
      <sheetName val="оборот 25-07"/>
      <sheetName val="оборот 25-06"/>
      <sheetName val="оборот 25-05"/>
      <sheetName val="оборот 25-04"/>
      <sheetName val="оборот 25-03"/>
      <sheetName val="оборот 25-02"/>
      <sheetName val="оборот ИСХ"/>
      <sheetName val="оборот 25-01"/>
      <sheetName val="о12"/>
      <sheetName val="о11"/>
      <sheetName val="о10"/>
      <sheetName val="о09"/>
      <sheetName val="о08"/>
      <sheetName val="о07"/>
      <sheetName val="о06"/>
      <sheetName val="о05"/>
      <sheetName val="о04"/>
      <sheetName val="о03"/>
      <sheetName val="о02"/>
      <sheetName val="о01"/>
      <sheetName val="ост итог"/>
      <sheetName val="прих итог"/>
      <sheetName val="расх итог"/>
      <sheetName val="ст ито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аграмма"/>
      <sheetName val="остаток ИТОГ"/>
      <sheetName val="приход ИТОГ"/>
      <sheetName val="расход ИТОГ"/>
      <sheetName val="сток ИТОГ"/>
      <sheetName val="оборот ИСХ"/>
      <sheetName val="оборот 24-12"/>
      <sheetName val="оборот 24-11"/>
      <sheetName val="оборот 24-10"/>
      <sheetName val="оборот 24-09"/>
      <sheetName val="оборот 24-08"/>
      <sheetName val="оборот 24-07"/>
      <sheetName val="оборот 24-06"/>
      <sheetName val="оборот 24-05"/>
      <sheetName val="оборот 24-04"/>
      <sheetName val="оборот 24-03"/>
      <sheetName val="оборот 24-02"/>
      <sheetName val="оборот 24-01"/>
      <sheetName val="о12"/>
      <sheetName val="о11"/>
      <sheetName val="о10"/>
      <sheetName val="о09"/>
      <sheetName val="о08"/>
      <sheetName val="о07"/>
      <sheetName val="о06"/>
      <sheetName val="о05"/>
      <sheetName val="о04"/>
      <sheetName val="о03"/>
      <sheetName val="о02"/>
      <sheetName val="о01"/>
      <sheetName val="ост итог"/>
      <sheetName val="прих итог"/>
      <sheetName val="расх итог"/>
      <sheetName val="ст ито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аграмма"/>
      <sheetName val="остаток ИТОГ"/>
      <sheetName val="приход ИТОГ"/>
      <sheetName val="расход ИТОГ"/>
      <sheetName val="сток ИТОГ"/>
      <sheetName val="оборот ИСХ"/>
      <sheetName val="оборот 23-12"/>
      <sheetName val="оборот 23-11"/>
      <sheetName val="оборот 23-10"/>
      <sheetName val="оборот 23-09"/>
      <sheetName val="оборот 23-08"/>
      <sheetName val="оборот 23-07"/>
      <sheetName val="оборот 23-06"/>
      <sheetName val="оборот 23-05"/>
      <sheetName val="оборот 23-04"/>
      <sheetName val="оборот 23-03"/>
      <sheetName val="оборот 23-02"/>
      <sheetName val="оборот 23-01"/>
      <sheetName val="о12"/>
      <sheetName val="о11"/>
      <sheetName val="о10"/>
      <sheetName val="о09"/>
      <sheetName val="о08"/>
      <sheetName val="о07"/>
      <sheetName val="о06"/>
      <sheetName val="о05"/>
      <sheetName val="о04"/>
      <sheetName val="о03"/>
      <sheetName val="о02"/>
      <sheetName val="о01"/>
      <sheetName val="ост итог"/>
      <sheetName val="прих итог"/>
      <sheetName val="расх итог"/>
      <sheetName val="ст ито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ables/table1.xml><?xml version="1.0" encoding="utf-8"?>
<table xmlns="http://schemas.openxmlformats.org/spreadsheetml/2006/main" id="6" name="план" displayName="план" ref="B3:Y4" totalsRowShown="0" headerRowDxfId="25" dataDxfId="24">
  <autoFilter ref="B3:Y4"/>
  <sortState ref="B4:W1162">
    <sortCondition ref="B3:B1434"/>
  </sortState>
  <tableColumns count="24">
    <tableColumn id="1" name="номенклатура" dataDxfId="23"/>
    <tableColumn id="2" name="Потребность_x000a_Итог" dataDxfId="22"/>
    <tableColumn id="3" name="НетСырья_x000a_Итог" dataDxfId="21"/>
    <tableColumn id="4" name="СкладХранения Итог" dataDxfId="20"/>
    <tableColumn id="5" name="СкладПроизводства Итог" dataDxfId="19"/>
    <tableColumn id="6" name="СкладРезерва Итог" dataDxfId="18"/>
    <tableColumn id="7" name="проверка &quot;0&quot;_x000a_расчётный остаток" dataDxfId="17">
      <calculatedColumnFormula>SUM(-(IF(план[[#This Row],[Потребность
Итог]]&gt;0,план[[#This Row],[Потребность
Итог]],"0")),IF(план[[#This Row],[НетСырья
Итог]]&gt;0,план[[#This Row],[НетСырья
Итог]],"0"),IF(план[[#This Row],[СкладХранения Итог]]&gt;0,план[[#This Row],[СкладХранения Итог]],"0"),IF(план[[#This Row],[СкладПроизводства Итог]]&gt;0,план[[#This Row],[СкладПроизводства Итог]],"0"),IF(план[[#This Row],[СкладРезерва Итог]]&gt;0,план[[#This Row],[СкладРезерва Итог]],"0"))</calculatedColumnFormula>
    </tableColumn>
    <tableColumn id="8" name="ПОТРЕБНОСТЬ" dataDxfId="16"/>
    <tableColumn id="20" name="СТРАХОВОЙ" dataDxfId="15"/>
    <tableColumn id="19" name="ЗАКАЗАНО" dataDxfId="14"/>
    <tableColumn id="14" name="РАСХОД текущий" dataDxfId="13"/>
    <tableColumn id="24" name="СРЕДНИЙ РАСХОД_x000a_2025" dataDxfId="12"/>
    <tableColumn id="23" name="МАКС РАСХОД_x000a_2025" dataDxfId="11"/>
    <tableColumn id="18" name="СРЕДНИЙ РАСХОД_x000a_2024" dataDxfId="10"/>
    <tableColumn id="21" name="МАКС РАСХОД_x000a_2024" dataDxfId="9"/>
    <tableColumn id="10" name="СРЕДНИЙ РАСХОД_x000a_2023" dataDxfId="8"/>
    <tableColumn id="22" name="МАКС РАСХОД_x000a_2023" dataDxfId="7"/>
    <tableColumn id="9" name="ссылка потребность" dataDxfId="6"/>
    <tableColumn id="13" name="ссылка номеклатура" dataDxfId="5"/>
    <tableColumn id="15" name="ссылка цена" dataDxfId="4"/>
    <tableColumn id="16" name="ссылка цена АРХИВ" dataDxfId="3"/>
    <tableColumn id="12" name="в номеклатурах" dataDxfId="2"/>
    <tableColumn id="11" name="всего поставщиков" dataDxfId="1"/>
    <tableColumn id="17" name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D4"/>
  <sheetViews>
    <sheetView tabSelected="1" zoomScale="90" zoomScaleNormal="90" workbookViewId="0">
      <pane xSplit="2" ySplit="3" topLeftCell="E4" activePane="bottomRight" state="frozen"/>
      <selection activeCell="B1364" sqref="B1364"/>
      <selection pane="topRight" activeCell="B1364" sqref="B1364"/>
      <selection pane="bottomLeft" activeCell="B1364" sqref="B1364"/>
      <selection pane="bottomRight" activeCell="O4" sqref="O4"/>
    </sheetView>
  </sheetViews>
  <sheetFormatPr defaultColWidth="0" defaultRowHeight="12.75" x14ac:dyDescent="0.2"/>
  <cols>
    <col min="1" max="1" width="2.7109375" style="19" customWidth="1"/>
    <col min="2" max="2" width="48.7109375" style="19" customWidth="1"/>
    <col min="3" max="9" width="13.7109375" style="26" customWidth="1"/>
    <col min="10" max="11" width="13.7109375" style="19" customWidth="1"/>
    <col min="12" max="18" width="11.7109375" style="19" customWidth="1"/>
    <col min="19" max="22" width="8.7109375" style="19" customWidth="1"/>
    <col min="23" max="23" width="11.7109375" style="19" customWidth="1"/>
    <col min="24" max="24" width="8.7109375" style="19" customWidth="1"/>
    <col min="25" max="26" width="2.7109375" style="19" customWidth="1"/>
    <col min="27" max="27" width="8.7109375" style="19" customWidth="1"/>
    <col min="28" max="29" width="2.7109375" style="19" customWidth="1"/>
    <col min="30" max="30" width="0" style="19" hidden="1" customWidth="1"/>
    <col min="31" max="16384" width="9.140625" style="19" hidden="1"/>
  </cols>
  <sheetData>
    <row r="1" spans="2:28" x14ac:dyDescent="0.2">
      <c r="B1" s="17" t="s">
        <v>31</v>
      </c>
      <c r="C1" s="17" t="s">
        <v>0</v>
      </c>
      <c r="D1" s="18" t="s">
        <v>1</v>
      </c>
      <c r="E1" s="18" t="s">
        <v>2</v>
      </c>
      <c r="F1" s="18" t="s">
        <v>3</v>
      </c>
      <c r="G1" s="18" t="s">
        <v>4</v>
      </c>
      <c r="H1" s="18"/>
      <c r="I1" s="30"/>
      <c r="J1" s="31"/>
      <c r="K1" s="18"/>
      <c r="L1" s="18"/>
      <c r="M1" s="31"/>
      <c r="N1" s="15"/>
      <c r="O1" s="31"/>
      <c r="P1" s="15"/>
      <c r="Q1" s="31"/>
      <c r="R1" s="16"/>
      <c r="S1" s="29"/>
      <c r="T1" s="18"/>
      <c r="U1" s="18"/>
      <c r="V1" s="18"/>
      <c r="W1" s="29"/>
      <c r="X1" s="18"/>
    </row>
    <row r="2" spans="2:28" x14ac:dyDescent="0.2">
      <c r="B2" s="18"/>
      <c r="C2" s="18" t="s">
        <v>5</v>
      </c>
      <c r="D2" s="18" t="s">
        <v>5</v>
      </c>
      <c r="E2" s="18" t="s">
        <v>5</v>
      </c>
      <c r="F2" s="18" t="s">
        <v>5</v>
      </c>
      <c r="G2" s="18" t="s">
        <v>5</v>
      </c>
      <c r="H2" s="20">
        <v>1</v>
      </c>
      <c r="I2" s="18"/>
      <c r="J2" s="18"/>
      <c r="K2" s="20">
        <v>2</v>
      </c>
      <c r="L2" s="32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</row>
    <row r="3" spans="2:28" ht="38.25" x14ac:dyDescent="0.2">
      <c r="B3" s="27" t="s">
        <v>19</v>
      </c>
      <c r="C3" s="1" t="s">
        <v>13</v>
      </c>
      <c r="D3" s="1" t="s">
        <v>14</v>
      </c>
      <c r="E3" s="1" t="s">
        <v>15</v>
      </c>
      <c r="F3" s="1" t="s">
        <v>16</v>
      </c>
      <c r="G3" s="1" t="s">
        <v>17</v>
      </c>
      <c r="H3" s="1" t="s">
        <v>18</v>
      </c>
      <c r="I3" s="1" t="s">
        <v>11</v>
      </c>
      <c r="J3" s="5" t="s">
        <v>21</v>
      </c>
      <c r="K3" s="3" t="s">
        <v>6</v>
      </c>
      <c r="L3" s="38" t="s">
        <v>25</v>
      </c>
      <c r="M3" s="39" t="s">
        <v>29</v>
      </c>
      <c r="N3" s="33" t="s">
        <v>30</v>
      </c>
      <c r="O3" s="34" t="s">
        <v>23</v>
      </c>
      <c r="P3" s="33" t="s">
        <v>26</v>
      </c>
      <c r="Q3" s="36" t="s">
        <v>24</v>
      </c>
      <c r="R3" s="14" t="s">
        <v>27</v>
      </c>
      <c r="S3" s="2" t="s">
        <v>9</v>
      </c>
      <c r="T3" s="2" t="s">
        <v>10</v>
      </c>
      <c r="U3" s="2" t="s">
        <v>12</v>
      </c>
      <c r="V3" s="4" t="s">
        <v>20</v>
      </c>
      <c r="W3" s="3" t="s">
        <v>7</v>
      </c>
      <c r="X3" s="3" t="s">
        <v>8</v>
      </c>
      <c r="Y3" s="11" t="s">
        <v>22</v>
      </c>
      <c r="Z3" s="11"/>
      <c r="AA3" s="11"/>
      <c r="AB3" s="11"/>
    </row>
    <row r="4" spans="2:28" x14ac:dyDescent="0.2">
      <c r="B4" t="s">
        <v>28</v>
      </c>
      <c r="C4" s="40">
        <v>442</v>
      </c>
      <c r="D4" s="40">
        <v>-442</v>
      </c>
      <c r="E4" s="40">
        <v>0</v>
      </c>
      <c r="F4" s="40">
        <v>0</v>
      </c>
      <c r="G4" s="40">
        <v>0</v>
      </c>
      <c r="H4" s="22">
        <f ca="1">SUM(-(IF(план[[#This Row],[Потребность
Итог]]&gt;0,план[[#This Row],[Потребность
Итог]],"0")),IF(план[[#This Row],[НетСырья
Итог]]&gt;0,план[[#This Row],[НетСырья
Итог]],"0"),IF(план[[#This Row],[СкладХранения Итог]]&gt;0,план[[#This Row],[СкладХранения Итог]],"0"),IF(план[[#This Row],[СкладПроизводства Итог]]&gt;0,план[[#This Row],[СкладПроизводства Итог]],"0"),IF(план[[#This Row],[СкладРезерва Итог]]&gt;0,план[[#This Row],[СкладРезерва Итог]],"0"))</f>
        <v>-442</v>
      </c>
      <c r="I4" s="23" t="s">
        <v>32</v>
      </c>
      <c r="J4" s="6" t="s">
        <v>32</v>
      </c>
      <c r="K4" s="23" t="s">
        <v>32</v>
      </c>
      <c r="L4" s="41" t="str">
        <f ca="1">IFERROR((INDEX([1]!расход25_итог[[номенклатура]:[расход, кг
12]],MATCH(план[[#This Row],[номенклатура]],[1]!расход25_итог[номенклатура],0),13)),"-")</f>
        <v>-</v>
      </c>
      <c r="M4" s="42">
        <f ca="1">IFERROR(HYPERLINK("#"&amp;CELL("адрес",
INDEX([1]!расход25_итог[[номенклатура]:[среднее]],
MATCH(план[[#This Row],[номенклатура]],[1]!расход25_итог[номенклатура],0),14)),
IFERROR((
INDEX([1]!расход25_итог[[номенклатура]:[среднее]],
MATCH(план[[#This Row],[номенклатура]],[1]!расход25_итог[номенклатура],0),14)),"-")),
"-")</f>
        <v>121</v>
      </c>
      <c r="N4" s="43">
        <f ca="1">IFERROR((INDEX([1]!расход25_итог[[номенклатура]:[МАКСИМУМ]],MATCH(план[[#This Row],[номенклатура]],[1]!расход25_итог[номенклатура],0),15)),"-")</f>
        <v>121</v>
      </c>
      <c r="O4" s="35">
        <f ca="1">IFERROR(HYPERLINK("#"&amp;CELL("адрес",
INDEX([2]!расход24_итог[[номенклатура]:[среднее]],
MATCH(план[[#This Row],[номенклатура]],[2]!расход24_итог[номенклатура],0),14)),
IFERROR((
INDEX([2]!расход24_итог[[номенклатура]:[среднее]],
MATCH(план[[#This Row],[номенклатура]],[2]!расход24_итог[номенклатура],0),14)),"-")),
"-")</f>
        <v>3976.9777777777781</v>
      </c>
      <c r="P4" s="12">
        <f ca="1">IFERROR((INDEX([2]!расход24_итог[[номенклатура]:[МАКСИМУМ]],MATCH(план[[#This Row],[номенклатура]],[2]!расход24_итог[номенклатура],0),15)),"-")</f>
        <v>8917.5</v>
      </c>
      <c r="Q4" s="37">
        <f ca="1">IFERROR(HYPERLINK("#"&amp;CELL("адрес",
INDEX([3]!расход23_итог[[номенклатура]:[среднее]],
MATCH(план[[#This Row],[номенклатура]],[3]!расход23_итог[номенклатура],0),14)),
IFERROR((
INDEX([3]!расход23_итог[[номенклатура]:[среднее]],
MATCH(план[[#This Row],[номенклатура]],[3]!расход23_итог[номенклатура],0),14)),"-")),
"-")</f>
        <v>840</v>
      </c>
      <c r="R4" s="13">
        <f ca="1">IFERROR((INDEX([3]!расход23_итог[[номенклатура]:[МАКСИМУМ]],MATCH(план[[#This Row],[номенклатура]],[3]!расход23_итог[номенклатура],0),15)),"-")</f>
        <v>1260</v>
      </c>
      <c r="S4" s="7" t="s">
        <v>33</v>
      </c>
      <c r="T4" s="8" t="s">
        <v>33</v>
      </c>
      <c r="U4" s="9" t="s">
        <v>33</v>
      </c>
      <c r="V4" s="10" t="s">
        <v>33</v>
      </c>
      <c r="W4" s="21" t="s">
        <v>32</v>
      </c>
      <c r="X4" s="24"/>
      <c r="Y4" s="25"/>
      <c r="Z4" s="25"/>
      <c r="AA4" s="28" t="str">
        <f ca="1">IFERROR(план[[#This Row],[проверка "0"
расчётный остаток]]/план[[#This Row],[СТРАХОВОЙ]]*100,"")</f>
        <v/>
      </c>
      <c r="AB4" s="25"/>
    </row>
  </sheetData>
  <sheetProtection sort="0" autoFilter="0"/>
  <conditionalFormatting sqref="C4:I4">
    <cfRule type="cellIs" dxfId="31" priority="7" operator="equal">
      <formula>0</formula>
    </cfRule>
  </conditionalFormatting>
  <conditionalFormatting sqref="E4">
    <cfRule type="cellIs" dxfId="30" priority="4" operator="lessThan">
      <formula>C4</formula>
    </cfRule>
  </conditionalFormatting>
  <conditionalFormatting sqref="X4">
    <cfRule type="cellIs" dxfId="29" priority="5" operator="greaterThanOrEqual">
      <formula>2</formula>
    </cfRule>
  </conditionalFormatting>
  <conditionalFormatting sqref="H4">
    <cfRule type="cellIs" dxfId="28" priority="3" operator="lessThan">
      <formula>C4</formula>
    </cfRule>
  </conditionalFormatting>
  <conditionalFormatting sqref="D4">
    <cfRule type="cellIs" dxfId="27" priority="6" operator="lessThan">
      <formula>0</formula>
    </cfRule>
  </conditionalFormatting>
  <conditionalFormatting sqref="J4">
    <cfRule type="cellIs" dxfId="26" priority="1" operator="greaterThan">
      <formula>H4</formula>
    </cfRule>
  </conditionalFormatting>
  <pageMargins left="0.78740157480314965" right="0.78740157480314965" top="0.78740157480314965" bottom="0.78740157480314965" header="0.5" footer="0.5"/>
  <pageSetup paperSize="9"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главная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2024-07-04T10:50:26Z</dcterms:created>
  <dcterms:modified xsi:type="dcterms:W3CDTF">2025-01-21T07:31:11Z</dcterms:modified>
</cp:coreProperties>
</file>