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оказания счётчиков" sheetId="4" r:id="rId1"/>
    <sheet name="Расход" sheetId="5" r:id="rId2"/>
    <sheet name="Канстанты" sheetId="6" r:id="rId3"/>
  </sheets>
  <calcPr calcId="125725"/>
</workbook>
</file>

<file path=xl/calcChain.xml><?xml version="1.0" encoding="utf-8"?>
<calcChain xmlns="http://schemas.openxmlformats.org/spreadsheetml/2006/main">
  <c r="N38" i="5"/>
  <c r="N37"/>
  <c r="N36"/>
  <c r="N35"/>
  <c r="N34"/>
  <c r="N33"/>
  <c r="N27"/>
  <c r="N26"/>
  <c r="N25"/>
  <c r="N24"/>
  <c r="N23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C34"/>
  <c r="C36" s="1"/>
  <c r="C33"/>
  <c r="C35" s="1"/>
  <c r="B24"/>
  <c r="B26" s="1"/>
  <c r="B23"/>
  <c r="B25" s="1"/>
  <c r="B34"/>
  <c r="B36" s="1"/>
  <c r="B33"/>
  <c r="B35" s="1"/>
  <c r="M24"/>
  <c r="L24"/>
  <c r="K24"/>
  <c r="J24"/>
  <c r="I24"/>
  <c r="H24"/>
  <c r="G24"/>
  <c r="F24"/>
  <c r="E24"/>
  <c r="D24"/>
  <c r="M23"/>
  <c r="L23"/>
  <c r="K23"/>
  <c r="J23"/>
  <c r="I23"/>
  <c r="H23"/>
  <c r="G23"/>
  <c r="F23"/>
  <c r="E23"/>
  <c r="D23"/>
  <c r="C24"/>
  <c r="C26" s="1"/>
  <c r="C23"/>
  <c r="C25" s="1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26"/>
  <c r="M25"/>
  <c r="L25"/>
  <c r="L26"/>
  <c r="K26"/>
  <c r="K25"/>
  <c r="J26"/>
  <c r="J25"/>
  <c r="I26"/>
  <c r="I25"/>
  <c r="H26"/>
  <c r="H25"/>
  <c r="G26"/>
  <c r="G25"/>
  <c r="F26"/>
  <c r="F25"/>
  <c r="E26"/>
  <c r="E25"/>
  <c r="D26"/>
  <c r="D25"/>
  <c r="M36"/>
  <c r="M37" s="1"/>
  <c r="L36"/>
  <c r="L37" s="1"/>
  <c r="K37"/>
  <c r="I37"/>
  <c r="H37"/>
  <c r="G37"/>
  <c r="E37"/>
  <c r="D37"/>
  <c r="B4"/>
  <c r="B3"/>
  <c r="G14"/>
  <c r="G16" s="1"/>
  <c r="G13"/>
  <c r="G15" s="1"/>
  <c r="J4"/>
  <c r="J6" s="1"/>
  <c r="J3"/>
  <c r="J5" s="1"/>
  <c r="K14"/>
  <c r="K16" s="1"/>
  <c r="K13"/>
  <c r="K15" s="1"/>
  <c r="I14"/>
  <c r="I16" s="1"/>
  <c r="I13"/>
  <c r="I15" s="1"/>
  <c r="E4"/>
  <c r="E6" s="1"/>
  <c r="E3"/>
  <c r="M14"/>
  <c r="M16" s="1"/>
  <c r="L14"/>
  <c r="L16" s="1"/>
  <c r="J14"/>
  <c r="J16" s="1"/>
  <c r="H14"/>
  <c r="H16" s="1"/>
  <c r="F14"/>
  <c r="F16" s="1"/>
  <c r="E14"/>
  <c r="E16" s="1"/>
  <c r="D14"/>
  <c r="M13"/>
  <c r="M15" s="1"/>
  <c r="L13"/>
  <c r="L15" s="1"/>
  <c r="J13"/>
  <c r="J15" s="1"/>
  <c r="H13"/>
  <c r="H15" s="1"/>
  <c r="F13"/>
  <c r="F15" s="1"/>
  <c r="E13"/>
  <c r="E15" s="1"/>
  <c r="D13"/>
  <c r="D15" s="1"/>
  <c r="C14"/>
  <c r="C16" s="1"/>
  <c r="C13"/>
  <c r="C15" s="1"/>
  <c r="B14"/>
  <c r="N14" s="1"/>
  <c r="B13"/>
  <c r="B15" s="1"/>
  <c r="D16"/>
  <c r="I3"/>
  <c r="I5" s="1"/>
  <c r="M3"/>
  <c r="M5" s="1"/>
  <c r="H4"/>
  <c r="H6" s="1"/>
  <c r="G4"/>
  <c r="G6" s="1"/>
  <c r="F4"/>
  <c r="F6" s="1"/>
  <c r="D4"/>
  <c r="D6" s="1"/>
  <c r="C4"/>
  <c r="C6" s="1"/>
  <c r="H3"/>
  <c r="H5" s="1"/>
  <c r="G3"/>
  <c r="G5" s="1"/>
  <c r="F3"/>
  <c r="F5" s="1"/>
  <c r="E5"/>
  <c r="D3"/>
  <c r="D5" s="1"/>
  <c r="C3"/>
  <c r="C5" s="1"/>
  <c r="M4"/>
  <c r="M6" s="1"/>
  <c r="L4"/>
  <c r="L6" s="1"/>
  <c r="K4"/>
  <c r="K6" s="1"/>
  <c r="I4"/>
  <c r="I6" s="1"/>
  <c r="L3"/>
  <c r="L5" s="1"/>
  <c r="K3"/>
  <c r="K5" s="1"/>
  <c r="F37" l="1"/>
  <c r="J37"/>
  <c r="C37"/>
  <c r="K27"/>
  <c r="J27"/>
  <c r="G27"/>
  <c r="F27"/>
  <c r="E27"/>
  <c r="I27"/>
  <c r="M27"/>
  <c r="D27"/>
  <c r="H27"/>
  <c r="L27"/>
  <c r="N6"/>
  <c r="N5"/>
  <c r="N15"/>
  <c r="N4"/>
  <c r="N3"/>
  <c r="N13"/>
  <c r="G17"/>
  <c r="K17"/>
  <c r="C27"/>
  <c r="B27"/>
  <c r="D17"/>
  <c r="L17"/>
  <c r="J17"/>
  <c r="F17"/>
  <c r="H17"/>
  <c r="C17"/>
  <c r="I17"/>
  <c r="E17"/>
  <c r="M17"/>
  <c r="B16"/>
  <c r="N16" s="1"/>
  <c r="L7"/>
  <c r="J7"/>
  <c r="F7"/>
  <c r="E7"/>
  <c r="G7"/>
  <c r="I7"/>
  <c r="M7"/>
  <c r="K7"/>
  <c r="D7"/>
  <c r="C7"/>
  <c r="H7"/>
  <c r="B37" l="1"/>
  <c r="N39"/>
  <c r="N7"/>
  <c r="B17"/>
  <c r="N17" s="1"/>
  <c r="N8" l="1"/>
  <c r="N18" s="1"/>
  <c r="N19" s="1"/>
  <c r="N28"/>
  <c r="N29" s="1"/>
  <c r="N9" l="1"/>
</calcChain>
</file>

<file path=xl/sharedStrings.xml><?xml version="1.0" encoding="utf-8"?>
<sst xmlns="http://schemas.openxmlformats.org/spreadsheetml/2006/main" count="175" uniqueCount="50">
  <si>
    <t>Электро счётчик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</si>
  <si>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</si>
  <si>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</si>
  <si>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</si>
  <si>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</si>
  <si>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</si>
  <si>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</si>
  <si>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</si>
  <si>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</si>
  <si>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</si>
  <si>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</si>
  <si>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</si>
  <si>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</si>
  <si>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</si>
  <si>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</si>
  <si>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</si>
  <si>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</si>
  <si>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</si>
  <si>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</si>
  <si>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</si>
  <si>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День</t>
  </si>
  <si>
    <t>Ночь</t>
  </si>
  <si>
    <t>Итого</t>
  </si>
  <si>
    <t>Тариф день</t>
  </si>
  <si>
    <t>Тариф ночь</t>
  </si>
  <si>
    <t>руб</t>
  </si>
  <si>
    <t>Расход злектро энергии  по месецам за 2023 год</t>
  </si>
  <si>
    <t>Показание электро счётчика по месяцам в 2023 году</t>
  </si>
  <si>
    <t>Показание электро счётчика по месяцам в 2024 году</t>
  </si>
  <si>
    <t>Расход злектро энергии  по месецам за 2024 год</t>
  </si>
  <si>
    <t>Дата</t>
  </si>
  <si>
    <t>Дата оплаты</t>
  </si>
  <si>
    <t>Итого день, руб</t>
  </si>
  <si>
    <t>Итого ночь, руб</t>
  </si>
  <si>
    <t>Итого к оплате, руб</t>
  </si>
  <si>
    <t>Фактическая плата</t>
  </si>
  <si>
    <t>Показание электро счётчика по месяцам в 2025 году</t>
  </si>
  <si>
    <t>Расход злектро энергии  по месецам за 2025 год</t>
  </si>
  <si>
    <t>Число снятие показаний</t>
  </si>
  <si>
    <t>Месяц</t>
  </si>
  <si>
    <t>с 01.07.2024 г.</t>
  </si>
  <si>
    <t xml:space="preserve"> с 01.12.2022 г.</t>
  </si>
  <si>
    <t>до 30.06.2024 г.</t>
  </si>
  <si>
    <t>до</t>
  </si>
  <si>
    <t>Расход день, кВт</t>
  </si>
  <si>
    <t>Расход ночь, кВт</t>
  </si>
  <si>
    <t xml:space="preserve">тариф
действует </t>
  </si>
  <si>
    <t>Парифная цена за кВат</t>
  </si>
  <si>
    <t>Показание электро счётчика по месяцам в 2026 году</t>
  </si>
  <si>
    <t>Расход злектро энергии  по месецам за 2026 год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</si>
</sst>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1B1F3B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EBB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4" fontId="2" fillId="0" borderId="0" xfId="0" applyNumberFormat="1" applyFont="1"/>
    <xf numFmtId="49" fontId="2" fillId="0" borderId="0" xfId="0" applyNumberFormat="1" applyFont="1"/>
    <xf numFmtId="0" fontId="3" fillId="0" borderId="1" xfId="0" applyFont="1" applyBorder="1"/>
    <xf numFmtId="49" fontId="3" fillId="0" borderId="1" xfId="0" applyNumberFormat="1" applyFont="1" applyBorder="1"/>
    <xf numFmtId="0" fontId="0" fillId="0" borderId="0" xfId="0" applyAlignment="1">
      <alignment horizontal="center"/>
    </xf>
    <xf numFmtId="49" fontId="2" fillId="0" borderId="3" xfId="0" applyNumberFormat="1" applyFont="1" applyBorder="1"/>
    <xf numFmtId="164" fontId="7" fillId="0" borderId="1" xfId="0" applyNumberFormat="1" applyFont="1" applyBorder="1" applyAlignment="1">
      <alignment horizontal="right" vertical="center"/>
    </xf>
    <xf numFmtId="3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/>
    <xf numFmtId="4" fontId="1" fillId="0" borderId="1" xfId="0" applyNumberFormat="1" applyFont="1" applyBorder="1"/>
    <xf numFmtId="3" fontId="8" fillId="2" borderId="1" xfId="0" applyNumberFormat="1" applyFont="1" applyFill="1" applyBorder="1"/>
    <xf numFmtId="3" fontId="10" fillId="0" borderId="1" xfId="0" applyNumberFormat="1" applyFont="1" applyBorder="1"/>
    <xf numFmtId="3" fontId="1" fillId="0" borderId="1" xfId="0" applyNumberFormat="1" applyFont="1" applyBorder="1"/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3" fillId="3" borderId="9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Border="1"/>
    <xf numFmtId="14" fontId="6" fillId="3" borderId="12" xfId="0" applyNumberFormat="1" applyFont="1" applyFill="1" applyBorder="1" applyProtection="1">
      <protection locked="0"/>
    </xf>
    <xf numFmtId="14" fontId="6" fillId="3" borderId="11" xfId="0" applyNumberFormat="1" applyFont="1" applyFill="1" applyBorder="1" applyProtection="1">
      <protection locked="0"/>
    </xf>
    <xf numFmtId="14" fontId="6" fillId="3" borderId="13" xfId="0" applyNumberFormat="1" applyFont="1" applyFill="1" applyBorder="1" applyProtection="1"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3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5" xfId="0" applyFont="1" applyBorder="1"/>
    <xf numFmtId="3" fontId="1" fillId="0" borderId="9" xfId="0" applyNumberFormat="1" applyFont="1" applyFill="1" applyBorder="1" applyAlignment="1">
      <alignment horizontal="right"/>
    </xf>
    <xf numFmtId="4" fontId="1" fillId="0" borderId="9" xfId="0" applyNumberFormat="1" applyFont="1" applyFill="1" applyBorder="1" applyAlignment="1">
      <alignment horizontal="right"/>
    </xf>
    <xf numFmtId="0" fontId="1" fillId="0" borderId="15" xfId="0" applyFont="1" applyFill="1" applyBorder="1"/>
    <xf numFmtId="4" fontId="7" fillId="0" borderId="9" xfId="0" applyNumberFormat="1" applyFont="1" applyFill="1" applyBorder="1" applyAlignment="1">
      <alignment horizontal="center"/>
    </xf>
    <xf numFmtId="4" fontId="9" fillId="0" borderId="9" xfId="0" applyNumberFormat="1" applyFont="1" applyFill="1" applyBorder="1" applyAlignment="1">
      <alignment horizontal="center"/>
    </xf>
    <xf numFmtId="0" fontId="2" fillId="0" borderId="16" xfId="0" applyFont="1" applyFill="1" applyBorder="1"/>
    <xf numFmtId="0" fontId="5" fillId="3" borderId="11" xfId="0" applyFont="1" applyFill="1" applyBorder="1" applyProtection="1">
      <protection locked="0"/>
    </xf>
    <xf numFmtId="14" fontId="5" fillId="3" borderId="11" xfId="0" applyNumberFormat="1" applyFont="1" applyFill="1" applyBorder="1" applyAlignment="1" applyProtection="1">
      <alignment horizontal="right"/>
      <protection locked="0"/>
    </xf>
    <xf numFmtId="14" fontId="5" fillId="3" borderId="11" xfId="0" applyNumberFormat="1" applyFont="1" applyFill="1" applyBorder="1" applyProtection="1">
      <protection locked="0"/>
    </xf>
    <xf numFmtId="0" fontId="10" fillId="0" borderId="13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right" vertical="center"/>
    </xf>
    <xf numFmtId="0" fontId="5" fillId="3" borderId="11" xfId="0" applyFont="1" applyFill="1" applyBorder="1" applyAlignment="1" applyProtection="1">
      <alignment horizontal="right"/>
      <protection locked="0"/>
    </xf>
    <xf numFmtId="4" fontId="0" fillId="3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/>
    <xf numFmtId="49" fontId="2" fillId="0" borderId="16" xfId="0" applyNumberFormat="1" applyFont="1" applyBorder="1"/>
    <xf numFmtId="0" fontId="0" fillId="3" borderId="17" xfId="0" applyFill="1" applyBorder="1" applyAlignment="1" applyProtection="1">
      <alignment horizontal="right" vertical="center" wrapText="1"/>
      <protection locked="0"/>
    </xf>
    <xf numFmtId="0" fontId="0" fillId="3" borderId="19" xfId="0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Protection="1">
      <protection locked="0"/>
    </xf>
    <xf numFmtId="0" fontId="0" fillId="0" borderId="16" xfId="0" applyBorder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7" xfId="0" applyFill="1" applyBorder="1" applyAlignment="1" applyProtection="1">
      <alignment horizontal="right"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3" fillId="0" borderId="15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0" fillId="0" borderId="20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11"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8000"/>
      <color rgb="FFD0EBB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3"/>
  <sheetViews>
    <sheetView tabSelected="1" zoomScale="120" zoomScaleNormal="120" workbookViewId="0">
      <selection activeCell="E5" sqref="E5"/>
    </sheetView>
  </sheetViews>
  <sheetFormatPr defaultRowHeight="15"/>
  <cols>
    <col min="1" max="1" width="25.85546875" customWidth="1"/>
    <col min="2" max="2" width="8.85546875" customWidth="1"/>
    <col min="3" max="3" width="10.140625" bestFit="1" customWidth="1"/>
    <col min="4" max="4" width="11.28515625" bestFit="1" customWidth="1"/>
    <col min="5" max="5" width="10.140625" bestFit="1" customWidth="1"/>
    <col min="6" max="7" width="9.85546875" customWidth="1"/>
    <col min="8" max="9" width="10.140625" bestFit="1" customWidth="1"/>
    <col min="10" max="10" width="9.5703125" customWidth="1"/>
    <col min="11" max="11" width="9.42578125" bestFit="1" customWidth="1"/>
  </cols>
  <sheetData>
    <row r="1" spans="1:15" ht="26.25" customHeight="1" thickBot="1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>
      <c r="A2" s="21" t="s">
        <v>39</v>
      </c>
      <c r="B2" s="22"/>
      <c r="C2" s="23" t="s">
        <v>10</v>
      </c>
      <c r="D2" s="23" t="s">
        <v>11</v>
      </c>
      <c r="E2" s="23" t="s">
        <v>12</v>
      </c>
      <c r="F2" s="23" t="s">
        <v>1</v>
      </c>
      <c r="G2" s="23" t="s">
        <v>2</v>
      </c>
      <c r="H2" s="23" t="s">
        <v>3</v>
      </c>
      <c r="I2" s="23" t="s">
        <v>4</v>
      </c>
      <c r="J2" s="23" t="s">
        <v>5</v>
      </c>
      <c r="K2" s="23" t="s">
        <v>6</v>
      </c>
      <c r="L2" s="23" t="s">
        <v>7</v>
      </c>
      <c r="M2" s="23" t="s">
        <v>8</v>
      </c>
      <c r="N2" s="24" t="s">
        <v>9</v>
      </c>
    </row>
    <row r="3" spans="1:15" s="1" customFormat="1" ht="15.75">
      <c r="A3" s="66" t="s">
        <v>0</v>
      </c>
      <c r="B3" s="4" t="s">
        <v>20</v>
      </c>
      <c r="C3" s="9">
        <v>10565</v>
      </c>
      <c r="D3" s="10">
        <v>11225</v>
      </c>
      <c r="E3" s="11"/>
      <c r="F3" s="10">
        <v>11378</v>
      </c>
      <c r="G3" s="10">
        <v>11549</v>
      </c>
      <c r="H3" s="10">
        <v>11764</v>
      </c>
      <c r="I3" s="10">
        <v>11949</v>
      </c>
      <c r="J3" s="10"/>
      <c r="K3" s="10">
        <v>12241</v>
      </c>
      <c r="L3" s="10"/>
      <c r="M3" s="10"/>
      <c r="N3" s="25"/>
      <c r="O3" s="2"/>
    </row>
    <row r="4" spans="1:15" s="3" customFormat="1" ht="15.75">
      <c r="A4" s="67"/>
      <c r="B4" s="5" t="s">
        <v>21</v>
      </c>
      <c r="C4" s="9">
        <v>3686</v>
      </c>
      <c r="D4" s="10">
        <v>3836</v>
      </c>
      <c r="E4" s="26"/>
      <c r="F4" s="10">
        <v>3888</v>
      </c>
      <c r="G4" s="10">
        <v>3933</v>
      </c>
      <c r="H4" s="10">
        <v>3983</v>
      </c>
      <c r="I4" s="10">
        <v>4026</v>
      </c>
      <c r="J4" s="10"/>
      <c r="K4" s="10">
        <v>4111</v>
      </c>
      <c r="L4" s="10"/>
      <c r="M4" s="10"/>
      <c r="N4" s="25"/>
    </row>
    <row r="5" spans="1:15" s="3" customFormat="1" ht="16.5" thickBot="1">
      <c r="A5" s="7" t="s">
        <v>38</v>
      </c>
      <c r="B5" s="27" t="s">
        <v>30</v>
      </c>
      <c r="C5" s="28"/>
      <c r="D5" s="29">
        <v>44977</v>
      </c>
      <c r="E5" s="29"/>
      <c r="F5" s="29">
        <v>45053</v>
      </c>
      <c r="G5" s="29">
        <v>45085</v>
      </c>
      <c r="H5" s="29">
        <v>45114</v>
      </c>
      <c r="I5" s="29">
        <v>45140</v>
      </c>
      <c r="J5" s="29"/>
      <c r="K5" s="29">
        <v>45191</v>
      </c>
      <c r="L5" s="29"/>
      <c r="M5" s="29"/>
      <c r="N5" s="30"/>
    </row>
    <row r="7" spans="1:15" ht="21" customHeight="1" thickBot="1">
      <c r="A7" s="65" t="s">
        <v>28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5">
      <c r="A8" s="51" t="s">
        <v>39</v>
      </c>
      <c r="B8" s="52"/>
      <c r="C8" s="23" t="s">
        <v>10</v>
      </c>
      <c r="D8" s="23" t="s">
        <v>11</v>
      </c>
      <c r="E8" s="23" t="s">
        <v>12</v>
      </c>
      <c r="F8" s="23" t="s">
        <v>1</v>
      </c>
      <c r="G8" s="23" t="s">
        <v>2</v>
      </c>
      <c r="H8" s="23" t="s">
        <v>3</v>
      </c>
      <c r="I8" s="23" t="s">
        <v>4</v>
      </c>
      <c r="J8" s="23" t="s">
        <v>5</v>
      </c>
      <c r="K8" s="23" t="s">
        <v>6</v>
      </c>
      <c r="L8" s="23" t="s">
        <v>7</v>
      </c>
      <c r="M8" s="23" t="s">
        <v>8</v>
      </c>
      <c r="N8" s="24" t="s">
        <v>9</v>
      </c>
    </row>
    <row r="9" spans="1:15" ht="15.75">
      <c r="A9" s="64" t="s">
        <v>0</v>
      </c>
      <c r="B9" s="4" t="s">
        <v>20</v>
      </c>
      <c r="C9" s="10"/>
      <c r="D9" s="10"/>
      <c r="E9" s="11"/>
      <c r="F9" s="10"/>
      <c r="G9" s="10"/>
      <c r="H9" s="10">
        <v>12846</v>
      </c>
      <c r="I9" s="10"/>
      <c r="J9" s="10"/>
      <c r="K9" s="10"/>
      <c r="L9" s="10">
        <v>13110</v>
      </c>
      <c r="M9" s="10"/>
      <c r="N9" s="25"/>
    </row>
    <row r="10" spans="1:15" ht="15.75">
      <c r="A10" s="64"/>
      <c r="B10" s="5" t="s">
        <v>21</v>
      </c>
      <c r="C10" s="10"/>
      <c r="D10" s="10"/>
      <c r="E10" s="10"/>
      <c r="F10" s="10"/>
      <c r="G10" s="10"/>
      <c r="H10" s="10">
        <v>4247</v>
      </c>
      <c r="I10" s="10"/>
      <c r="J10" s="10"/>
      <c r="K10" s="10"/>
      <c r="L10" s="10">
        <v>4329</v>
      </c>
      <c r="M10" s="10"/>
      <c r="N10" s="25"/>
    </row>
    <row r="11" spans="1:15" ht="16.5" thickBot="1">
      <c r="A11" s="53" t="s">
        <v>38</v>
      </c>
      <c r="B11" s="27" t="s">
        <v>30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3" spans="1:15" ht="18.75" thickBot="1">
      <c r="A13" s="65" t="s">
        <v>36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5">
      <c r="A14" s="51" t="s">
        <v>39</v>
      </c>
      <c r="B14" s="52"/>
      <c r="C14" s="23" t="s">
        <v>10</v>
      </c>
      <c r="D14" s="23" t="s">
        <v>11</v>
      </c>
      <c r="E14" s="23" t="s">
        <v>12</v>
      </c>
      <c r="F14" s="23" t="s">
        <v>1</v>
      </c>
      <c r="G14" s="23" t="s">
        <v>2</v>
      </c>
      <c r="H14" s="23" t="s">
        <v>3</v>
      </c>
      <c r="I14" s="23" t="s">
        <v>4</v>
      </c>
      <c r="J14" s="23" t="s">
        <v>5</v>
      </c>
      <c r="K14" s="23" t="s">
        <v>6</v>
      </c>
      <c r="L14" s="23" t="s">
        <v>7</v>
      </c>
      <c r="M14" s="23" t="s">
        <v>8</v>
      </c>
      <c r="N14" s="24" t="s">
        <v>9</v>
      </c>
    </row>
    <row r="15" spans="1:15" ht="15.75">
      <c r="A15" s="64" t="s">
        <v>0</v>
      </c>
      <c r="B15" s="4" t="s">
        <v>20</v>
      </c>
      <c r="C15" s="10"/>
      <c r="D15" s="10"/>
      <c r="E15" s="11"/>
      <c r="F15" s="10"/>
      <c r="G15" s="10"/>
      <c r="H15" s="10"/>
      <c r="I15" s="10"/>
      <c r="J15" s="10"/>
      <c r="K15" s="10"/>
      <c r="L15" s="10"/>
      <c r="M15" s="10"/>
      <c r="N15" s="25"/>
    </row>
    <row r="16" spans="1:15" ht="15.75">
      <c r="A16" s="64"/>
      <c r="B16" s="5" t="s">
        <v>21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5"/>
    </row>
    <row r="17" spans="1:14" ht="16.5" thickBot="1">
      <c r="A17" s="53" t="s">
        <v>38</v>
      </c>
      <c r="B17" s="27" t="s">
        <v>30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</row>
    <row r="19" spans="1:14" ht="18.75" thickBot="1">
      <c r="A19" s="65" t="s">
        <v>48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>
      <c r="A20" s="51" t="s">
        <v>39</v>
      </c>
      <c r="B20" s="52"/>
      <c r="C20" s="23" t="s">
        <v>10</v>
      </c>
      <c r="D20" s="23" t="s">
        <v>11</v>
      </c>
      <c r="E20" s="23" t="s">
        <v>12</v>
      </c>
      <c r="F20" s="23" t="s">
        <v>1</v>
      </c>
      <c r="G20" s="23" t="s">
        <v>2</v>
      </c>
      <c r="H20" s="23" t="s">
        <v>3</v>
      </c>
      <c r="I20" s="23" t="s">
        <v>4</v>
      </c>
      <c r="J20" s="23" t="s">
        <v>5</v>
      </c>
      <c r="K20" s="23" t="s">
        <v>6</v>
      </c>
      <c r="L20" s="23" t="s">
        <v>7</v>
      </c>
      <c r="M20" s="23" t="s">
        <v>8</v>
      </c>
      <c r="N20" s="24" t="s">
        <v>9</v>
      </c>
    </row>
    <row r="21" spans="1:14" ht="15.75">
      <c r="A21" s="64" t="s">
        <v>0</v>
      </c>
      <c r="B21" s="4" t="s">
        <v>20</v>
      </c>
      <c r="C21" s="10"/>
      <c r="D21" s="10"/>
      <c r="E21" s="11"/>
      <c r="F21" s="10"/>
      <c r="G21" s="10"/>
      <c r="H21" s="10"/>
      <c r="I21" s="10"/>
      <c r="J21" s="10"/>
      <c r="K21" s="10"/>
      <c r="L21" s="10"/>
      <c r="M21" s="10"/>
      <c r="N21" s="25"/>
    </row>
    <row r="22" spans="1:14" ht="15.75">
      <c r="A22" s="64"/>
      <c r="B22" s="5" t="s">
        <v>21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5"/>
    </row>
    <row r="23" spans="1:14" ht="16.5" thickBot="1">
      <c r="A23" s="53" t="s">
        <v>38</v>
      </c>
      <c r="B23" s="27" t="s">
        <v>30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</row>
  </sheetData>
  <sheetProtection selectLockedCells="1"/>
  <mergeCells count="8">
    <mergeCell ref="A1:N1"/>
    <mergeCell ref="A7:N7"/>
    <mergeCell ref="A13:N13"/>
    <mergeCell ref="A15:A16"/>
    <mergeCell ref="A19:N19"/>
    <mergeCell ref="A21:A22"/>
    <mergeCell ref="A3:A4"/>
    <mergeCell ref="A9:A10"/>
  </mergeCells>
  <conditionalFormatting sqref="C5:N5 C10:N11">
    <cfRule type="cellIs" dxfId="10" priority="18" operator="lessThan">
      <formula>0</formula>
    </cfRule>
  </conditionalFormatting>
  <conditionalFormatting sqref="C16:N17">
    <cfRule type="cellIs" dxfId="9" priority="2" operator="lessThan">
      <formula>0</formula>
    </cfRule>
  </conditionalFormatting>
  <conditionalFormatting sqref="C22:N23">
    <cfRule type="cellIs" dxfId="8" priority="1" operator="lessThan">
      <formula>0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39"/>
  <sheetViews>
    <sheetView showZeros="0" zoomScaleNormal="100" workbookViewId="0">
      <selection activeCell="B17" sqref="B17"/>
    </sheetView>
  </sheetViews>
  <sheetFormatPr defaultRowHeight="15"/>
  <cols>
    <col min="1" max="1" width="21.42578125" customWidth="1"/>
    <col min="2" max="2" width="10.42578125" customWidth="1"/>
    <col min="3" max="3" width="11.140625" customWidth="1"/>
    <col min="4" max="4" width="10" customWidth="1"/>
    <col min="5" max="6" width="11" customWidth="1"/>
    <col min="7" max="7" width="10.85546875" customWidth="1"/>
    <col min="8" max="8" width="10.7109375" customWidth="1"/>
    <col min="9" max="9" width="9.85546875" customWidth="1"/>
    <col min="10" max="10" width="10.140625" customWidth="1"/>
    <col min="11" max="11" width="10.42578125" customWidth="1"/>
    <col min="12" max="12" width="9.42578125" customWidth="1"/>
    <col min="13" max="13" width="9.28515625" customWidth="1"/>
    <col min="14" max="14" width="13.85546875" customWidth="1"/>
    <col min="15" max="15" width="12.28515625" customWidth="1"/>
  </cols>
  <sheetData>
    <row r="1" spans="1:14" ht="26.1" customHeight="1" thickBot="1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1" customFormat="1" ht="15.75" customHeight="1">
      <c r="A2" s="33"/>
      <c r="B2" s="34" t="s">
        <v>10</v>
      </c>
      <c r="C2" s="34" t="s">
        <v>11</v>
      </c>
      <c r="D2" s="34" t="s">
        <v>12</v>
      </c>
      <c r="E2" s="34" t="s">
        <v>1</v>
      </c>
      <c r="F2" s="34" t="s">
        <v>2</v>
      </c>
      <c r="G2" s="34" t="s">
        <v>13</v>
      </c>
      <c r="H2" s="34" t="s">
        <v>14</v>
      </c>
      <c r="I2" s="34" t="s">
        <v>15</v>
      </c>
      <c r="J2" s="34" t="s">
        <v>16</v>
      </c>
      <c r="K2" s="35" t="s">
        <v>17</v>
      </c>
      <c r="L2" s="35" t="s">
        <v>18</v>
      </c>
      <c r="M2" s="35" t="s">
        <v>19</v>
      </c>
      <c r="N2" s="36" t="s">
        <v>22</v>
      </c>
    </row>
    <row r="3" spans="1:14" s="1" customFormat="1" ht="15.75" customHeight="1">
      <c r="A3" s="37" t="s">
        <v>44</v>
      </c>
      <c r="B3" s="17">
        <f>11225-660</f>
        <v>10565</v>
      </c>
      <c r="C3" s="18">
        <f>IF('Показания счётчиков'!D3&lt;=0,0,'Показания счётчиков'!D3-'Показания счётчиков'!C3)</f>
        <v>660</v>
      </c>
      <c r="D3" s="19">
        <f>IF('Показания счётчиков'!E3&lt;=0,0,'Показания счётчиков'!E3-'Показания счётчиков'!D3)</f>
        <v>0</v>
      </c>
      <c r="E3" s="19">
        <f>IF('Показания счётчиков'!F3&lt;=0,0,'Показания счётчиков'!F3-'Показания счётчиков'!D3)</f>
        <v>153</v>
      </c>
      <c r="F3" s="19">
        <f>IF('Показания счётчиков'!G3&lt;=0,0,'Показания счётчиков'!G3-'Показания счётчиков'!F3)</f>
        <v>171</v>
      </c>
      <c r="G3" s="19">
        <f>IF('Показания счётчиков'!H3&lt;=0,0,'Показания счётчиков'!H3-'Показания счётчиков'!G3)</f>
        <v>215</v>
      </c>
      <c r="H3" s="19">
        <f>IF('Показания счётчиков'!I3&lt;=0,0,'Показания счётчиков'!I3-'Показания счётчиков'!H3)</f>
        <v>185</v>
      </c>
      <c r="I3" s="19">
        <f>IF('Показания счётчиков'!J3&lt;=0,0,'Показания счётчиков'!J3-'Показания счётчиков'!I3)</f>
        <v>0</v>
      </c>
      <c r="J3" s="19">
        <f>IF('Показания счётчиков'!K3&lt;=0,0,'Показания счётчиков'!K3-'Показания счётчиков'!I3)</f>
        <v>292</v>
      </c>
      <c r="K3" s="19">
        <f>IF('Показания счётчиков'!L3&lt;=0,0,'Показания счётчиков'!L3-'Показания счётчиков'!K3)</f>
        <v>0</v>
      </c>
      <c r="L3" s="19">
        <f>IF('Показания счётчиков'!M3&lt;=0,0,'Показания счётчиков'!M3-'Показания счётчиков'!L3)</f>
        <v>0</v>
      </c>
      <c r="M3" s="19">
        <f>IF('Показания счётчиков'!N3&lt;=0,0,'Показания счётчиков'!N3-'Показания счётчиков'!M3)</f>
        <v>0</v>
      </c>
      <c r="N3" s="38">
        <f t="shared" ref="N3:N5" si="0">SUM(C3:M3)</f>
        <v>1676</v>
      </c>
    </row>
    <row r="4" spans="1:14" s="1" customFormat="1" ht="15.75">
      <c r="A4" s="37" t="s">
        <v>45</v>
      </c>
      <c r="B4" s="17">
        <f>3836-150</f>
        <v>3686</v>
      </c>
      <c r="C4" s="18">
        <f>IF('Показания счётчиков'!D4&lt;=0,0,'Показания счётчиков'!D4-'Показания счётчиков'!C4)</f>
        <v>150</v>
      </c>
      <c r="D4" s="19">
        <f>IF('Показания счётчиков'!E4&lt;=0,0,'Показания счётчиков'!E4-'Показания счётчиков'!D4)</f>
        <v>0</v>
      </c>
      <c r="E4" s="19">
        <f>IF('Показания счётчиков'!F4&lt;=0,0,'Показания счётчиков'!F4-'Показания счётчиков'!D4)</f>
        <v>52</v>
      </c>
      <c r="F4" s="19">
        <f>IF('Показания счётчиков'!G4&lt;=0,0,'Показания счётчиков'!G4-'Показания счётчиков'!F4)</f>
        <v>45</v>
      </c>
      <c r="G4" s="19">
        <f>IF('Показания счётчиков'!H4&lt;=0,0,'Показания счётчиков'!H4-'Показания счётчиков'!G4)</f>
        <v>50</v>
      </c>
      <c r="H4" s="19">
        <f>IF('Показания счётчиков'!I4&lt;=0,0,'Показания счётчиков'!I4-'Показания счётчиков'!H4)</f>
        <v>43</v>
      </c>
      <c r="I4" s="19">
        <f>IF('Показания счётчиков'!J4&lt;=0,0,'Показания счётчиков'!J4-'Показания счётчиков'!I4)</f>
        <v>0</v>
      </c>
      <c r="J4" s="19">
        <f>IF('Показания счётчиков'!K4&lt;=0,0,'Показания счётчиков'!K4-'Показания счётчиков'!I4)</f>
        <v>85</v>
      </c>
      <c r="K4" s="19">
        <f>IF('Показания счётчиков'!L4&lt;=0,0,'Показания счётчиков'!L4-'Показания счётчиков'!K4)</f>
        <v>0</v>
      </c>
      <c r="L4" s="19">
        <f>IF('Показания счётчиков'!M4&lt;=0,0,'Показания счётчиков'!M4-'Показания счётчиков'!L4)</f>
        <v>0</v>
      </c>
      <c r="M4" s="19">
        <f>IF('Показания счётчиков'!N4&lt;=0,0,'Показания счётчиков'!N4-'Показания счётчиков'!M4)</f>
        <v>0</v>
      </c>
      <c r="N4" s="38">
        <f t="shared" si="0"/>
        <v>425</v>
      </c>
    </row>
    <row r="5" spans="1:14" s="1" customFormat="1" ht="15.75">
      <c r="A5" s="37" t="s">
        <v>32</v>
      </c>
      <c r="B5" s="16"/>
      <c r="C5" s="16">
        <f>C3*Канстанты!B2</f>
        <v>3695.9999999999995</v>
      </c>
      <c r="D5" s="16">
        <f>D3*Канстанты!B2</f>
        <v>0</v>
      </c>
      <c r="E5" s="16">
        <f>E3*Канстанты!B2</f>
        <v>856.8</v>
      </c>
      <c r="F5" s="16">
        <f>F3*Канстанты!B2</f>
        <v>957.59999999999991</v>
      </c>
      <c r="G5" s="16">
        <f>G3*Канстанты!B2</f>
        <v>1204</v>
      </c>
      <c r="H5" s="16">
        <f>H3*Канстанты!B2</f>
        <v>1036</v>
      </c>
      <c r="I5" s="16">
        <f>I3*Канстанты!B2</f>
        <v>0</v>
      </c>
      <c r="J5" s="16">
        <f>J3*Канстанты!B2</f>
        <v>1635.1999999999998</v>
      </c>
      <c r="K5" s="16">
        <f>K3*Канстанты!B2</f>
        <v>0</v>
      </c>
      <c r="L5" s="16">
        <f>L3*Канстанты!B2</f>
        <v>0</v>
      </c>
      <c r="M5" s="16">
        <f>M3*Канстанты!B2</f>
        <v>0</v>
      </c>
      <c r="N5" s="39">
        <f t="shared" si="0"/>
        <v>9385.5999999999985</v>
      </c>
    </row>
    <row r="6" spans="1:14" s="1" customFormat="1" ht="15.75">
      <c r="A6" s="37" t="s">
        <v>33</v>
      </c>
      <c r="B6" s="16"/>
      <c r="C6" s="16">
        <f>C4*Канстанты!B3</f>
        <v>465</v>
      </c>
      <c r="D6" s="16">
        <f>D4*Канстанты!B3</f>
        <v>0</v>
      </c>
      <c r="E6" s="16">
        <f>E4*Канстанты!B3</f>
        <v>161.20000000000002</v>
      </c>
      <c r="F6" s="16">
        <f>F4*Канстанты!B3</f>
        <v>139.5</v>
      </c>
      <c r="G6" s="16">
        <f>G4*Канстанты!B3</f>
        <v>155</v>
      </c>
      <c r="H6" s="16">
        <f>H4*Канстанты!B3</f>
        <v>133.30000000000001</v>
      </c>
      <c r="I6" s="16">
        <f>I4*Канстанты!B3</f>
        <v>0</v>
      </c>
      <c r="J6" s="16">
        <f>J4*Канстанты!B3</f>
        <v>263.5</v>
      </c>
      <c r="K6" s="16">
        <f>K4*Канстанты!B3</f>
        <v>0</v>
      </c>
      <c r="L6" s="16">
        <f>L4*Канстанты!B3</f>
        <v>0</v>
      </c>
      <c r="M6" s="16">
        <f>M4*Канстанты!B3</f>
        <v>0</v>
      </c>
      <c r="N6" s="39">
        <f>SUM(C6:M6)</f>
        <v>1317.5</v>
      </c>
    </row>
    <row r="7" spans="1:14" ht="15.75">
      <c r="A7" s="40" t="s">
        <v>34</v>
      </c>
      <c r="B7" s="13"/>
      <c r="C7" s="13">
        <f t="shared" ref="C7:M7" si="1">C5+C6</f>
        <v>4161</v>
      </c>
      <c r="D7" s="13">
        <f t="shared" si="1"/>
        <v>0</v>
      </c>
      <c r="E7" s="13">
        <f t="shared" si="1"/>
        <v>1018</v>
      </c>
      <c r="F7" s="13">
        <f t="shared" si="1"/>
        <v>1097.0999999999999</v>
      </c>
      <c r="G7" s="13">
        <f t="shared" si="1"/>
        <v>1359</v>
      </c>
      <c r="H7" s="13">
        <f t="shared" si="1"/>
        <v>1169.3</v>
      </c>
      <c r="I7" s="13">
        <f t="shared" si="1"/>
        <v>0</v>
      </c>
      <c r="J7" s="13">
        <f t="shared" si="1"/>
        <v>1898.6999999999998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41">
        <f>SUM(C7:M7)</f>
        <v>10703.099999999999</v>
      </c>
    </row>
    <row r="8" spans="1:14" ht="15.75">
      <c r="A8" s="40" t="s">
        <v>35</v>
      </c>
      <c r="B8" s="20"/>
      <c r="C8" s="20">
        <v>3979</v>
      </c>
      <c r="D8" s="20"/>
      <c r="E8" s="20"/>
      <c r="F8" s="20">
        <v>4087.54</v>
      </c>
      <c r="G8" s="20">
        <v>2134</v>
      </c>
      <c r="H8" s="20">
        <v>1376</v>
      </c>
      <c r="I8" s="20"/>
      <c r="J8" s="20">
        <v>2000</v>
      </c>
      <c r="K8" s="20"/>
      <c r="L8" s="20"/>
      <c r="M8" s="20"/>
      <c r="N8" s="42">
        <f>IF(N7=0,0,N7-(SUM(B8:M8)))</f>
        <v>-2873.4400000000023</v>
      </c>
    </row>
    <row r="9" spans="1:14" ht="16.5" thickBot="1">
      <c r="A9" s="43" t="s">
        <v>31</v>
      </c>
      <c r="B9" s="44"/>
      <c r="C9" s="45">
        <v>44977</v>
      </c>
      <c r="D9" s="44"/>
      <c r="E9" s="46"/>
      <c r="F9" s="46">
        <v>45053</v>
      </c>
      <c r="G9" s="46">
        <v>45085</v>
      </c>
      <c r="H9" s="46">
        <v>45114</v>
      </c>
      <c r="I9" s="44"/>
      <c r="J9" s="46">
        <v>45191</v>
      </c>
      <c r="K9" s="44"/>
      <c r="L9" s="44"/>
      <c r="M9" s="44"/>
      <c r="N9" s="47" t="str">
        <f>IF(N8&lt;0,"Переплата",IF(N7=0,0,"Долг"))</f>
        <v>Переплата</v>
      </c>
    </row>
    <row r="10" spans="1:14" ht="11.1" customHeight="1">
      <c r="F10" s="62"/>
      <c r="G10" s="63"/>
    </row>
    <row r="11" spans="1:14" ht="26.1" customHeight="1" thickBot="1">
      <c r="A11" s="68" t="s">
        <v>29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4" s="1" customFormat="1" ht="15.75" customHeight="1">
      <c r="A12" s="33"/>
      <c r="B12" s="34" t="s">
        <v>10</v>
      </c>
      <c r="C12" s="34" t="s">
        <v>11</v>
      </c>
      <c r="D12" s="34" t="s">
        <v>12</v>
      </c>
      <c r="E12" s="34" t="s">
        <v>1</v>
      </c>
      <c r="F12" s="34" t="s">
        <v>2</v>
      </c>
      <c r="G12" s="34" t="s">
        <v>13</v>
      </c>
      <c r="H12" s="34" t="s">
        <v>14</v>
      </c>
      <c r="I12" s="34" t="s">
        <v>15</v>
      </c>
      <c r="J12" s="34" t="s">
        <v>16</v>
      </c>
      <c r="K12" s="35" t="s">
        <v>17</v>
      </c>
      <c r="L12" s="35" t="s">
        <v>18</v>
      </c>
      <c r="M12" s="35" t="s">
        <v>19</v>
      </c>
      <c r="N12" s="36" t="s">
        <v>22</v>
      </c>
    </row>
    <row r="13" spans="1:14" s="1" customFormat="1" ht="15.75" customHeight="1">
      <c r="A13" s="37" t="s">
        <v>44</v>
      </c>
      <c r="B13" s="19">
        <f>IF('Показания счётчиков'!C9&lt;=0,0,'Показания счётчиков'!C9-'Показания счётчиков'!N3)</f>
        <v>0</v>
      </c>
      <c r="C13" s="19">
        <f>IF('Показания счётчиков'!D9&lt;=0,0,'Показания счётчиков'!D9-'Показания счётчиков'!C9)</f>
        <v>0</v>
      </c>
      <c r="D13" s="19">
        <f>IF('Показания счётчиков'!E9&lt;=0,0,'Показания счётчиков'!E9-'Показания счётчиков'!D9)</f>
        <v>0</v>
      </c>
      <c r="E13" s="19">
        <f>IF('Показания счётчиков'!F9&lt;=0,0,'Показания счётчиков'!F9-'Показания счётчиков'!E9)</f>
        <v>0</v>
      </c>
      <c r="F13" s="19">
        <f>IF('Показания счётчиков'!G9&lt;=0,0,'Показания счётчиков'!G9-'Показания счётчиков'!F9)</f>
        <v>0</v>
      </c>
      <c r="G13" s="19">
        <f>IF('Показания счётчиков'!H9&lt;=0,0,'Показания счётчиков'!H9-'Показания счётчиков'!K3)</f>
        <v>605</v>
      </c>
      <c r="H13" s="19">
        <f>IF('Показания счётчиков'!I9&lt;=0,0,'Показания счётчиков'!I9-'Показания счётчиков'!H9)</f>
        <v>0</v>
      </c>
      <c r="I13" s="19">
        <f>IF('Показания счётчиков'!J9&lt;=0,0,'Показания счётчиков'!J9-'Показания счётчиков'!I3)</f>
        <v>0</v>
      </c>
      <c r="J13" s="19">
        <f>IF('Показания счётчиков'!K9&lt;=0,0,'Показания счётчиков'!K9-'Показания счётчиков'!J9)</f>
        <v>0</v>
      </c>
      <c r="K13" s="19">
        <f>IF('Показания счётчиков'!L9&lt;=0,0,'Показания счётчиков'!L9-'Показания счётчиков'!H9)</f>
        <v>264</v>
      </c>
      <c r="L13" s="19">
        <f>IF('Показания счётчиков'!M9&lt;=0,0,'Показания счётчиков'!M9-'Показания счётчиков'!L9)</f>
        <v>0</v>
      </c>
      <c r="M13" s="19">
        <f>IF('Показания счётчиков'!N9&lt;=0,0,'Показания счётчиков'!N9-'Показания счётчиков'!M9)</f>
        <v>0</v>
      </c>
      <c r="N13" s="38">
        <f>SUM(B13:M13)</f>
        <v>869</v>
      </c>
    </row>
    <row r="14" spans="1:14" s="1" customFormat="1" ht="15.75">
      <c r="A14" s="37" t="s">
        <v>45</v>
      </c>
      <c r="B14" s="19">
        <f>IF('Показания счётчиков'!C10&lt;=0,0,'Показания счётчиков'!C10-'Показания счётчиков'!N4)</f>
        <v>0</v>
      </c>
      <c r="C14" s="19">
        <f>IF('Показания счётчиков'!D10&lt;=0,0,'Показания счётчиков'!D10-'Показания счётчиков'!C10)</f>
        <v>0</v>
      </c>
      <c r="D14" s="19">
        <f>IF('Показания счётчиков'!E10&lt;=0,0,'Показания счётчиков'!E10-'Показания счётчиков'!D10)</f>
        <v>0</v>
      </c>
      <c r="E14" s="19">
        <f>IF('Показания счётчиков'!F10&lt;=0,0,'Показания счётчиков'!F10-'Показания счётчиков'!E10)</f>
        <v>0</v>
      </c>
      <c r="F14" s="19">
        <f>IF('Показания счётчиков'!G10&lt;=0,0,'Показания счётчиков'!G10-'Показания счётчиков'!F10)</f>
        <v>0</v>
      </c>
      <c r="G14" s="19">
        <f>IF('Показания счётчиков'!H10&lt;=0,0,'Показания счётчиков'!H10-'Показания счётчиков'!K4)</f>
        <v>136</v>
      </c>
      <c r="H14" s="19">
        <f>IF('Показания счётчиков'!I10&lt;=0,0,'Показания счётчиков'!I10-'Показания счётчиков'!H10)</f>
        <v>0</v>
      </c>
      <c r="I14" s="19">
        <f>IF('Показания счётчиков'!J10&lt;=0,0,'Показания счётчиков'!J10-'Показания счётчиков'!I4)</f>
        <v>0</v>
      </c>
      <c r="J14" s="19">
        <f>IF('Показания счётчиков'!K10&lt;=0,0,'Показания счётчиков'!K10-'Показания счётчиков'!J10)</f>
        <v>0</v>
      </c>
      <c r="K14" s="19">
        <f>IF('Показания счётчиков'!L10&lt;=0,0,'Показания счётчиков'!L10-'Показания счётчиков'!H10)</f>
        <v>82</v>
      </c>
      <c r="L14" s="19">
        <f>IF('Показания счётчиков'!M10&lt;=0,0,'Показания счётчиков'!M10-'Показания счётчиков'!L10)</f>
        <v>0</v>
      </c>
      <c r="M14" s="19">
        <f>IF('Показания счётчиков'!N10&lt;=0,0,'Показания счётчиков'!N10-'Показания счётчиков'!M10)</f>
        <v>0</v>
      </c>
      <c r="N14" s="38">
        <f>SUM(B14:M14)</f>
        <v>218</v>
      </c>
    </row>
    <row r="15" spans="1:14" s="1" customFormat="1" ht="15.75">
      <c r="A15" s="37" t="s">
        <v>32</v>
      </c>
      <c r="B15" s="14">
        <f>B13*Канстанты!B11</f>
        <v>0</v>
      </c>
      <c r="C15" s="14">
        <f>C13*Канстанты!B11</f>
        <v>0</v>
      </c>
      <c r="D15" s="14">
        <f>D13*Канстанты!B11</f>
        <v>0</v>
      </c>
      <c r="E15" s="14">
        <f>E13*Канстанты!B11</f>
        <v>0</v>
      </c>
      <c r="F15" s="14">
        <f>F13*Канстанты!B11</f>
        <v>0</v>
      </c>
      <c r="G15" s="16">
        <f>G13*Канстанты!B2</f>
        <v>3388</v>
      </c>
      <c r="H15" s="14">
        <f>H13*Канстанты!B5</f>
        <v>0</v>
      </c>
      <c r="I15" s="14">
        <f>I13*Канстанты!B5</f>
        <v>0</v>
      </c>
      <c r="J15" s="14">
        <f>J13*Канстанты!B5</f>
        <v>0</v>
      </c>
      <c r="K15" s="16">
        <f>K13*Канстанты!B5</f>
        <v>1657.92</v>
      </c>
      <c r="L15" s="14">
        <f>L13*Канстанты!B5</f>
        <v>0</v>
      </c>
      <c r="M15" s="14">
        <f>M13*Канстанты!B5</f>
        <v>0</v>
      </c>
      <c r="N15" s="39">
        <f>SUM(B15:M15)</f>
        <v>5045.92</v>
      </c>
    </row>
    <row r="16" spans="1:14" s="1" customFormat="1" ht="15.75">
      <c r="A16" s="37" t="s">
        <v>33</v>
      </c>
      <c r="B16" s="14">
        <f>B14*Канстанты!B12</f>
        <v>0</v>
      </c>
      <c r="C16" s="14">
        <f>C14*Канстанты!B12</f>
        <v>0</v>
      </c>
      <c r="D16" s="14">
        <f>D14*Канстанты!B12</f>
        <v>0</v>
      </c>
      <c r="E16" s="14">
        <f>E14*Канстанты!B12</f>
        <v>0</v>
      </c>
      <c r="F16" s="14">
        <f>F14*Канстанты!B12</f>
        <v>0</v>
      </c>
      <c r="G16" s="16">
        <f>G14*Канстанты!B3</f>
        <v>421.6</v>
      </c>
      <c r="H16" s="14">
        <f>H14*Канстанты!B6</f>
        <v>0</v>
      </c>
      <c r="I16" s="14">
        <f>I14*Канстанты!B6</f>
        <v>0</v>
      </c>
      <c r="J16" s="14">
        <f>J14*Канстанты!B6</f>
        <v>0</v>
      </c>
      <c r="K16" s="16">
        <f>K14*Канстанты!B6</f>
        <v>278.8</v>
      </c>
      <c r="L16" s="14">
        <f>L14*Канстанты!D6</f>
        <v>0</v>
      </c>
      <c r="M16" s="14">
        <f>M14*Канстанты!D6</f>
        <v>0</v>
      </c>
      <c r="N16" s="39">
        <f>SUM(B16:M16)</f>
        <v>700.40000000000009</v>
      </c>
    </row>
    <row r="17" spans="1:14" ht="15.75">
      <c r="A17" s="40" t="s">
        <v>34</v>
      </c>
      <c r="B17" s="8">
        <f>B15+B16</f>
        <v>0</v>
      </c>
      <c r="C17" s="8">
        <f t="shared" ref="C17" si="2">C15+C16</f>
        <v>0</v>
      </c>
      <c r="D17" s="8">
        <f t="shared" ref="D17" si="3">D15+D16</f>
        <v>0</v>
      </c>
      <c r="E17" s="8">
        <f t="shared" ref="E17" si="4">E15+E16</f>
        <v>0</v>
      </c>
      <c r="F17" s="8">
        <f t="shared" ref="F17" si="5">F15+F16</f>
        <v>0</v>
      </c>
      <c r="G17" s="12">
        <f>G15+G16</f>
        <v>3809.6</v>
      </c>
      <c r="H17" s="8">
        <f t="shared" ref="H17" si="6">H15+H16</f>
        <v>0</v>
      </c>
      <c r="I17" s="8">
        <f t="shared" ref="I17" si="7">I15+I16</f>
        <v>0</v>
      </c>
      <c r="J17" s="8">
        <f t="shared" ref="J17" si="8">J15+J16</f>
        <v>0</v>
      </c>
      <c r="K17" s="12">
        <f>K15+K16</f>
        <v>1936.72</v>
      </c>
      <c r="L17" s="8">
        <f t="shared" ref="L17" si="9">L15+L16</f>
        <v>0</v>
      </c>
      <c r="M17" s="8">
        <f t="shared" ref="M17" si="10">M15+M16</f>
        <v>0</v>
      </c>
      <c r="N17" s="41">
        <f>SUM(B17:M17)</f>
        <v>5746.32</v>
      </c>
    </row>
    <row r="18" spans="1:14" ht="15.75">
      <c r="A18" s="40" t="s">
        <v>35</v>
      </c>
      <c r="B18" s="20"/>
      <c r="C18" s="20"/>
      <c r="D18" s="20"/>
      <c r="E18" s="20"/>
      <c r="F18" s="20"/>
      <c r="G18" s="20">
        <v>1000</v>
      </c>
      <c r="H18" s="20"/>
      <c r="I18" s="20">
        <v>2000</v>
      </c>
      <c r="J18" s="20"/>
      <c r="K18" s="20"/>
      <c r="L18" s="20"/>
      <c r="M18" s="20"/>
      <c r="N18" s="48">
        <f>IF(N17=0,0,N17-(SUM(B18:M18)-N8))</f>
        <v>-127.12000000000262</v>
      </c>
    </row>
    <row r="19" spans="1:14" ht="16.5" thickBot="1">
      <c r="A19" s="43" t="s">
        <v>31</v>
      </c>
      <c r="B19" s="49"/>
      <c r="C19" s="45"/>
      <c r="D19" s="49"/>
      <c r="E19" s="45"/>
      <c r="F19" s="45"/>
      <c r="G19" s="45">
        <v>45444</v>
      </c>
      <c r="H19" s="45"/>
      <c r="I19" s="45">
        <v>45508</v>
      </c>
      <c r="J19" s="45"/>
      <c r="K19" s="49"/>
      <c r="L19" s="49"/>
      <c r="M19" s="49"/>
      <c r="N19" s="47" t="str">
        <f>IF(N18&lt;0,"Переплата",IF(N17=0,0,"Долг"))</f>
        <v>Переплата</v>
      </c>
    </row>
    <row r="20" spans="1:14" ht="11.1" customHeight="1"/>
    <row r="21" spans="1:14" ht="26.1" customHeight="1" thickBot="1">
      <c r="A21" s="68" t="s">
        <v>37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15.75" customHeight="1">
      <c r="A22" s="33"/>
      <c r="B22" s="34" t="s">
        <v>10</v>
      </c>
      <c r="C22" s="34" t="s">
        <v>11</v>
      </c>
      <c r="D22" s="34" t="s">
        <v>12</v>
      </c>
      <c r="E22" s="34" t="s">
        <v>1</v>
      </c>
      <c r="F22" s="34" t="s">
        <v>2</v>
      </c>
      <c r="G22" s="34" t="s">
        <v>13</v>
      </c>
      <c r="H22" s="34" t="s">
        <v>14</v>
      </c>
      <c r="I22" s="34" t="s">
        <v>15</v>
      </c>
      <c r="J22" s="34" t="s">
        <v>16</v>
      </c>
      <c r="K22" s="35" t="s">
        <v>17</v>
      </c>
      <c r="L22" s="35" t="s">
        <v>18</v>
      </c>
      <c r="M22" s="35" t="s">
        <v>19</v>
      </c>
      <c r="N22" s="36" t="s">
        <v>22</v>
      </c>
    </row>
    <row r="23" spans="1:14" ht="15.75">
      <c r="A23" s="37" t="s">
        <v>44</v>
      </c>
      <c r="B23" s="19">
        <f>IF('Показания счётчиков'!C15&lt;=0,0,'Показания счётчиков'!C15-'Показания счётчиков'!N9)</f>
        <v>0</v>
      </c>
      <c r="C23" s="19">
        <f>IF('Показания счётчиков'!D15&lt;=0,0,'Показания счётчиков'!D15-'Показания счётчиков'!C15)</f>
        <v>0</v>
      </c>
      <c r="D23" s="19">
        <f>IF('Показания счётчиков'!E15&lt;=0,0,'Показания счётчиков'!E15-'Показания счётчиков'!D15)</f>
        <v>0</v>
      </c>
      <c r="E23" s="19">
        <f>IF('Показания счётчиков'!F15&lt;=0,0,'Показания счётчиков'!F15-'Показания счётчиков'!E15)</f>
        <v>0</v>
      </c>
      <c r="F23" s="19">
        <f>IF('Показания счётчиков'!G15&lt;=0,0,'Показания счётчиков'!G15-'Показания счётчиков'!F15)</f>
        <v>0</v>
      </c>
      <c r="G23" s="19">
        <f>IF('Показания счётчиков'!H15&lt;=0,0,'Показания счётчиков'!H15-'Показания счётчиков'!G15)</f>
        <v>0</v>
      </c>
      <c r="H23" s="19">
        <f>IF('Показания счётчиков'!I15&lt;=0,0,'Показания счётчиков'!I15-'Показания счётчиков'!H15)</f>
        <v>0</v>
      </c>
      <c r="I23" s="19">
        <f>IF('Показания счётчиков'!J15&lt;=0,0,'Показания счётчиков'!J15-'Показания счётчиков'!I15)</f>
        <v>0</v>
      </c>
      <c r="J23" s="19">
        <f>IF('Показания счётчиков'!K15&lt;=0,0,'Показания счётчиков'!K15-'Показания счётчиков'!J15)</f>
        <v>0</v>
      </c>
      <c r="K23" s="19">
        <f>IF('Показания счётчиков'!L15&lt;=0,0,'Показания счётчиков'!L15-'Показания счётчиков'!K15)</f>
        <v>0</v>
      </c>
      <c r="L23" s="19">
        <f>IF('Показания счётчиков'!M15&lt;=0,0,'Показания счётчиков'!M15-'Показания счётчиков'!L15)</f>
        <v>0</v>
      </c>
      <c r="M23" s="19">
        <f>IF('Показания счётчиков'!N15&lt;=0,0,'Показания счётчиков'!N15-'Показания счётчиков'!M15)</f>
        <v>0</v>
      </c>
      <c r="N23" s="38">
        <f>SUM(B23:M23)</f>
        <v>0</v>
      </c>
    </row>
    <row r="24" spans="1:14" ht="15.75">
      <c r="A24" s="37" t="s">
        <v>45</v>
      </c>
      <c r="B24" s="19">
        <f>IF('Показания счётчиков'!C16&lt;=0,0,'Показания счётчиков'!C16-'Показания счётчиков'!N10)</f>
        <v>0</v>
      </c>
      <c r="C24" s="19">
        <f>IF('Показания счётчиков'!D16&lt;=0,0,'Показания счётчиков'!D16-'Показания счётчиков'!C16)</f>
        <v>0</v>
      </c>
      <c r="D24" s="19">
        <f>IF('Показания счётчиков'!E16&lt;=0,0,'Показания счётчиков'!E16-'Показания счётчиков'!D16)</f>
        <v>0</v>
      </c>
      <c r="E24" s="19">
        <f>IF('Показания счётчиков'!F16&lt;=0,0,'Показания счётчиков'!F16-'Показания счётчиков'!E16)</f>
        <v>0</v>
      </c>
      <c r="F24" s="19">
        <f>IF('Показания счётчиков'!G16&lt;=0,0,'Показания счётчиков'!G16-'Показания счётчиков'!F16)</f>
        <v>0</v>
      </c>
      <c r="G24" s="19">
        <f>IF('Показания счётчиков'!H16&lt;=0,0,'Показания счётчиков'!H16-'Показания счётчиков'!G16)</f>
        <v>0</v>
      </c>
      <c r="H24" s="19">
        <f>IF('Показания счётчиков'!I16&lt;=0,0,'Показания счётчиков'!I16-'Показания счётчиков'!H16)</f>
        <v>0</v>
      </c>
      <c r="I24" s="19">
        <f>IF('Показания счётчиков'!J16&lt;=0,0,'Показания счётчиков'!J16-'Показания счётчиков'!I16)</f>
        <v>0</v>
      </c>
      <c r="J24" s="19">
        <f>IF('Показания счётчиков'!K16&lt;=0,0,'Показания счётчиков'!K16-'Показания счётчиков'!J16)</f>
        <v>0</v>
      </c>
      <c r="K24" s="19">
        <f>IF('Показания счётчиков'!L16&lt;=0,0,'Показания счётчиков'!L16-'Показания счётчиков'!K16)</f>
        <v>0</v>
      </c>
      <c r="L24" s="19">
        <f>IF('Показания счётчиков'!M16&lt;=0,0,'Показания счётчиков'!M16-'Показания счётчиков'!L16)</f>
        <v>0</v>
      </c>
      <c r="M24" s="19">
        <f>IF('Показания счётчиков'!N16&lt;=0,0,'Показания счётчиков'!N16-'Показания счётчиков'!M16)</f>
        <v>0</v>
      </c>
      <c r="N24" s="38">
        <f>SUM(B24:M24)</f>
        <v>0</v>
      </c>
    </row>
    <row r="25" spans="1:14" ht="15.75">
      <c r="A25" s="37" t="s">
        <v>32</v>
      </c>
      <c r="B25" s="16">
        <f>B23*Канстанты!B5</f>
        <v>0</v>
      </c>
      <c r="C25" s="16">
        <f>C23*Канстанты!B5</f>
        <v>0</v>
      </c>
      <c r="D25" s="16">
        <f>D23*Канстанты!B5</f>
        <v>0</v>
      </c>
      <c r="E25" s="16">
        <f>E23*Канстанты!B5</f>
        <v>0</v>
      </c>
      <c r="F25" s="16">
        <f>F23*Канстанты!B5</f>
        <v>0</v>
      </c>
      <c r="G25" s="16">
        <f>G23*Канстанты!B5</f>
        <v>0</v>
      </c>
      <c r="H25" s="16">
        <f>H23*Канстанты!B5</f>
        <v>0</v>
      </c>
      <c r="I25" s="16">
        <f>I23*Канстанты!B5</f>
        <v>0</v>
      </c>
      <c r="J25" s="16">
        <f>J23*Канстанты!B5</f>
        <v>0</v>
      </c>
      <c r="K25" s="16">
        <f>K23*Канстанты!B5</f>
        <v>0</v>
      </c>
      <c r="L25" s="16">
        <f>L23*Канстанты!B5</f>
        <v>0</v>
      </c>
      <c r="M25" s="16">
        <f>M23*Канстанты!B5</f>
        <v>0</v>
      </c>
      <c r="N25" s="39">
        <f>SUM(B25:M25)</f>
        <v>0</v>
      </c>
    </row>
    <row r="26" spans="1:14" ht="15.75">
      <c r="A26" s="37" t="s">
        <v>33</v>
      </c>
      <c r="B26" s="16">
        <f>B24*Канстанты!B6</f>
        <v>0</v>
      </c>
      <c r="C26" s="16">
        <f>C24*Канстанты!B6</f>
        <v>0</v>
      </c>
      <c r="D26" s="16">
        <f>D24*Канстанты!B6</f>
        <v>0</v>
      </c>
      <c r="E26" s="16">
        <f>E24*Канстанты!B6</f>
        <v>0</v>
      </c>
      <c r="F26" s="16">
        <f>F24*Канстанты!B6</f>
        <v>0</v>
      </c>
      <c r="G26" s="16">
        <f>G24*Канстанты!B6</f>
        <v>0</v>
      </c>
      <c r="H26" s="16">
        <f>H24*Канстанты!B6</f>
        <v>0</v>
      </c>
      <c r="I26" s="16">
        <f>I24*Канстанты!B6</f>
        <v>0</v>
      </c>
      <c r="J26" s="16">
        <f>J24*Канстанты!B6</f>
        <v>0</v>
      </c>
      <c r="K26" s="16">
        <f>K24*Канстанты!B6</f>
        <v>0</v>
      </c>
      <c r="L26" s="16">
        <f>L24*Канстанты!B6</f>
        <v>0</v>
      </c>
      <c r="M26" s="16">
        <f>M24*Канстанты!B6</f>
        <v>0</v>
      </c>
      <c r="N26" s="39">
        <f>SUM(B26:M26)</f>
        <v>0</v>
      </c>
    </row>
    <row r="27" spans="1:14" ht="15.75">
      <c r="A27" s="40" t="s">
        <v>34</v>
      </c>
      <c r="B27" s="15">
        <f>B25+B26</f>
        <v>0</v>
      </c>
      <c r="C27" s="15">
        <f>C25+C26</f>
        <v>0</v>
      </c>
      <c r="D27" s="15">
        <f t="shared" ref="D27:M27" si="11">D25+D26</f>
        <v>0</v>
      </c>
      <c r="E27" s="15">
        <f t="shared" si="11"/>
        <v>0</v>
      </c>
      <c r="F27" s="15">
        <f t="shared" si="11"/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41">
        <f>SUM(B27:M27)</f>
        <v>0</v>
      </c>
    </row>
    <row r="28" spans="1:14" ht="15.75">
      <c r="A28" s="40" t="s">
        <v>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48">
        <f>IF(N27=0,0,N27-(SUM(B28:M28)-N18))</f>
        <v>0</v>
      </c>
    </row>
    <row r="29" spans="1:14" ht="16.5" thickBot="1">
      <c r="A29" s="43" t="s">
        <v>31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47">
        <f>IF(N28&lt;0,"Переплата",IF(N27=0,0,"Долг"))</f>
        <v>0</v>
      </c>
    </row>
    <row r="30" spans="1:14" ht="11.1" customHeight="1"/>
    <row r="31" spans="1:14" ht="26.1" customHeight="1" thickBot="1">
      <c r="A31" s="68" t="s">
        <v>49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 ht="15.75">
      <c r="A32" s="33"/>
      <c r="B32" s="34" t="s">
        <v>10</v>
      </c>
      <c r="C32" s="34" t="s">
        <v>11</v>
      </c>
      <c r="D32" s="34" t="s">
        <v>12</v>
      </c>
      <c r="E32" s="34" t="s">
        <v>1</v>
      </c>
      <c r="F32" s="34" t="s">
        <v>2</v>
      </c>
      <c r="G32" s="34" t="s">
        <v>13</v>
      </c>
      <c r="H32" s="34" t="s">
        <v>14</v>
      </c>
      <c r="I32" s="34" t="s">
        <v>15</v>
      </c>
      <c r="J32" s="34" t="s">
        <v>16</v>
      </c>
      <c r="K32" s="35" t="s">
        <v>17</v>
      </c>
      <c r="L32" s="35" t="s">
        <v>18</v>
      </c>
      <c r="M32" s="35" t="s">
        <v>19</v>
      </c>
      <c r="N32" s="36" t="s">
        <v>22</v>
      </c>
    </row>
    <row r="33" spans="1:14" ht="15.75">
      <c r="A33" s="37" t="s">
        <v>44</v>
      </c>
      <c r="B33" s="19">
        <f>IF('Показания счётчиков'!C21&lt;=0,0,'Показания счётчиков'!C21-'Показания счётчиков'!N15)</f>
        <v>0</v>
      </c>
      <c r="C33" s="19">
        <f>IF('Показания счётчиков'!D21&lt;=0,0,'Показания счётчиков'!D21-'Показания счётчиков'!C21)</f>
        <v>0</v>
      </c>
      <c r="D33" s="19">
        <f>IF('Показания счётчиков'!E21&lt;=0,0,'Показания счётчиков'!E21-'Показания счётчиков'!D21)</f>
        <v>0</v>
      </c>
      <c r="E33" s="19">
        <f>IF('Показания счётчиков'!F21&lt;=0,0,'Показания счётчиков'!F21-'Показания счётчиков'!E21)</f>
        <v>0</v>
      </c>
      <c r="F33" s="19">
        <f>IF('Показания счётчиков'!G21&lt;=0,0,'Показания счётчиков'!G21-'Показания счётчиков'!F21)</f>
        <v>0</v>
      </c>
      <c r="G33" s="19">
        <f>IF('Показания счётчиков'!H21&lt;=0,0,'Показания счётчиков'!H21-'Показания счётчиков'!G21)</f>
        <v>0</v>
      </c>
      <c r="H33" s="19">
        <f>IF('Показания счётчиков'!I21&lt;=0,0,'Показания счётчиков'!I21-'Показания счётчиков'!H21)</f>
        <v>0</v>
      </c>
      <c r="I33" s="19">
        <f>IF('Показания счётчиков'!J21&lt;=0,0,'Показания счётчиков'!J21-'Показания счётчиков'!I21)</f>
        <v>0</v>
      </c>
      <c r="J33" s="19">
        <f>IF('Показания счётчиков'!K21&lt;=0,0,'Показания счётчиков'!K21-'Показания счётчиков'!J21)</f>
        <v>0</v>
      </c>
      <c r="K33" s="19">
        <f>IF('Показания счётчиков'!L21&lt;=0,0,'Показания счётчиков'!L21-'Показания счётчиков'!K21)</f>
        <v>0</v>
      </c>
      <c r="L33" s="19">
        <f>IF('Показания счётчиков'!M21&lt;=0,0,'Показания счётчиков'!M21-'Показания счётчиков'!L21)</f>
        <v>0</v>
      </c>
      <c r="M33" s="19">
        <f>IF('Показания счётчиков'!N21&lt;=0,0,'Показания счётчиков'!N21-'Показания счётчиков'!M21)</f>
        <v>0</v>
      </c>
      <c r="N33" s="38">
        <f>SUM(B33:M33)</f>
        <v>0</v>
      </c>
    </row>
    <row r="34" spans="1:14" ht="15.75">
      <c r="A34" s="37" t="s">
        <v>45</v>
      </c>
      <c r="B34" s="19">
        <f>IF('Показания счётчиков'!C22&lt;=0,0,'Показания счётчиков'!C22-'Показания счётчиков'!N16)</f>
        <v>0</v>
      </c>
      <c r="C34" s="19">
        <f>IF('Показания счётчиков'!D22&lt;=0,0,'Показания счётчиков'!D22-'Показания счётчиков'!C22)</f>
        <v>0</v>
      </c>
      <c r="D34" s="19">
        <f>IF('Показания счётчиков'!E22&lt;=0,0,'Показания счётчиков'!E22-'Показания счётчиков'!D22)</f>
        <v>0</v>
      </c>
      <c r="E34" s="19">
        <f>IF('Показания счётчиков'!F22&lt;=0,0,'Показания счётчиков'!F22-'Показания счётчиков'!E22)</f>
        <v>0</v>
      </c>
      <c r="F34" s="19">
        <f>IF('Показания счётчиков'!G22&lt;=0,0,'Показания счётчиков'!G22-'Показания счётчиков'!F22)</f>
        <v>0</v>
      </c>
      <c r="G34" s="19">
        <f>IF('Показания счётчиков'!H22&lt;=0,0,'Показания счётчиков'!H22-'Показания счётчиков'!G22)</f>
        <v>0</v>
      </c>
      <c r="H34" s="19">
        <f>IF('Показания счётчиков'!I22&lt;=0,0,'Показания счётчиков'!I22-'Показания счётчиков'!H22)</f>
        <v>0</v>
      </c>
      <c r="I34" s="19">
        <f>IF('Показания счётчиков'!J22&lt;=0,0,'Показания счётчиков'!J22-'Показания счётчиков'!I22)</f>
        <v>0</v>
      </c>
      <c r="J34" s="19">
        <f>IF('Показания счётчиков'!K22&lt;=0,0,'Показания счётчиков'!K22-'Показания счётчиков'!J22)</f>
        <v>0</v>
      </c>
      <c r="K34" s="19">
        <f>IF('Показания счётчиков'!L22&lt;=0,0,'Показания счётчиков'!L22-'Показания счётчиков'!K22)</f>
        <v>0</v>
      </c>
      <c r="L34" s="19">
        <f>IF('Показания счётчиков'!M22&lt;=0,0,'Показания счётчиков'!M22-'Показания счётчиков'!L22)</f>
        <v>0</v>
      </c>
      <c r="M34" s="19">
        <f>IF('Показания счётчиков'!N22&lt;=0,0,'Показания счётчиков'!N22-'Показания счётчиков'!M22)</f>
        <v>0</v>
      </c>
      <c r="N34" s="38">
        <f>SUM(B34:M34)</f>
        <v>0</v>
      </c>
    </row>
    <row r="35" spans="1:14" ht="15.75">
      <c r="A35" s="37" t="s">
        <v>32</v>
      </c>
      <c r="B35" s="16">
        <f>B33*Канстанты!B5</f>
        <v>0</v>
      </c>
      <c r="C35" s="16">
        <f>C33*Канстанты!B5</f>
        <v>0</v>
      </c>
      <c r="D35" s="16">
        <f>D33*Канстанты!B5</f>
        <v>0</v>
      </c>
      <c r="E35" s="16">
        <f>E33*Канстанты!B5</f>
        <v>0</v>
      </c>
      <c r="F35" s="16">
        <f>F33*Канстанты!B5</f>
        <v>0</v>
      </c>
      <c r="G35" s="16">
        <f>G33*Канстанты!B5</f>
        <v>0</v>
      </c>
      <c r="H35" s="16">
        <f>H33*Канстанты!B5</f>
        <v>0</v>
      </c>
      <c r="I35" s="16">
        <f>I33*Канстанты!B5</f>
        <v>0</v>
      </c>
      <c r="J35" s="16">
        <f>J33*Канстанты!B5</f>
        <v>0</v>
      </c>
      <c r="K35" s="16">
        <f>K33*Канстанты!B5</f>
        <v>0</v>
      </c>
      <c r="L35" s="16">
        <f>L33*Канстанты!B5</f>
        <v>0</v>
      </c>
      <c r="M35" s="16">
        <f>M33*Канстанты!B5</f>
        <v>0</v>
      </c>
      <c r="N35" s="39">
        <f>SUM(B35:M35)</f>
        <v>0</v>
      </c>
    </row>
    <row r="36" spans="1:14" ht="15.75">
      <c r="A36" s="37" t="s">
        <v>33</v>
      </c>
      <c r="B36" s="16">
        <f>B34*Канстанты!B6</f>
        <v>0</v>
      </c>
      <c r="C36" s="16">
        <f>C34*Канстанты!B6</f>
        <v>0</v>
      </c>
      <c r="D36" s="16">
        <f>D34*Канстанты!B6</f>
        <v>0</v>
      </c>
      <c r="E36" s="16">
        <f>E34*Канстанты!B6</f>
        <v>0</v>
      </c>
      <c r="F36" s="16">
        <f>F34*Канстанты!B6</f>
        <v>0</v>
      </c>
      <c r="G36" s="16">
        <f>G34*Канстанты!B6</f>
        <v>0</v>
      </c>
      <c r="H36" s="16">
        <f>H34*Канстанты!B6</f>
        <v>0</v>
      </c>
      <c r="I36" s="16">
        <f>I34*Канстанты!B6</f>
        <v>0</v>
      </c>
      <c r="J36" s="16">
        <f>J34*Канстанты!B6</f>
        <v>0</v>
      </c>
      <c r="K36" s="16">
        <f>K34*Канстанты!B6</f>
        <v>0</v>
      </c>
      <c r="L36" s="16">
        <f>L34*Канстанты!D16</f>
        <v>0</v>
      </c>
      <c r="M36" s="16">
        <f>M34*Канстанты!D16</f>
        <v>0</v>
      </c>
      <c r="N36" s="39">
        <f>SUM(B36:M36)</f>
        <v>0</v>
      </c>
    </row>
    <row r="37" spans="1:14" ht="15.75">
      <c r="A37" s="40" t="s">
        <v>34</v>
      </c>
      <c r="B37" s="15">
        <f>B35+B36</f>
        <v>0</v>
      </c>
      <c r="C37" s="15">
        <f>C35+C36</f>
        <v>0</v>
      </c>
      <c r="D37" s="15">
        <f t="shared" ref="D37:M37" si="12">D35+D36</f>
        <v>0</v>
      </c>
      <c r="E37" s="15">
        <f t="shared" si="12"/>
        <v>0</v>
      </c>
      <c r="F37" s="15">
        <f t="shared" si="12"/>
        <v>0</v>
      </c>
      <c r="G37" s="15">
        <f t="shared" si="12"/>
        <v>0</v>
      </c>
      <c r="H37" s="15">
        <f t="shared" si="12"/>
        <v>0</v>
      </c>
      <c r="I37" s="15">
        <f t="shared" si="12"/>
        <v>0</v>
      </c>
      <c r="J37" s="15">
        <f t="shared" si="12"/>
        <v>0</v>
      </c>
      <c r="K37" s="15">
        <f t="shared" si="12"/>
        <v>0</v>
      </c>
      <c r="L37" s="15">
        <f t="shared" si="12"/>
        <v>0</v>
      </c>
      <c r="M37" s="15">
        <f t="shared" si="12"/>
        <v>0</v>
      </c>
      <c r="N37" s="41">
        <f>SUM(B37:M37)</f>
        <v>0</v>
      </c>
    </row>
    <row r="38" spans="1:14" ht="15.75">
      <c r="A38" s="40" t="s">
        <v>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48">
        <f>IF(N37=0,0,N37-(SUM(B38:M38)-N28))</f>
        <v>0</v>
      </c>
    </row>
    <row r="39" spans="1:14" ht="16.5" thickBot="1">
      <c r="A39" s="43" t="s">
        <v>31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47">
        <f>IF(N38&lt;0,"Переплата",IF(N37=0,0,"Долг"))</f>
        <v>0</v>
      </c>
    </row>
  </sheetData>
  <sheetProtection selectLockedCells="1"/>
  <mergeCells count="4">
    <mergeCell ref="A31:N31"/>
    <mergeCell ref="A11:N11"/>
    <mergeCell ref="A21:N21"/>
    <mergeCell ref="A1:N1"/>
  </mergeCells>
  <conditionalFormatting sqref="N9">
    <cfRule type="expression" dxfId="7" priority="34">
      <formula>$N$8&gt;0</formula>
    </cfRule>
    <cfRule type="expression" dxfId="6" priority="37">
      <formula>$N$8&lt;0</formula>
    </cfRule>
  </conditionalFormatting>
  <conditionalFormatting sqref="N19">
    <cfRule type="expression" dxfId="5" priority="5">
      <formula>$N$18&gt;0</formula>
    </cfRule>
    <cfRule type="expression" dxfId="4" priority="6">
      <formula>$N$18&lt;0</formula>
    </cfRule>
  </conditionalFormatting>
  <conditionalFormatting sqref="N29">
    <cfRule type="expression" dxfId="3" priority="3">
      <formula>$N$28&gt;0</formula>
    </cfRule>
    <cfRule type="expression" dxfId="2" priority="4">
      <formula>$N$28&lt;0</formula>
    </cfRule>
  </conditionalFormatting>
  <conditionalFormatting sqref="N39">
    <cfRule type="expression" dxfId="1" priority="1">
      <formula>$N$28&gt;0</formula>
    </cfRule>
    <cfRule type="expression" dxfId="0" priority="2">
      <formula>$N$28&lt;0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22" sqref="E22"/>
    </sheetView>
  </sheetViews>
  <sheetFormatPr defaultRowHeight="15"/>
  <cols>
    <col min="1" max="1" width="11.85546875" customWidth="1"/>
    <col min="2" max="2" width="6" customWidth="1"/>
    <col min="3" max="3" width="5" customWidth="1"/>
    <col min="4" max="4" width="10.7109375" customWidth="1"/>
    <col min="5" max="5" width="14.5703125" customWidth="1"/>
  </cols>
  <sheetData>
    <row r="1" spans="1:5" ht="27.75" customHeight="1" thickBot="1">
      <c r="A1" s="71" t="s">
        <v>47</v>
      </c>
      <c r="B1" s="71"/>
      <c r="C1" s="71"/>
      <c r="D1" s="71"/>
      <c r="E1" s="71"/>
    </row>
    <row r="2" spans="1:5" ht="15" customHeight="1">
      <c r="A2" s="51" t="s">
        <v>23</v>
      </c>
      <c r="B2" s="56">
        <v>5.6</v>
      </c>
      <c r="C2" s="58" t="s">
        <v>25</v>
      </c>
      <c r="D2" s="69" t="s">
        <v>46</v>
      </c>
      <c r="E2" s="54" t="s">
        <v>41</v>
      </c>
    </row>
    <row r="3" spans="1:5" ht="15" customHeight="1" thickBot="1">
      <c r="A3" s="57" t="s">
        <v>24</v>
      </c>
      <c r="B3" s="44">
        <v>3.1</v>
      </c>
      <c r="C3" s="59" t="s">
        <v>25</v>
      </c>
      <c r="D3" s="70"/>
      <c r="E3" s="55" t="s">
        <v>42</v>
      </c>
    </row>
    <row r="4" spans="1:5" ht="15.75" thickBot="1"/>
    <row r="5" spans="1:5">
      <c r="A5" s="51" t="s">
        <v>23</v>
      </c>
      <c r="B5" s="56">
        <v>6.28</v>
      </c>
      <c r="C5" s="58" t="s">
        <v>25</v>
      </c>
      <c r="D5" s="69" t="s">
        <v>46</v>
      </c>
      <c r="E5" s="60" t="s">
        <v>40</v>
      </c>
    </row>
    <row r="6" spans="1:5" ht="15.75" thickBot="1">
      <c r="A6" s="57" t="s">
        <v>24</v>
      </c>
      <c r="B6" s="44">
        <v>3.4</v>
      </c>
      <c r="C6" s="59" t="s">
        <v>25</v>
      </c>
      <c r="D6" s="70"/>
      <c r="E6" s="61" t="s">
        <v>43</v>
      </c>
    </row>
    <row r="12" spans="1:5">
      <c r="E12" s="6"/>
    </row>
  </sheetData>
  <sheetProtection selectLockedCells="1"/>
  <mergeCells count="3">
    <mergeCell ref="D2:D3"/>
    <mergeCell ref="D5:D6"/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Показания счётчиков</vt:lpstr>
      <vt:lpstr>Расход</vt:lpstr>
      <vt:lpstr>Канстанты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2024-10-23T12:43:15Z</dcterms:modified>
</cp:coreProperties>
</file>