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am\Desktop\"/>
    </mc:Choice>
  </mc:AlternateContent>
  <xr:revisionPtr revIDLastSave="0" documentId="8_{7DC02913-8019-416E-887C-C4B3EF4687E8}" xr6:coauthVersionLast="47" xr6:coauthVersionMax="47" xr10:uidLastSave="{00000000-0000-0000-0000-000000000000}"/>
  <bookViews>
    <workbookView xWindow="-110" yWindow="-110" windowWidth="19420" windowHeight="10300" tabRatio="551" xr2:uid="{00000000-000D-0000-FFFF-FFFF00000000}"/>
  </bookViews>
  <sheets>
    <sheet name="График" sheetId="1" r:id="rId1"/>
    <sheet name="Сотрудник_время" sheetId="2" r:id="rId2"/>
  </sheets>
  <definedNames>
    <definedName name="Z_39825AE4_4230_4B79_A003_55130E575659_.wvu.PrintArea" localSheetId="0" hidden="1">График!$A$1:$AU$15</definedName>
    <definedName name="Z_39825AE4_4230_4B79_A003_55130E575659_.wvu.PrintArea" localSheetId="1" hidden="1">Сотрудник_время!$A$1:$AJ$27</definedName>
    <definedName name="_xlnm.Print_Area" localSheetId="0">График!$A$1:$AI$15</definedName>
    <definedName name="_xlnm.Print_Area" localSheetId="1">Сотрудник_время!$A$4:$AH$22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14" i="2"/>
  <c r="B15" i="2"/>
  <c r="B16" i="2"/>
  <c r="B17" i="2"/>
  <c r="B18" i="2"/>
  <c r="B19" i="2"/>
  <c r="B20" i="2"/>
  <c r="B8" i="2"/>
  <c r="J4" i="2" l="1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H21" i="2"/>
  <c r="AH20" i="2"/>
  <c r="AH19" i="2"/>
  <c r="AH15" i="1" s="1"/>
  <c r="AH18" i="2"/>
  <c r="AH14" i="1" s="1"/>
  <c r="AH17" i="2"/>
  <c r="AH13" i="1" s="1"/>
  <c r="AH16" i="2"/>
  <c r="AH12" i="1" s="1"/>
  <c r="AH15" i="2"/>
  <c r="AH11" i="1" s="1"/>
  <c r="AH14" i="2"/>
  <c r="AH10" i="1" s="1"/>
  <c r="AH13" i="2"/>
  <c r="AH9" i="1" s="1"/>
  <c r="AH12" i="2"/>
  <c r="AH8" i="1" s="1"/>
  <c r="AH11" i="2"/>
  <c r="AH7" i="1" s="1"/>
  <c r="AH10" i="2"/>
  <c r="AH6" i="1" s="1"/>
  <c r="AH9" i="2"/>
  <c r="AH5" i="1" s="1"/>
  <c r="AH8" i="2"/>
  <c r="AH4" i="1" s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B2" i="1"/>
  <c r="B3" i="1" s="1"/>
  <c r="AG12" i="1" l="1"/>
  <c r="AG8" i="1"/>
  <c r="AG13" i="1"/>
  <c r="AG11" i="1"/>
  <c r="AG6" i="1"/>
  <c r="AG7" i="1"/>
  <c r="AG10" i="1"/>
  <c r="AG14" i="1"/>
  <c r="AG15" i="1"/>
  <c r="AG4" i="1"/>
  <c r="AG5" i="1"/>
  <c r="AG9" i="1"/>
  <c r="AH22" i="2"/>
  <c r="C2" i="1"/>
  <c r="C3" i="1" l="1"/>
  <c r="D2" i="1"/>
  <c r="D3" i="1" l="1"/>
  <c r="E2" i="1"/>
  <c r="E3" i="1" l="1"/>
  <c r="F2" i="1"/>
  <c r="F3" i="1" l="1"/>
  <c r="G2" i="1"/>
  <c r="G3" i="1" l="1"/>
  <c r="H2" i="1"/>
  <c r="H3" i="1" l="1"/>
  <c r="I2" i="1"/>
  <c r="I3" i="1" l="1"/>
  <c r="J2" i="1"/>
  <c r="J3" i="1" l="1"/>
  <c r="K2" i="1"/>
  <c r="K3" i="1" l="1"/>
  <c r="L2" i="1"/>
  <c r="L3" i="1" l="1"/>
  <c r="M2" i="1"/>
  <c r="M3" i="1" l="1"/>
  <c r="N2" i="1"/>
  <c r="N3" i="1" l="1"/>
  <c r="O2" i="1"/>
  <c r="O3" i="1" l="1"/>
  <c r="P2" i="1"/>
  <c r="P3" i="1" l="1"/>
  <c r="Q2" i="1"/>
  <c r="Q3" i="1" l="1"/>
  <c r="R2" i="1"/>
  <c r="R3" i="1" l="1"/>
  <c r="S2" i="1"/>
  <c r="S3" i="1" l="1"/>
  <c r="T2" i="1"/>
  <c r="T3" i="1" l="1"/>
  <c r="U2" i="1"/>
  <c r="U3" i="1" l="1"/>
  <c r="V2" i="1"/>
  <c r="V3" i="1" l="1"/>
  <c r="W2" i="1"/>
  <c r="W3" i="1" l="1"/>
  <c r="X2" i="1"/>
  <c r="X3" i="1" l="1"/>
  <c r="Y2" i="1"/>
  <c r="Y3" i="1" l="1"/>
  <c r="Z2" i="1"/>
  <c r="Z3" i="1" l="1"/>
  <c r="AA2" i="1"/>
  <c r="AA3" i="1" l="1"/>
  <c r="AB2" i="1"/>
  <c r="AB3" i="1" l="1"/>
  <c r="AC2" i="1"/>
  <c r="AC3" i="1" l="1"/>
  <c r="AD2" i="1"/>
  <c r="AD3" i="1" l="1"/>
  <c r="AE2" i="1"/>
  <c r="AE3" i="1" l="1"/>
  <c r="AF2" i="1"/>
  <c r="AF3" i="1" s="1"/>
</calcChain>
</file>

<file path=xl/sharedStrings.xml><?xml version="1.0" encoding="utf-8"?>
<sst xmlns="http://schemas.openxmlformats.org/spreadsheetml/2006/main" count="130" uniqueCount="35">
  <si>
    <t>Октябрь</t>
  </si>
  <si>
    <t>Статистика</t>
  </si>
  <si>
    <t>Фамилия И.О.</t>
  </si>
  <si>
    <t>Всегосмен</t>
  </si>
  <si>
    <t>часов</t>
  </si>
  <si>
    <t>выходные</t>
  </si>
  <si>
    <t>маршрут</t>
  </si>
  <si>
    <t>в</t>
  </si>
  <si>
    <t>б</t>
  </si>
  <si>
    <t>ТАБЕЛЬ УЧЕТА РАБОЧЕГО ВРЕМЕНИ</t>
  </si>
  <si>
    <t>№п/п</t>
  </si>
  <si>
    <t>Фамилия, Имя, Отчество</t>
  </si>
  <si>
    <t>Числа месяца</t>
  </si>
  <si>
    <t>Всего часов за месяц</t>
  </si>
  <si>
    <t>д</t>
  </si>
  <si>
    <t>за день  у всех часов</t>
  </si>
  <si>
    <t>Алексеев Макар Ильич</t>
  </si>
  <si>
    <t>Попов Даниил Камильевич</t>
  </si>
  <si>
    <t>Воронцов Эрик Саввич</t>
  </si>
  <si>
    <t>Лаврентьев Илья Львович</t>
  </si>
  <si>
    <t>Савин Александр Алексеевич</t>
  </si>
  <si>
    <t>Григорьев Артём Арсентьевич</t>
  </si>
  <si>
    <t>Воронин Владислав Алексеевич</t>
  </si>
  <si>
    <t>Журавлев Данила Даниилович</t>
  </si>
  <si>
    <t>Морозов Роман Леонидович</t>
  </si>
  <si>
    <t>Попов Алексей Саввич</t>
  </si>
  <si>
    <t>Миронов Вадим Александрович</t>
  </si>
  <si>
    <t>Беликов Илья Андреевич</t>
  </si>
  <si>
    <t>В будние дни маршруты : 1, 2, 3, 4, 5, 6, 7, 8, 9, 10</t>
  </si>
  <si>
    <t>в субботу : 1, 2, 3, 4, 56, 7 (шесть)</t>
  </si>
  <si>
    <t>в воскресенье: 13, 2, 4, 56 (пять)</t>
  </si>
  <si>
    <t>Сотрудники охраны выезжают на маршруты и получают оплату почасовую. Маршруты по времени разные.</t>
  </si>
  <si>
    <t>в ячейках таблицы (В:АF) заранее заполняются дни когда сотрудник болен-б, выходной - в, дежурный-д.</t>
  </si>
  <si>
    <t xml:space="preserve">Задача: составить график  работы, чтобы за месяц сотрудники имели равное кол-во выездов на тот или иной маршрут. </t>
  </si>
  <si>
    <t>Особенность, если сегодня он был по маршруту№6, завтра обязательно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</si>
</sst>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"/>
    <numFmt numFmtId="165" formatCode="ddd"/>
    <numFmt numFmtId="166" formatCode="[h]:mm:ss;@"/>
    <numFmt numFmtId="168" formatCode="hh:mm"/>
    <numFmt numFmtId="169" formatCode="[hh]:mm:ss"/>
  </numFmts>
  <fonts count="38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b/>
      <sz val="2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sz val="11"/>
      <name val="Arial Unicode MS"/>
    </font>
    <font>
      <sz val="10"/>
      <name val="Arial Unicode MS"/>
    </font>
    <font>
      <b/>
      <sz val="11"/>
      <name val="Arial Unicode MS"/>
    </font>
    <font>
      <b/>
      <sz val="11"/>
      <color theme="1"/>
      <name val="Arial Unicode MS"/>
    </font>
    <font>
      <b/>
      <sz val="10"/>
      <name val="Arial"/>
      <family val="2"/>
      <charset val="204"/>
    </font>
    <font>
      <b/>
      <sz val="10"/>
      <name val="Cambria"/>
      <family val="1"/>
      <charset val="204"/>
    </font>
    <font>
      <b/>
      <sz val="12"/>
      <name val="Calibri"/>
      <family val="2"/>
      <charset val="204"/>
    </font>
    <font>
      <sz val="11"/>
      <name val="Cambria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11"/>
      <color rgb="FFFF0000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Arial Unicode MS"/>
      <family val="2"/>
      <charset val="204"/>
    </font>
    <font>
      <sz val="18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5"/>
        <bgColor theme="5"/>
      </patternFill>
    </fill>
    <fill>
      <patternFill patternType="solid">
        <fgColor theme="0"/>
        <bgColor indexed="26"/>
      </patternFill>
    </fill>
    <fill>
      <patternFill patternType="solid">
        <fgColor rgb="FFC00000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00B050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150">
    <xf numFmtId="0" fontId="0" fillId="0" borderId="0" xfId="0"/>
    <xf numFmtId="0" fontId="1" fillId="0" borderId="0" xfId="4" applyFont="1"/>
    <xf numFmtId="0" fontId="4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2" borderId="0" xfId="4" applyFont="1" applyFill="1"/>
    <xf numFmtId="164" fontId="8" fillId="2" borderId="6" xfId="4" applyNumberFormat="1" applyFont="1" applyFill="1" applyBorder="1" applyAlignment="1">
      <alignment horizontal="center" vertical="center" wrapText="1"/>
    </xf>
    <xf numFmtId="164" fontId="8" fillId="0" borderId="7" xfId="4" applyNumberFormat="1" applyFont="1" applyBorder="1" applyAlignment="1">
      <alignment horizontal="center" vertical="center" wrapText="1"/>
    </xf>
    <xf numFmtId="164" fontId="8" fillId="2" borderId="7" xfId="4" applyNumberFormat="1" applyFont="1" applyFill="1" applyBorder="1" applyAlignment="1">
      <alignment horizontal="center" vertical="center" wrapText="1"/>
    </xf>
    <xf numFmtId="164" fontId="8" fillId="0" borderId="8" xfId="4" applyNumberFormat="1" applyFont="1" applyBorder="1" applyAlignment="1">
      <alignment horizontal="center" vertical="center" wrapText="1"/>
    </xf>
    <xf numFmtId="165" fontId="10" fillId="2" borderId="14" xfId="4" applyNumberFormat="1" applyFont="1" applyFill="1" applyBorder="1" applyAlignment="1">
      <alignment horizontal="center" vertical="center" wrapText="1"/>
    </xf>
    <xf numFmtId="165" fontId="10" fillId="0" borderId="15" xfId="4" applyNumberFormat="1" applyFont="1" applyBorder="1" applyAlignment="1">
      <alignment horizontal="center" vertical="center" wrapText="1"/>
    </xf>
    <xf numFmtId="165" fontId="10" fillId="2" borderId="15" xfId="4" applyNumberFormat="1" applyFont="1" applyFill="1" applyBorder="1" applyAlignment="1">
      <alignment horizontal="center" vertical="center" wrapText="1"/>
    </xf>
    <xf numFmtId="165" fontId="10" fillId="0" borderId="16" xfId="4" applyNumberFormat="1" applyFont="1" applyBorder="1" applyAlignment="1">
      <alignment horizontal="center" vertical="center" wrapText="1"/>
    </xf>
    <xf numFmtId="0" fontId="4" fillId="4" borderId="18" xfId="4" applyFont="1" applyFill="1" applyBorder="1" applyAlignment="1">
      <alignment horizontal="center" vertical="center"/>
    </xf>
    <xf numFmtId="0" fontId="4" fillId="5" borderId="19" xfId="4" applyFont="1" applyFill="1" applyBorder="1" applyAlignment="1">
      <alignment horizontal="center" vertical="center"/>
    </xf>
    <xf numFmtId="0" fontId="4" fillId="6" borderId="19" xfId="4" applyFont="1" applyFill="1" applyBorder="1" applyAlignment="1">
      <alignment horizontal="center" vertical="center"/>
    </xf>
    <xf numFmtId="0" fontId="4" fillId="5" borderId="20" xfId="4" applyFont="1" applyFill="1" applyBorder="1" applyAlignment="1">
      <alignment horizontal="center" vertical="center"/>
    </xf>
    <xf numFmtId="0" fontId="4" fillId="6" borderId="20" xfId="4" applyFont="1" applyFill="1" applyBorder="1" applyAlignment="1">
      <alignment horizontal="center" vertical="center"/>
    </xf>
    <xf numFmtId="0" fontId="4" fillId="3" borderId="20" xfId="4" applyFont="1" applyFill="1" applyBorder="1" applyAlignment="1">
      <alignment horizontal="center" vertical="center"/>
    </xf>
    <xf numFmtId="0" fontId="4" fillId="3" borderId="21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/>
    </xf>
    <xf numFmtId="0" fontId="8" fillId="2" borderId="22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/>
    </xf>
    <xf numFmtId="0" fontId="13" fillId="2" borderId="25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3" borderId="24" xfId="4" applyFont="1" applyFill="1" applyBorder="1" applyAlignment="1">
      <alignment horizontal="center" vertical="center" wrapText="1"/>
    </xf>
    <xf numFmtId="0" fontId="13" fillId="3" borderId="26" xfId="4" applyFont="1" applyFill="1" applyBorder="1" applyAlignment="1">
      <alignment horizontal="center" vertical="center" wrapText="1"/>
    </xf>
    <xf numFmtId="0" fontId="1" fillId="8" borderId="0" xfId="4" applyFont="1" applyFill="1"/>
    <xf numFmtId="0" fontId="8" fillId="8" borderId="28" xfId="4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horizontal="center" vertical="center" wrapText="1"/>
    </xf>
    <xf numFmtId="0" fontId="11" fillId="8" borderId="1" xfId="4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horizontal="center" vertical="center"/>
    </xf>
    <xf numFmtId="0" fontId="8" fillId="8" borderId="29" xfId="4" applyFont="1" applyFill="1" applyBorder="1" applyAlignment="1">
      <alignment horizontal="center" vertical="center" wrapText="1"/>
    </xf>
    <xf numFmtId="0" fontId="4" fillId="8" borderId="27" xfId="4" applyFont="1" applyFill="1" applyBorder="1" applyAlignment="1">
      <alignment horizontal="center" vertical="center"/>
    </xf>
    <xf numFmtId="0" fontId="13" fillId="9" borderId="28" xfId="4" applyFont="1" applyFill="1" applyBorder="1" applyAlignment="1">
      <alignment horizontal="center" vertical="center" wrapText="1"/>
    </xf>
    <xf numFmtId="0" fontId="13" fillId="9" borderId="1" xfId="4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13" fillId="3" borderId="29" xfId="4" applyFont="1" applyFill="1" applyBorder="1" applyAlignment="1">
      <alignment horizontal="center" vertical="center" wrapText="1"/>
    </xf>
    <xf numFmtId="0" fontId="8" fillId="2" borderId="28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9" xfId="4" applyFont="1" applyFill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/>
    </xf>
    <xf numFmtId="0" fontId="13" fillId="2" borderId="28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1" fillId="8" borderId="1" xfId="4" applyFont="1" applyFill="1" applyBorder="1" applyAlignment="1">
      <alignment horizontal="center" vertical="center"/>
    </xf>
    <xf numFmtId="0" fontId="8" fillId="10" borderId="1" xfId="4" applyFont="1" applyFill="1" applyBorder="1" applyAlignment="1">
      <alignment horizontal="center" vertical="center" wrapText="1"/>
    </xf>
    <xf numFmtId="0" fontId="11" fillId="2" borderId="28" xfId="4" applyFont="1" applyFill="1" applyBorder="1" applyAlignment="1">
      <alignment horizontal="center" vertical="center" wrapText="1"/>
    </xf>
    <xf numFmtId="0" fontId="8" fillId="10" borderId="29" xfId="4" applyFont="1" applyFill="1" applyBorder="1" applyAlignment="1">
      <alignment horizontal="center" vertical="center" wrapText="1"/>
    </xf>
    <xf numFmtId="0" fontId="15" fillId="8" borderId="1" xfId="4" applyFont="1" applyFill="1" applyBorder="1" applyAlignment="1">
      <alignment horizontal="center" vertical="center" wrapText="1"/>
    </xf>
    <xf numFmtId="0" fontId="8" fillId="11" borderId="28" xfId="4" applyFont="1" applyFill="1" applyBorder="1" applyAlignment="1">
      <alignment horizontal="center" vertical="center" wrapText="1"/>
    </xf>
    <xf numFmtId="0" fontId="8" fillId="11" borderId="1" xfId="4" applyFont="1" applyFill="1" applyBorder="1" applyAlignment="1">
      <alignment horizontal="center" vertical="center" wrapText="1"/>
    </xf>
    <xf numFmtId="0" fontId="8" fillId="11" borderId="1" xfId="4" applyFont="1" applyFill="1" applyBorder="1" applyAlignment="1">
      <alignment horizontal="center" vertical="center"/>
    </xf>
    <xf numFmtId="0" fontId="8" fillId="8" borderId="14" xfId="4" applyFont="1" applyFill="1" applyBorder="1" applyAlignment="1">
      <alignment horizontal="center" vertical="center" wrapText="1"/>
    </xf>
    <xf numFmtId="0" fontId="8" fillId="8" borderId="15" xfId="4" applyFont="1" applyFill="1" applyBorder="1" applyAlignment="1">
      <alignment horizontal="center" vertical="center" wrapText="1"/>
    </xf>
    <xf numFmtId="0" fontId="11" fillId="8" borderId="15" xfId="4" applyFont="1" applyFill="1" applyBorder="1" applyAlignment="1">
      <alignment horizontal="center" vertical="center" wrapText="1"/>
    </xf>
    <xf numFmtId="0" fontId="8" fillId="8" borderId="15" xfId="4" applyFont="1" applyFill="1" applyBorder="1" applyAlignment="1">
      <alignment horizontal="center" vertical="center"/>
    </xf>
    <xf numFmtId="0" fontId="4" fillId="8" borderId="13" xfId="4" applyFont="1" applyFill="1" applyBorder="1" applyAlignment="1">
      <alignment horizontal="center" vertical="center"/>
    </xf>
    <xf numFmtId="0" fontId="13" fillId="9" borderId="14" xfId="4" applyFont="1" applyFill="1" applyBorder="1" applyAlignment="1">
      <alignment horizontal="center" vertical="center" wrapText="1"/>
    </xf>
    <xf numFmtId="0" fontId="13" fillId="9" borderId="15" xfId="4" applyFont="1" applyFill="1" applyBorder="1" applyAlignment="1">
      <alignment horizontal="center" vertical="center" wrapText="1"/>
    </xf>
    <xf numFmtId="0" fontId="13" fillId="3" borderId="15" xfId="4" applyFont="1" applyFill="1" applyBorder="1" applyAlignment="1">
      <alignment horizontal="center" vertical="center" wrapText="1"/>
    </xf>
    <xf numFmtId="0" fontId="13" fillId="3" borderId="30" xfId="4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left" vertical="top"/>
    </xf>
    <xf numFmtId="0" fontId="20" fillId="0" borderId="0" xfId="1" applyFont="1"/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 wrapText="1"/>
    </xf>
    <xf numFmtId="0" fontId="20" fillId="0" borderId="0" xfId="1" applyFont="1" applyAlignment="1">
      <alignment horizontal="left" vertical="top"/>
    </xf>
    <xf numFmtId="0" fontId="14" fillId="0" borderId="0" xfId="1" applyFont="1"/>
    <xf numFmtId="0" fontId="21" fillId="0" borderId="0" xfId="1" applyFont="1"/>
    <xf numFmtId="0" fontId="25" fillId="12" borderId="31" xfId="1" applyFont="1" applyFill="1" applyBorder="1" applyAlignment="1">
      <alignment horizontal="center" vertical="center"/>
    </xf>
    <xf numFmtId="0" fontId="25" fillId="2" borderId="31" xfId="1" applyFont="1" applyFill="1" applyBorder="1" applyAlignment="1">
      <alignment horizontal="center" vertical="center"/>
    </xf>
    <xf numFmtId="0" fontId="26" fillId="13" borderId="31" xfId="1" applyFont="1" applyFill="1" applyBorder="1" applyAlignment="1">
      <alignment horizontal="center" vertical="center"/>
    </xf>
    <xf numFmtId="0" fontId="25" fillId="13" borderId="31" xfId="1" applyFont="1" applyFill="1" applyBorder="1" applyAlignment="1">
      <alignment horizontal="center" vertical="center"/>
    </xf>
    <xf numFmtId="0" fontId="25" fillId="14" borderId="31" xfId="1" applyFont="1" applyFill="1" applyBorder="1" applyAlignment="1">
      <alignment horizontal="center" vertical="center"/>
    </xf>
    <xf numFmtId="0" fontId="20" fillId="0" borderId="28" xfId="1" applyFont="1" applyBorder="1" applyAlignment="1">
      <alignment horizontal="center" vertical="top"/>
    </xf>
    <xf numFmtId="0" fontId="10" fillId="0" borderId="32" xfId="1" applyFont="1" applyBorder="1" applyAlignment="1">
      <alignment vertical="center" wrapText="1"/>
    </xf>
    <xf numFmtId="168" fontId="27" fillId="2" borderId="1" xfId="0" applyNumberFormat="1" applyFont="1" applyFill="1" applyBorder="1" applyAlignment="1">
      <alignment horizontal="center" vertical="center"/>
    </xf>
    <xf numFmtId="168" fontId="28" fillId="2" borderId="1" xfId="0" applyNumberFormat="1" applyFont="1" applyFill="1" applyBorder="1" applyAlignment="1">
      <alignment horizontal="center" vertical="center"/>
    </xf>
    <xf numFmtId="168" fontId="27" fillId="0" borderId="1" xfId="0" applyNumberFormat="1" applyFont="1" applyBorder="1" applyAlignment="1">
      <alignment horizontal="center" vertical="center"/>
    </xf>
    <xf numFmtId="168" fontId="28" fillId="0" borderId="1" xfId="0" applyNumberFormat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top"/>
    </xf>
    <xf numFmtId="0" fontId="29" fillId="0" borderId="1" xfId="1" applyFont="1" applyBorder="1"/>
    <xf numFmtId="0" fontId="1" fillId="2" borderId="1" xfId="1" applyFont="1" applyFill="1" applyBorder="1"/>
    <xf numFmtId="0" fontId="1" fillId="0" borderId="1" xfId="1" applyFont="1" applyBorder="1"/>
    <xf numFmtId="0" fontId="30" fillId="0" borderId="1" xfId="1" applyFont="1" applyBorder="1"/>
    <xf numFmtId="0" fontId="31" fillId="2" borderId="1" xfId="4" applyFont="1" applyFill="1" applyBorder="1" applyAlignment="1">
      <alignment horizontal="center" vertical="center" wrapText="1"/>
    </xf>
    <xf numFmtId="0" fontId="31" fillId="2" borderId="1" xfId="4" applyFont="1" applyFill="1" applyBorder="1" applyAlignment="1">
      <alignment horizontal="center" vertical="center"/>
    </xf>
    <xf numFmtId="0" fontId="31" fillId="8" borderId="1" xfId="4" applyFont="1" applyFill="1" applyBorder="1" applyAlignment="1">
      <alignment horizontal="center" vertical="center" wrapText="1"/>
    </xf>
    <xf numFmtId="0" fontId="31" fillId="8" borderId="1" xfId="4" applyFont="1" applyFill="1" applyBorder="1" applyAlignment="1">
      <alignment horizontal="center" vertical="center"/>
    </xf>
    <xf numFmtId="0" fontId="16" fillId="0" borderId="0" xfId="1" applyFont="1"/>
    <xf numFmtId="168" fontId="27" fillId="15" borderId="1" xfId="0" applyNumberFormat="1" applyFont="1" applyFill="1" applyBorder="1" applyAlignment="1">
      <alignment horizontal="center" vertical="center"/>
    </xf>
    <xf numFmtId="168" fontId="28" fillId="15" borderId="1" xfId="0" applyNumberFormat="1" applyFont="1" applyFill="1" applyBorder="1" applyAlignment="1">
      <alignment horizontal="center" vertical="center"/>
    </xf>
    <xf numFmtId="0" fontId="34" fillId="5" borderId="20" xfId="4" applyFont="1" applyFill="1" applyBorder="1" applyAlignment="1">
      <alignment horizontal="center" vertical="center"/>
    </xf>
    <xf numFmtId="0" fontId="34" fillId="4" borderId="19" xfId="4" applyFont="1" applyFill="1" applyBorder="1" applyAlignment="1">
      <alignment horizontal="center" vertical="center"/>
    </xf>
    <xf numFmtId="0" fontId="34" fillId="4" borderId="20" xfId="4" applyFont="1" applyFill="1" applyBorder="1" applyAlignment="1">
      <alignment horizontal="center" vertical="center"/>
    </xf>
    <xf numFmtId="0" fontId="1" fillId="16" borderId="0" xfId="4" applyFont="1" applyFill="1" applyAlignment="1">
      <alignment horizontal="center" vertical="center"/>
    </xf>
    <xf numFmtId="0" fontId="5" fillId="7" borderId="34" xfId="4" applyFont="1" applyFill="1" applyBorder="1" applyAlignment="1">
      <alignment horizontal="center" vertical="center"/>
    </xf>
    <xf numFmtId="0" fontId="5" fillId="7" borderId="23" xfId="4" applyFont="1" applyFill="1" applyBorder="1" applyAlignment="1">
      <alignment horizontal="center" vertical="center"/>
    </xf>
    <xf numFmtId="166" fontId="12" fillId="7" borderId="5" xfId="0" applyNumberFormat="1" applyFont="1" applyFill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horizontal="left"/>
    </xf>
    <xf numFmtId="0" fontId="1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4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13" xfId="4" applyFont="1" applyFill="1" applyBorder="1" applyAlignment="1">
      <alignment horizontal="center" vertical="center" wrapText="1"/>
    </xf>
    <xf numFmtId="0" fontId="9" fillId="2" borderId="9" xfId="4" applyFont="1" applyFill="1" applyBorder="1" applyAlignment="1">
      <alignment horizontal="center" vertical="center" wrapText="1"/>
    </xf>
    <xf numFmtId="0" fontId="9" fillId="2" borderId="17" xfId="4" applyFont="1" applyFill="1" applyBorder="1" applyAlignment="1">
      <alignment horizontal="center" vertical="center" wrapText="1"/>
    </xf>
    <xf numFmtId="0" fontId="35" fillId="7" borderId="5" xfId="4" applyFont="1" applyFill="1" applyBorder="1" applyAlignment="1">
      <alignment horizontal="center" vertical="center" wrapText="1"/>
    </xf>
    <xf numFmtId="0" fontId="35" fillId="7" borderId="13" xfId="4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17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4" fillId="3" borderId="22" xfId="1" applyFont="1" applyFill="1" applyBorder="1" applyAlignment="1">
      <alignment horizontal="center" vertical="center" wrapText="1"/>
    </xf>
    <xf numFmtId="0" fontId="24" fillId="3" borderId="35" xfId="1" applyFont="1" applyFill="1" applyBorder="1" applyAlignment="1">
      <alignment horizontal="center" vertical="center" wrapText="1"/>
    </xf>
    <xf numFmtId="166" fontId="27" fillId="3" borderId="29" xfId="0" applyNumberFormat="1" applyFont="1" applyFill="1" applyBorder="1" applyAlignment="1">
      <alignment horizontal="center" vertical="center"/>
    </xf>
    <xf numFmtId="0" fontId="20" fillId="0" borderId="25" xfId="1" applyFont="1" applyBorder="1" applyAlignment="1">
      <alignment horizontal="center" vertical="top"/>
    </xf>
    <xf numFmtId="0" fontId="20" fillId="0" borderId="36" xfId="1" applyFont="1" applyBorder="1" applyAlignment="1">
      <alignment horizontal="center" vertical="top"/>
    </xf>
    <xf numFmtId="0" fontId="1" fillId="0" borderId="0" xfId="1" applyFont="1" applyBorder="1"/>
    <xf numFmtId="0" fontId="32" fillId="0" borderId="37" xfId="1" applyFont="1" applyBorder="1" applyAlignment="1">
      <alignment horizontal="center" vertical="top"/>
    </xf>
    <xf numFmtId="0" fontId="36" fillId="0" borderId="15" xfId="1" applyFont="1" applyBorder="1" applyAlignment="1"/>
    <xf numFmtId="169" fontId="33" fillId="7" borderId="15" xfId="0" applyNumberFormat="1" applyFont="1" applyFill="1" applyBorder="1" applyAlignment="1">
      <alignment horizontal="center" vertical="center"/>
    </xf>
    <xf numFmtId="169" fontId="33" fillId="3" borderId="30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27" xfId="0" applyBorder="1"/>
    <xf numFmtId="0" fontId="21" fillId="0" borderId="0" xfId="4" applyFont="1"/>
    <xf numFmtId="0" fontId="37" fillId="0" borderId="0" xfId="4" applyFont="1"/>
    <xf numFmtId="0" fontId="8" fillId="17" borderId="15" xfId="4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8" fillId="17" borderId="30" xfId="4" applyFont="1" applyFill="1" applyBorder="1" applyAlignment="1">
      <alignment horizontal="center" vertical="center" wrapText="1"/>
    </xf>
    <xf numFmtId="0" fontId="0" fillId="18" borderId="27" xfId="0" applyFill="1" applyBorder="1"/>
    <xf numFmtId="0" fontId="0" fillId="18" borderId="13" xfId="0" applyFill="1" applyBorder="1"/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19"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theme="5" tint="-0.2499465926084170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L56"/>
  <sheetViews>
    <sheetView tabSelected="1" zoomScale="85" zoomScaleNormal="85" workbookViewId="0">
      <pane xSplit="1" topLeftCell="B1" activePane="topRight" state="frozen"/>
      <selection activeCell="AH16" sqref="AH16"/>
      <selection pane="topRight" activeCell="N20" sqref="N20"/>
    </sheetView>
  </sheetViews>
  <sheetFormatPr defaultColWidth="20" defaultRowHeight="14.5"/>
  <cols>
    <col min="1" max="1" width="28.453125" style="1" bestFit="1" customWidth="1"/>
    <col min="2" max="2" width="4.1796875" style="1" customWidth="1"/>
    <col min="3" max="3" width="3.54296875" style="1" customWidth="1"/>
    <col min="4" max="4" width="4.54296875" style="1" customWidth="1"/>
    <col min="5" max="5" width="3.453125" style="1" customWidth="1"/>
    <col min="6" max="6" width="3.81640625" style="1" customWidth="1"/>
    <col min="7" max="8" width="3.453125" style="1" customWidth="1"/>
    <col min="9" max="9" width="3.7265625" style="1" customWidth="1"/>
    <col min="10" max="10" width="3.81640625" style="1" customWidth="1"/>
    <col min="11" max="12" width="3.453125" style="1" customWidth="1"/>
    <col min="13" max="13" width="3.7265625" style="1" customWidth="1"/>
    <col min="14" max="14" width="3.453125" style="1" customWidth="1"/>
    <col min="15" max="15" width="3.7265625" style="1" customWidth="1"/>
    <col min="16" max="16" width="3.453125" style="1" customWidth="1"/>
    <col min="17" max="17" width="3.7265625" style="1" customWidth="1"/>
    <col min="18" max="25" width="3.453125" style="1" customWidth="1"/>
    <col min="26" max="27" width="3.54296875" style="1" customWidth="1"/>
    <col min="28" max="29" width="3.453125" style="1" customWidth="1"/>
    <col min="30" max="30" width="3.7265625" style="1" customWidth="1"/>
    <col min="31" max="31" width="3.453125" style="1" customWidth="1"/>
    <col min="32" max="32" width="3.453125" style="2" bestFit="1" customWidth="1"/>
    <col min="33" max="33" width="5.7265625" style="1" customWidth="1"/>
    <col min="34" max="34" width="10.54296875" style="1" customWidth="1"/>
    <col min="35" max="35" width="4.7265625" style="3" customWidth="1"/>
    <col min="36" max="36" width="3.1796875" style="4" bestFit="1" customWidth="1"/>
    <col min="37" max="38" width="2.7265625" style="4" bestFit="1" customWidth="1"/>
    <col min="39" max="40" width="3.1796875" style="4" bestFit="1" customWidth="1"/>
    <col min="41" max="43" width="2.7265625" style="4" bestFit="1" customWidth="1"/>
    <col min="44" max="44" width="3.1796875" style="4" bestFit="1" customWidth="1"/>
    <col min="45" max="47" width="3.81640625" style="4" bestFit="1" customWidth="1"/>
    <col min="48" max="48" width="2.81640625" style="1" customWidth="1"/>
    <col min="49" max="16384" width="20" style="1"/>
  </cols>
  <sheetData>
    <row r="1" spans="1:64" s="5" customFormat="1" ht="19" thickBot="1"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7">
        <v>2024</v>
      </c>
      <c r="T1" s="107"/>
      <c r="U1" s="107"/>
      <c r="V1" s="107"/>
      <c r="W1" s="107"/>
      <c r="X1" s="107"/>
      <c r="Y1" s="107"/>
      <c r="Z1" s="107"/>
      <c r="AA1" s="107"/>
      <c r="AB1" s="107"/>
      <c r="AH1" s="102">
        <v>184</v>
      </c>
      <c r="AI1" s="3"/>
      <c r="AJ1" s="108" t="s">
        <v>1</v>
      </c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10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5" customFormat="1" ht="15.5" thickBot="1">
      <c r="A2" s="111" t="s">
        <v>2</v>
      </c>
      <c r="B2" s="6">
        <f>DATE(S1,SEARCH(MID(H1,2,2),"ёнвеварпрайюнюлвгенктояек")/2,1)</f>
        <v>45566</v>
      </c>
      <c r="C2" s="7">
        <f>B2+1</f>
        <v>45567</v>
      </c>
      <c r="D2" s="7">
        <f t="shared" ref="D2:AC2" si="0">C2+1</f>
        <v>45568</v>
      </c>
      <c r="E2" s="7">
        <f t="shared" si="0"/>
        <v>45569</v>
      </c>
      <c r="F2" s="7">
        <f t="shared" si="0"/>
        <v>45570</v>
      </c>
      <c r="G2" s="7">
        <f t="shared" si="0"/>
        <v>45571</v>
      </c>
      <c r="H2" s="7">
        <f t="shared" si="0"/>
        <v>45572</v>
      </c>
      <c r="I2" s="7">
        <f t="shared" si="0"/>
        <v>45573</v>
      </c>
      <c r="J2" s="8">
        <f t="shared" si="0"/>
        <v>45574</v>
      </c>
      <c r="K2" s="8">
        <f t="shared" si="0"/>
        <v>45575</v>
      </c>
      <c r="L2" s="8">
        <f t="shared" si="0"/>
        <v>45576</v>
      </c>
      <c r="M2" s="8">
        <f t="shared" si="0"/>
        <v>45577</v>
      </c>
      <c r="N2" s="8">
        <f t="shared" si="0"/>
        <v>45578</v>
      </c>
      <c r="O2" s="8">
        <f t="shared" si="0"/>
        <v>45579</v>
      </c>
      <c r="P2" s="7">
        <f t="shared" si="0"/>
        <v>45580</v>
      </c>
      <c r="Q2" s="7">
        <f t="shared" si="0"/>
        <v>45581</v>
      </c>
      <c r="R2" s="7">
        <f t="shared" si="0"/>
        <v>45582</v>
      </c>
      <c r="S2" s="7">
        <f t="shared" si="0"/>
        <v>45583</v>
      </c>
      <c r="T2" s="7">
        <f t="shared" si="0"/>
        <v>45584</v>
      </c>
      <c r="U2" s="7">
        <f t="shared" si="0"/>
        <v>45585</v>
      </c>
      <c r="V2" s="7">
        <f t="shared" si="0"/>
        <v>45586</v>
      </c>
      <c r="W2" s="7">
        <f t="shared" si="0"/>
        <v>45587</v>
      </c>
      <c r="X2" s="7">
        <f t="shared" si="0"/>
        <v>45588</v>
      </c>
      <c r="Y2" s="7">
        <f t="shared" si="0"/>
        <v>45589</v>
      </c>
      <c r="Z2" s="7">
        <f t="shared" si="0"/>
        <v>45590</v>
      </c>
      <c r="AA2" s="7">
        <f t="shared" si="0"/>
        <v>45591</v>
      </c>
      <c r="AB2" s="7">
        <f t="shared" si="0"/>
        <v>45592</v>
      </c>
      <c r="AC2" s="7">
        <f t="shared" si="0"/>
        <v>45593</v>
      </c>
      <c r="AD2" s="7">
        <f>IFERROR(IF(MONTH(AC2+1)=SEARCH(MID($H$1,2,2),"ёнвеварпрайюнюлвгенктояек")/2,AC2+1,""),"")</f>
        <v>45594</v>
      </c>
      <c r="AE2" s="7">
        <f>IFERROR(IF(MONTH(AD2+1)=SEARCH(MID($H$1,2,2),"ёнвеварпрайюнюлвгенктояек")/2,AD2+1,""),"")</f>
        <v>45595</v>
      </c>
      <c r="AF2" s="9">
        <f>IFERROR(IF(MONTH(AE2+1)=SEARCH(MID($H$1,2,2),"ёнвеварпрайюнюлвгенктояек")/2,AE2+1,""),"")</f>
        <v>45596</v>
      </c>
      <c r="AG2" s="113" t="s">
        <v>3</v>
      </c>
      <c r="AH2" s="115" t="s">
        <v>4</v>
      </c>
      <c r="AI2" s="117" t="s">
        <v>5</v>
      </c>
      <c r="AJ2" s="119" t="s">
        <v>6</v>
      </c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5" customFormat="1" ht="15" thickBot="1">
      <c r="A3" s="112"/>
      <c r="B3" s="10">
        <f>B2</f>
        <v>45566</v>
      </c>
      <c r="C3" s="11">
        <f t="shared" ref="C3:AF3" si="1">C2</f>
        <v>45567</v>
      </c>
      <c r="D3" s="11">
        <f t="shared" si="1"/>
        <v>45568</v>
      </c>
      <c r="E3" s="11">
        <f t="shared" si="1"/>
        <v>45569</v>
      </c>
      <c r="F3" s="11">
        <f t="shared" si="1"/>
        <v>45570</v>
      </c>
      <c r="G3" s="11">
        <f t="shared" si="1"/>
        <v>45571</v>
      </c>
      <c r="H3" s="11">
        <f t="shared" si="1"/>
        <v>45572</v>
      </c>
      <c r="I3" s="11">
        <f t="shared" si="1"/>
        <v>45573</v>
      </c>
      <c r="J3" s="12">
        <f t="shared" si="1"/>
        <v>45574</v>
      </c>
      <c r="K3" s="12">
        <f t="shared" si="1"/>
        <v>45575</v>
      </c>
      <c r="L3" s="12">
        <f t="shared" si="1"/>
        <v>45576</v>
      </c>
      <c r="M3" s="12">
        <f t="shared" si="1"/>
        <v>45577</v>
      </c>
      <c r="N3" s="12">
        <f t="shared" si="1"/>
        <v>45578</v>
      </c>
      <c r="O3" s="12">
        <f t="shared" si="1"/>
        <v>45579</v>
      </c>
      <c r="P3" s="11">
        <f t="shared" si="1"/>
        <v>45580</v>
      </c>
      <c r="Q3" s="11">
        <f t="shared" si="1"/>
        <v>45581</v>
      </c>
      <c r="R3" s="11">
        <f t="shared" si="1"/>
        <v>45582</v>
      </c>
      <c r="S3" s="11">
        <f t="shared" si="1"/>
        <v>45583</v>
      </c>
      <c r="T3" s="11">
        <f t="shared" si="1"/>
        <v>45584</v>
      </c>
      <c r="U3" s="11">
        <f t="shared" si="1"/>
        <v>45585</v>
      </c>
      <c r="V3" s="11">
        <f t="shared" si="1"/>
        <v>45586</v>
      </c>
      <c r="W3" s="11">
        <f t="shared" si="1"/>
        <v>45587</v>
      </c>
      <c r="X3" s="11">
        <f t="shared" si="1"/>
        <v>45588</v>
      </c>
      <c r="Y3" s="11">
        <f t="shared" si="1"/>
        <v>45589</v>
      </c>
      <c r="Z3" s="11">
        <f t="shared" si="1"/>
        <v>45590</v>
      </c>
      <c r="AA3" s="11">
        <f t="shared" si="1"/>
        <v>45591</v>
      </c>
      <c r="AB3" s="11">
        <f t="shared" si="1"/>
        <v>45592</v>
      </c>
      <c r="AC3" s="11">
        <f t="shared" si="1"/>
        <v>45593</v>
      </c>
      <c r="AD3" s="11">
        <f t="shared" si="1"/>
        <v>45594</v>
      </c>
      <c r="AE3" s="11">
        <f t="shared" si="1"/>
        <v>45595</v>
      </c>
      <c r="AF3" s="13">
        <f t="shared" si="1"/>
        <v>45596</v>
      </c>
      <c r="AG3" s="114"/>
      <c r="AH3" s="116"/>
      <c r="AI3" s="118"/>
      <c r="AJ3" s="14">
        <v>1</v>
      </c>
      <c r="AK3" s="15">
        <v>2</v>
      </c>
      <c r="AL3" s="16">
        <v>3</v>
      </c>
      <c r="AM3" s="100">
        <v>4</v>
      </c>
      <c r="AN3" s="17">
        <v>5</v>
      </c>
      <c r="AO3" s="18">
        <v>6</v>
      </c>
      <c r="AP3" s="17">
        <v>7</v>
      </c>
      <c r="AQ3" s="101">
        <v>8</v>
      </c>
      <c r="AR3" s="99">
        <v>9</v>
      </c>
      <c r="AS3" s="101">
        <v>10</v>
      </c>
      <c r="AT3" s="19">
        <v>13</v>
      </c>
      <c r="AU3" s="20">
        <v>56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5" customFormat="1" ht="18" customHeight="1" thickBot="1">
      <c r="A4" s="140" t="s">
        <v>16</v>
      </c>
      <c r="B4" s="21">
        <v>9</v>
      </c>
      <c r="C4" s="22">
        <v>7</v>
      </c>
      <c r="D4" s="23">
        <v>3</v>
      </c>
      <c r="E4" s="23">
        <v>6</v>
      </c>
      <c r="F4" s="24" t="s">
        <v>7</v>
      </c>
      <c r="G4" s="24" t="s">
        <v>7</v>
      </c>
      <c r="H4" s="23" t="s">
        <v>8</v>
      </c>
      <c r="I4" s="23" t="s">
        <v>8</v>
      </c>
      <c r="J4" s="23" t="s">
        <v>8</v>
      </c>
      <c r="K4" s="23" t="s">
        <v>8</v>
      </c>
      <c r="L4" s="23" t="s">
        <v>8</v>
      </c>
      <c r="M4" s="23" t="s">
        <v>8</v>
      </c>
      <c r="N4" s="23" t="s">
        <v>8</v>
      </c>
      <c r="O4" s="23" t="s">
        <v>8</v>
      </c>
      <c r="P4" s="23" t="s">
        <v>8</v>
      </c>
      <c r="Q4" s="23" t="s">
        <v>8</v>
      </c>
      <c r="R4" s="22">
        <v>7</v>
      </c>
      <c r="S4" s="22">
        <v>1</v>
      </c>
      <c r="T4" s="22">
        <v>56</v>
      </c>
      <c r="U4" s="23">
        <v>7</v>
      </c>
      <c r="V4" s="22">
        <v>2</v>
      </c>
      <c r="W4" s="22">
        <v>8</v>
      </c>
      <c r="X4" s="22">
        <v>5</v>
      </c>
      <c r="Y4" s="22">
        <v>1</v>
      </c>
      <c r="Z4" s="22">
        <v>10</v>
      </c>
      <c r="AA4" s="22">
        <v>4</v>
      </c>
      <c r="AB4" s="22" t="s">
        <v>7</v>
      </c>
      <c r="AC4" s="22">
        <v>3</v>
      </c>
      <c r="AD4" s="22">
        <v>7</v>
      </c>
      <c r="AE4" s="22">
        <v>6</v>
      </c>
      <c r="AF4" s="25"/>
      <c r="AG4" s="26">
        <f t="shared" ref="AG4:AG14" si="2">SUM(AJ4:AU4)</f>
        <v>17</v>
      </c>
      <c r="AH4" s="105">
        <f>Сотрудник_время!AH8</f>
        <v>4.9236111111111125</v>
      </c>
      <c r="AI4" s="103">
        <f t="shared" ref="AI4:AI15" si="3">COUNTIF(B4:AF4,"в")</f>
        <v>3</v>
      </c>
      <c r="AJ4" s="27">
        <f t="shared" ref="AJ4:AJ15" si="4">COUNTIF(B4:AF4,"1")</f>
        <v>2</v>
      </c>
      <c r="AK4" s="28">
        <f t="shared" ref="AK4:AK15" si="5">COUNTIF(B4:AF4,"2")</f>
        <v>1</v>
      </c>
      <c r="AL4" s="28">
        <f t="shared" ref="AL4:AL15" si="6">COUNTIF(B4:AF4,"3")</f>
        <v>2</v>
      </c>
      <c r="AM4" s="28">
        <f t="shared" ref="AM4:AM15" si="7">COUNTIF(B4:AF4,"4")</f>
        <v>1</v>
      </c>
      <c r="AN4" s="28">
        <f t="shared" ref="AN4:AN15" si="8">COUNTIF(B4:AF4,"5")</f>
        <v>1</v>
      </c>
      <c r="AO4" s="28">
        <f t="shared" ref="AO4:AO15" si="9">COUNTIF(B4:AF4,"6")</f>
        <v>2</v>
      </c>
      <c r="AP4" s="28">
        <f t="shared" ref="AP4:AP15" si="10">COUNTIF(B4:AF4,"7")</f>
        <v>4</v>
      </c>
      <c r="AQ4" s="28">
        <f t="shared" ref="AQ4:AQ15" si="11">COUNTIF(B4:AF4,"8")</f>
        <v>1</v>
      </c>
      <c r="AR4" s="28">
        <f t="shared" ref="AR4:AR15" si="12">COUNTIF(B4:AF4,"9")</f>
        <v>1</v>
      </c>
      <c r="AS4" s="28">
        <f t="shared" ref="AS4:AS15" si="13">COUNTIF(B4:AF4,"10")</f>
        <v>1</v>
      </c>
      <c r="AT4" s="29">
        <f t="shared" ref="AT4:AT15" si="14">COUNTIF(B4:AF4,"13")</f>
        <v>0</v>
      </c>
      <c r="AU4" s="30">
        <f t="shared" ref="AU4:AU15" si="15">COUNTIF(B4:AF4,"56")</f>
        <v>1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s="31" customFormat="1" ht="18" customHeight="1" thickBot="1">
      <c r="A5" s="148" t="s">
        <v>17</v>
      </c>
      <c r="B5" s="32">
        <v>10</v>
      </c>
      <c r="C5" s="33">
        <v>2</v>
      </c>
      <c r="D5" s="33">
        <v>6</v>
      </c>
      <c r="E5" s="33">
        <v>5</v>
      </c>
      <c r="F5" s="34" t="s">
        <v>7</v>
      </c>
      <c r="G5" s="33">
        <v>2</v>
      </c>
      <c r="H5" s="33">
        <v>8</v>
      </c>
      <c r="I5" s="33">
        <v>4</v>
      </c>
      <c r="J5" s="35">
        <v>3</v>
      </c>
      <c r="K5" s="33">
        <v>10</v>
      </c>
      <c r="L5" s="33">
        <v>6</v>
      </c>
      <c r="M5" s="35">
        <v>1</v>
      </c>
      <c r="N5" s="33">
        <v>7</v>
      </c>
      <c r="O5" s="33">
        <v>3</v>
      </c>
      <c r="P5" s="33">
        <v>1</v>
      </c>
      <c r="Q5" s="33">
        <v>9</v>
      </c>
      <c r="R5" s="35">
        <v>4</v>
      </c>
      <c r="S5" s="33">
        <v>8</v>
      </c>
      <c r="T5" s="34" t="s">
        <v>7</v>
      </c>
      <c r="U5" s="34" t="s">
        <v>7</v>
      </c>
      <c r="V5" s="33">
        <v>5</v>
      </c>
      <c r="W5" s="33">
        <v>6</v>
      </c>
      <c r="X5" s="33">
        <v>7</v>
      </c>
      <c r="Y5" s="33">
        <v>8</v>
      </c>
      <c r="Z5" s="33">
        <v>4</v>
      </c>
      <c r="AA5" s="33">
        <v>7</v>
      </c>
      <c r="AB5" s="33" t="s">
        <v>7</v>
      </c>
      <c r="AC5" s="33">
        <v>1</v>
      </c>
      <c r="AD5" s="33">
        <v>8</v>
      </c>
      <c r="AE5" s="33">
        <v>4</v>
      </c>
      <c r="AF5" s="36"/>
      <c r="AG5" s="37">
        <f t="shared" si="2"/>
        <v>26</v>
      </c>
      <c r="AH5" s="105">
        <f>Сотрудник_время!AH9</f>
        <v>7.5763888888888884</v>
      </c>
      <c r="AI5" s="104">
        <f t="shared" si="3"/>
        <v>4</v>
      </c>
      <c r="AJ5" s="38">
        <f t="shared" si="4"/>
        <v>3</v>
      </c>
      <c r="AK5" s="39">
        <f t="shared" si="5"/>
        <v>2</v>
      </c>
      <c r="AL5" s="39">
        <f t="shared" si="6"/>
        <v>2</v>
      </c>
      <c r="AM5" s="39">
        <f t="shared" si="7"/>
        <v>4</v>
      </c>
      <c r="AN5" s="39">
        <f t="shared" si="8"/>
        <v>2</v>
      </c>
      <c r="AO5" s="39">
        <f t="shared" si="9"/>
        <v>3</v>
      </c>
      <c r="AP5" s="39">
        <f t="shared" si="10"/>
        <v>3</v>
      </c>
      <c r="AQ5" s="39">
        <f t="shared" si="11"/>
        <v>4</v>
      </c>
      <c r="AR5" s="39">
        <f t="shared" si="12"/>
        <v>1</v>
      </c>
      <c r="AS5" s="39">
        <f t="shared" si="13"/>
        <v>2</v>
      </c>
      <c r="AT5" s="40">
        <f t="shared" si="14"/>
        <v>0</v>
      </c>
      <c r="AU5" s="41">
        <f t="shared" si="15"/>
        <v>0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4" s="5" customFormat="1" ht="18" customHeight="1" thickBot="1">
      <c r="A6" s="141" t="s">
        <v>18</v>
      </c>
      <c r="B6" s="42">
        <v>8</v>
      </c>
      <c r="C6" s="43" t="s">
        <v>7</v>
      </c>
      <c r="D6" s="44">
        <v>1</v>
      </c>
      <c r="E6" s="44">
        <v>4</v>
      </c>
      <c r="F6" s="44">
        <v>3</v>
      </c>
      <c r="G6" s="45" t="s">
        <v>7</v>
      </c>
      <c r="H6" s="46">
        <v>6</v>
      </c>
      <c r="I6" s="44">
        <v>7</v>
      </c>
      <c r="J6" s="44">
        <v>8</v>
      </c>
      <c r="K6" s="44">
        <v>3</v>
      </c>
      <c r="L6" s="44">
        <v>7</v>
      </c>
      <c r="M6" s="44">
        <v>2</v>
      </c>
      <c r="N6" s="44">
        <v>13</v>
      </c>
      <c r="O6" s="46">
        <v>5</v>
      </c>
      <c r="P6" s="44">
        <v>2</v>
      </c>
      <c r="Q6" s="44">
        <v>1</v>
      </c>
      <c r="R6" s="44">
        <v>5</v>
      </c>
      <c r="S6" s="44">
        <v>4</v>
      </c>
      <c r="T6" s="43" t="s">
        <v>7</v>
      </c>
      <c r="U6" s="46">
        <v>4</v>
      </c>
      <c r="V6" s="44">
        <v>10</v>
      </c>
      <c r="W6" s="44">
        <v>9</v>
      </c>
      <c r="X6" s="44">
        <v>10</v>
      </c>
      <c r="Y6" s="44">
        <v>9</v>
      </c>
      <c r="Z6" s="44">
        <v>3</v>
      </c>
      <c r="AA6" s="44" t="s">
        <v>7</v>
      </c>
      <c r="AB6" s="44">
        <v>13</v>
      </c>
      <c r="AC6" s="46">
        <v>2</v>
      </c>
      <c r="AD6" s="44">
        <v>9</v>
      </c>
      <c r="AE6" s="44">
        <v>1</v>
      </c>
      <c r="AF6" s="47"/>
      <c r="AG6" s="48">
        <f t="shared" si="2"/>
        <v>26</v>
      </c>
      <c r="AH6" s="105">
        <f>Сотрудник_время!AH10</f>
        <v>8.0138888888888893</v>
      </c>
      <c r="AI6" s="104">
        <f t="shared" si="3"/>
        <v>4</v>
      </c>
      <c r="AJ6" s="49">
        <f t="shared" si="4"/>
        <v>3</v>
      </c>
      <c r="AK6" s="50">
        <f t="shared" si="5"/>
        <v>3</v>
      </c>
      <c r="AL6" s="50">
        <f t="shared" si="6"/>
        <v>3</v>
      </c>
      <c r="AM6" s="50">
        <f t="shared" si="7"/>
        <v>3</v>
      </c>
      <c r="AN6" s="50">
        <f t="shared" si="8"/>
        <v>2</v>
      </c>
      <c r="AO6" s="50">
        <f t="shared" si="9"/>
        <v>1</v>
      </c>
      <c r="AP6" s="50">
        <f t="shared" si="10"/>
        <v>2</v>
      </c>
      <c r="AQ6" s="50">
        <f t="shared" si="11"/>
        <v>2</v>
      </c>
      <c r="AR6" s="50">
        <f t="shared" si="12"/>
        <v>3</v>
      </c>
      <c r="AS6" s="50">
        <f t="shared" si="13"/>
        <v>2</v>
      </c>
      <c r="AT6" s="40">
        <f t="shared" si="14"/>
        <v>2</v>
      </c>
      <c r="AU6" s="41">
        <f t="shared" si="15"/>
        <v>0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s="31" customFormat="1" ht="18" customHeight="1" thickBot="1">
      <c r="A7" s="148" t="s">
        <v>19</v>
      </c>
      <c r="B7" s="32">
        <v>3</v>
      </c>
      <c r="C7" s="33">
        <v>9</v>
      </c>
      <c r="D7" s="33">
        <v>5</v>
      </c>
      <c r="E7" s="33">
        <v>9</v>
      </c>
      <c r="F7" s="34" t="s">
        <v>7</v>
      </c>
      <c r="G7" s="51" t="s">
        <v>7</v>
      </c>
      <c r="H7" s="35">
        <v>4</v>
      </c>
      <c r="I7" s="33">
        <v>9</v>
      </c>
      <c r="J7" s="33">
        <v>1</v>
      </c>
      <c r="K7" s="33">
        <v>2</v>
      </c>
      <c r="L7" s="33">
        <v>4</v>
      </c>
      <c r="M7" s="34" t="s">
        <v>7</v>
      </c>
      <c r="N7" s="34" t="s">
        <v>7</v>
      </c>
      <c r="O7" s="35">
        <v>7</v>
      </c>
      <c r="P7" s="33">
        <v>5</v>
      </c>
      <c r="Q7" s="33">
        <v>2</v>
      </c>
      <c r="R7" s="33">
        <v>8</v>
      </c>
      <c r="S7" s="33">
        <v>6</v>
      </c>
      <c r="T7" s="33">
        <v>1</v>
      </c>
      <c r="U7" s="45" t="s">
        <v>7</v>
      </c>
      <c r="V7" s="33">
        <v>3</v>
      </c>
      <c r="W7" s="33">
        <v>3</v>
      </c>
      <c r="X7" s="33">
        <v>8</v>
      </c>
      <c r="Y7" s="33">
        <v>7</v>
      </c>
      <c r="Z7" s="33">
        <v>8</v>
      </c>
      <c r="AA7" s="33">
        <v>2</v>
      </c>
      <c r="AB7" s="34" t="s">
        <v>7</v>
      </c>
      <c r="AC7" s="35">
        <v>5</v>
      </c>
      <c r="AD7" s="33">
        <v>2</v>
      </c>
      <c r="AE7" s="33">
        <v>5</v>
      </c>
      <c r="AF7" s="36"/>
      <c r="AG7" s="37">
        <f t="shared" si="2"/>
        <v>24</v>
      </c>
      <c r="AH7" s="105">
        <f>Сотрудник_время!AH11</f>
        <v>7.6180555555555562</v>
      </c>
      <c r="AI7" s="104">
        <f t="shared" si="3"/>
        <v>6</v>
      </c>
      <c r="AJ7" s="38">
        <f t="shared" si="4"/>
        <v>2</v>
      </c>
      <c r="AK7" s="39">
        <f t="shared" si="5"/>
        <v>4</v>
      </c>
      <c r="AL7" s="39">
        <f t="shared" si="6"/>
        <v>3</v>
      </c>
      <c r="AM7" s="39">
        <f t="shared" si="7"/>
        <v>2</v>
      </c>
      <c r="AN7" s="39">
        <f t="shared" si="8"/>
        <v>4</v>
      </c>
      <c r="AO7" s="39">
        <f t="shared" si="9"/>
        <v>1</v>
      </c>
      <c r="AP7" s="39">
        <f t="shared" si="10"/>
        <v>2</v>
      </c>
      <c r="AQ7" s="39">
        <f t="shared" si="11"/>
        <v>3</v>
      </c>
      <c r="AR7" s="39">
        <f t="shared" si="12"/>
        <v>3</v>
      </c>
      <c r="AS7" s="39">
        <f t="shared" si="13"/>
        <v>0</v>
      </c>
      <c r="AT7" s="40">
        <f t="shared" si="14"/>
        <v>0</v>
      </c>
      <c r="AU7" s="41">
        <f t="shared" si="15"/>
        <v>0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4" s="5" customFormat="1" ht="18" customHeight="1" thickBot="1">
      <c r="A8" s="141" t="s">
        <v>20</v>
      </c>
      <c r="B8" s="42">
        <v>5</v>
      </c>
      <c r="C8" s="44">
        <v>6</v>
      </c>
      <c r="D8" s="44">
        <v>8</v>
      </c>
      <c r="E8" s="44">
        <v>1</v>
      </c>
      <c r="F8" s="44">
        <v>2</v>
      </c>
      <c r="G8" s="44">
        <v>13</v>
      </c>
      <c r="H8" s="44">
        <v>7</v>
      </c>
      <c r="I8" s="44">
        <v>6</v>
      </c>
      <c r="J8" s="44">
        <v>10</v>
      </c>
      <c r="K8" s="44">
        <v>5</v>
      </c>
      <c r="L8" s="44">
        <v>1</v>
      </c>
      <c r="M8" s="43" t="s">
        <v>7</v>
      </c>
      <c r="N8" s="43" t="s">
        <v>7</v>
      </c>
      <c r="O8" s="44">
        <v>6</v>
      </c>
      <c r="P8" s="44">
        <v>4</v>
      </c>
      <c r="Q8" s="44">
        <v>6</v>
      </c>
      <c r="R8" s="44">
        <v>10</v>
      </c>
      <c r="S8" s="44">
        <v>7</v>
      </c>
      <c r="T8" s="44">
        <v>2</v>
      </c>
      <c r="U8" s="46">
        <v>56</v>
      </c>
      <c r="V8" s="44">
        <v>1</v>
      </c>
      <c r="W8" s="44">
        <v>4</v>
      </c>
      <c r="X8" s="44">
        <v>3</v>
      </c>
      <c r="Y8" s="44">
        <v>10</v>
      </c>
      <c r="Z8" s="44">
        <v>9</v>
      </c>
      <c r="AA8" s="44">
        <v>3</v>
      </c>
      <c r="AB8" s="44">
        <v>4</v>
      </c>
      <c r="AC8" s="44">
        <v>4</v>
      </c>
      <c r="AD8" s="44">
        <v>1</v>
      </c>
      <c r="AE8" s="44">
        <v>2</v>
      </c>
      <c r="AF8" s="47"/>
      <c r="AG8" s="48">
        <f t="shared" si="2"/>
        <v>28</v>
      </c>
      <c r="AH8" s="105">
        <f>Сотрудник_время!AH12</f>
        <v>6.5208333333333321</v>
      </c>
      <c r="AI8" s="104">
        <f t="shared" si="3"/>
        <v>2</v>
      </c>
      <c r="AJ8" s="49">
        <f t="shared" si="4"/>
        <v>4</v>
      </c>
      <c r="AK8" s="50">
        <f t="shared" si="5"/>
        <v>3</v>
      </c>
      <c r="AL8" s="50">
        <f t="shared" si="6"/>
        <v>2</v>
      </c>
      <c r="AM8" s="50">
        <f t="shared" si="7"/>
        <v>4</v>
      </c>
      <c r="AN8" s="50">
        <f t="shared" si="8"/>
        <v>2</v>
      </c>
      <c r="AO8" s="50">
        <f t="shared" si="9"/>
        <v>4</v>
      </c>
      <c r="AP8" s="50">
        <f t="shared" si="10"/>
        <v>2</v>
      </c>
      <c r="AQ8" s="50">
        <f t="shared" si="11"/>
        <v>1</v>
      </c>
      <c r="AR8" s="50">
        <f t="shared" si="12"/>
        <v>1</v>
      </c>
      <c r="AS8" s="50">
        <f t="shared" si="13"/>
        <v>3</v>
      </c>
      <c r="AT8" s="40">
        <f t="shared" si="14"/>
        <v>1</v>
      </c>
      <c r="AU8" s="41">
        <f t="shared" si="15"/>
        <v>1</v>
      </c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s="31" customFormat="1" ht="18" customHeight="1" thickBot="1">
      <c r="A9" s="148" t="s">
        <v>21</v>
      </c>
      <c r="B9" s="32">
        <v>4</v>
      </c>
      <c r="C9" s="33">
        <v>10</v>
      </c>
      <c r="D9" s="33">
        <v>7</v>
      </c>
      <c r="E9" s="33">
        <v>8</v>
      </c>
      <c r="F9" s="94" t="s">
        <v>7</v>
      </c>
      <c r="G9" s="95" t="s">
        <v>7</v>
      </c>
      <c r="H9" s="35">
        <v>10</v>
      </c>
      <c r="I9" s="33">
        <v>5</v>
      </c>
      <c r="J9" s="33">
        <v>2</v>
      </c>
      <c r="K9" s="33">
        <v>9</v>
      </c>
      <c r="L9" s="33">
        <v>2</v>
      </c>
      <c r="M9" s="34" t="s">
        <v>7</v>
      </c>
      <c r="N9" s="33">
        <v>2</v>
      </c>
      <c r="O9" s="35">
        <v>1</v>
      </c>
      <c r="P9" s="33">
        <v>8</v>
      </c>
      <c r="Q9" s="33">
        <v>4</v>
      </c>
      <c r="R9" s="33">
        <v>3</v>
      </c>
      <c r="S9" s="33">
        <v>9</v>
      </c>
      <c r="T9" s="33">
        <v>3</v>
      </c>
      <c r="U9" s="51" t="s">
        <v>7</v>
      </c>
      <c r="V9" s="33">
        <v>9</v>
      </c>
      <c r="W9" s="33">
        <v>1</v>
      </c>
      <c r="X9" s="33" t="s">
        <v>7</v>
      </c>
      <c r="Y9" s="33">
        <v>6</v>
      </c>
      <c r="Z9" s="33">
        <v>2</v>
      </c>
      <c r="AA9" s="33" t="s">
        <v>7</v>
      </c>
      <c r="AB9" s="33">
        <v>56</v>
      </c>
      <c r="AC9" s="35">
        <v>6</v>
      </c>
      <c r="AD9" s="33">
        <v>3</v>
      </c>
      <c r="AE9" s="33">
        <v>10</v>
      </c>
      <c r="AF9" s="36"/>
      <c r="AG9" s="37">
        <f t="shared" si="2"/>
        <v>24</v>
      </c>
      <c r="AH9" s="105">
        <f>Сотрудник_время!AH13</f>
        <v>7.2534722222222214</v>
      </c>
      <c r="AI9" s="104">
        <f t="shared" si="3"/>
        <v>6</v>
      </c>
      <c r="AJ9" s="38">
        <f t="shared" si="4"/>
        <v>2</v>
      </c>
      <c r="AK9" s="39">
        <f t="shared" si="5"/>
        <v>4</v>
      </c>
      <c r="AL9" s="39">
        <f t="shared" si="6"/>
        <v>3</v>
      </c>
      <c r="AM9" s="39">
        <f t="shared" si="7"/>
        <v>2</v>
      </c>
      <c r="AN9" s="39">
        <f t="shared" si="8"/>
        <v>1</v>
      </c>
      <c r="AO9" s="39">
        <f t="shared" si="9"/>
        <v>2</v>
      </c>
      <c r="AP9" s="39">
        <f t="shared" si="10"/>
        <v>1</v>
      </c>
      <c r="AQ9" s="39">
        <f t="shared" si="11"/>
        <v>2</v>
      </c>
      <c r="AR9" s="39">
        <f t="shared" si="12"/>
        <v>3</v>
      </c>
      <c r="AS9" s="39">
        <f t="shared" si="13"/>
        <v>3</v>
      </c>
      <c r="AT9" s="40">
        <f t="shared" si="14"/>
        <v>0</v>
      </c>
      <c r="AU9" s="41">
        <f t="shared" si="15"/>
        <v>1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4" s="5" customFormat="1" ht="18" customHeight="1" thickBot="1">
      <c r="A10" s="141" t="s">
        <v>22</v>
      </c>
      <c r="B10" s="42">
        <v>2</v>
      </c>
      <c r="C10" s="44">
        <v>8</v>
      </c>
      <c r="D10" s="44">
        <v>4</v>
      </c>
      <c r="E10" s="44">
        <v>10</v>
      </c>
      <c r="F10" s="44">
        <v>7</v>
      </c>
      <c r="G10" s="93" t="s">
        <v>7</v>
      </c>
      <c r="H10" s="46">
        <v>1</v>
      </c>
      <c r="I10" s="44">
        <v>3</v>
      </c>
      <c r="J10" s="44">
        <v>5</v>
      </c>
      <c r="K10" s="44">
        <v>6</v>
      </c>
      <c r="L10" s="44">
        <v>9</v>
      </c>
      <c r="M10" s="44">
        <v>4</v>
      </c>
      <c r="N10" s="44">
        <v>56</v>
      </c>
      <c r="O10" s="46">
        <v>4</v>
      </c>
      <c r="P10" s="44">
        <v>7</v>
      </c>
      <c r="Q10" s="44">
        <v>10</v>
      </c>
      <c r="R10" s="52" t="s">
        <v>14</v>
      </c>
      <c r="S10" s="44">
        <v>5</v>
      </c>
      <c r="T10" s="43" t="s">
        <v>7</v>
      </c>
      <c r="U10" s="45" t="s">
        <v>7</v>
      </c>
      <c r="V10" s="92" t="s">
        <v>7</v>
      </c>
      <c r="W10" s="92" t="s">
        <v>7</v>
      </c>
      <c r="X10" s="44">
        <v>2</v>
      </c>
      <c r="Y10" s="44">
        <v>5</v>
      </c>
      <c r="Z10" s="44">
        <v>1</v>
      </c>
      <c r="AA10" s="44" t="s">
        <v>7</v>
      </c>
      <c r="AB10" s="44">
        <v>7</v>
      </c>
      <c r="AC10" s="44" t="s">
        <v>7</v>
      </c>
      <c r="AD10" s="52" t="s">
        <v>14</v>
      </c>
      <c r="AE10" s="44">
        <v>9</v>
      </c>
      <c r="AF10" s="47"/>
      <c r="AG10" s="48">
        <f t="shared" si="2"/>
        <v>21</v>
      </c>
      <c r="AH10" s="105">
        <f>Сотрудник_время!AH14</f>
        <v>7.5138888888888902</v>
      </c>
      <c r="AI10" s="104">
        <f t="shared" si="3"/>
        <v>7</v>
      </c>
      <c r="AJ10" s="49">
        <f t="shared" si="4"/>
        <v>2</v>
      </c>
      <c r="AK10" s="50">
        <f t="shared" si="5"/>
        <v>2</v>
      </c>
      <c r="AL10" s="50">
        <f t="shared" si="6"/>
        <v>1</v>
      </c>
      <c r="AM10" s="50">
        <f t="shared" si="7"/>
        <v>3</v>
      </c>
      <c r="AN10" s="50">
        <f t="shared" si="8"/>
        <v>3</v>
      </c>
      <c r="AO10" s="50">
        <f t="shared" si="9"/>
        <v>1</v>
      </c>
      <c r="AP10" s="50">
        <f t="shared" si="10"/>
        <v>3</v>
      </c>
      <c r="AQ10" s="50">
        <f t="shared" si="11"/>
        <v>1</v>
      </c>
      <c r="AR10" s="50">
        <f t="shared" si="12"/>
        <v>2</v>
      </c>
      <c r="AS10" s="50">
        <f t="shared" si="13"/>
        <v>2</v>
      </c>
      <c r="AT10" s="40">
        <f t="shared" si="14"/>
        <v>0</v>
      </c>
      <c r="AU10" s="41">
        <f t="shared" si="15"/>
        <v>1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s="31" customFormat="1" ht="18" customHeight="1" thickBot="1">
      <c r="A11" s="148" t="s">
        <v>23</v>
      </c>
      <c r="B11" s="32">
        <v>1</v>
      </c>
      <c r="C11" s="33">
        <v>3</v>
      </c>
      <c r="D11" s="34" t="s">
        <v>7</v>
      </c>
      <c r="E11" s="33">
        <v>7</v>
      </c>
      <c r="F11" s="33">
        <v>4</v>
      </c>
      <c r="G11" s="35">
        <v>7</v>
      </c>
      <c r="H11" s="35">
        <v>2</v>
      </c>
      <c r="I11" s="33">
        <v>1</v>
      </c>
      <c r="J11" s="33">
        <v>8</v>
      </c>
      <c r="K11" s="33">
        <v>4</v>
      </c>
      <c r="L11" s="33">
        <v>10</v>
      </c>
      <c r="M11" s="33">
        <v>56</v>
      </c>
      <c r="N11" s="34" t="s">
        <v>7</v>
      </c>
      <c r="O11" s="35">
        <v>8</v>
      </c>
      <c r="P11" s="33">
        <v>9</v>
      </c>
      <c r="Q11" s="33">
        <v>5</v>
      </c>
      <c r="R11" s="33">
        <v>6</v>
      </c>
      <c r="S11" s="34" t="s">
        <v>7</v>
      </c>
      <c r="T11" s="33">
        <v>7</v>
      </c>
      <c r="U11" s="35">
        <v>2</v>
      </c>
      <c r="V11" s="33">
        <v>8</v>
      </c>
      <c r="W11" s="33">
        <v>7</v>
      </c>
      <c r="X11" s="33">
        <v>6</v>
      </c>
      <c r="Y11" s="33">
        <v>4</v>
      </c>
      <c r="Z11" s="33">
        <v>5</v>
      </c>
      <c r="AA11" s="33" t="s">
        <v>7</v>
      </c>
      <c r="AB11" s="33" t="s">
        <v>7</v>
      </c>
      <c r="AC11" s="35">
        <v>7</v>
      </c>
      <c r="AD11" s="33">
        <v>10</v>
      </c>
      <c r="AE11" s="33">
        <v>8</v>
      </c>
      <c r="AF11" s="36"/>
      <c r="AG11" s="37">
        <f t="shared" si="2"/>
        <v>25</v>
      </c>
      <c r="AH11" s="105">
        <f>Сотрудник_время!AH15</f>
        <v>7.1493055555555571</v>
      </c>
      <c r="AI11" s="104">
        <f t="shared" si="3"/>
        <v>5</v>
      </c>
      <c r="AJ11" s="38">
        <f t="shared" si="4"/>
        <v>2</v>
      </c>
      <c r="AK11" s="39">
        <f t="shared" si="5"/>
        <v>2</v>
      </c>
      <c r="AL11" s="39">
        <f t="shared" si="6"/>
        <v>1</v>
      </c>
      <c r="AM11" s="39">
        <f t="shared" si="7"/>
        <v>3</v>
      </c>
      <c r="AN11" s="39">
        <f t="shared" si="8"/>
        <v>2</v>
      </c>
      <c r="AO11" s="39">
        <f t="shared" si="9"/>
        <v>2</v>
      </c>
      <c r="AP11" s="39">
        <f t="shared" si="10"/>
        <v>5</v>
      </c>
      <c r="AQ11" s="39">
        <f t="shared" si="11"/>
        <v>4</v>
      </c>
      <c r="AR11" s="39">
        <f t="shared" si="12"/>
        <v>1</v>
      </c>
      <c r="AS11" s="39">
        <f t="shared" si="13"/>
        <v>2</v>
      </c>
      <c r="AT11" s="40">
        <f t="shared" si="14"/>
        <v>0</v>
      </c>
      <c r="AU11" s="41">
        <f t="shared" si="15"/>
        <v>1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4" s="5" customFormat="1" ht="18" customHeight="1" thickBot="1">
      <c r="A12" s="141" t="s">
        <v>24</v>
      </c>
      <c r="B12" s="53" t="s">
        <v>7</v>
      </c>
      <c r="C12" s="44">
        <v>4</v>
      </c>
      <c r="D12" s="44">
        <v>9</v>
      </c>
      <c r="E12" s="44">
        <v>3</v>
      </c>
      <c r="F12" s="44">
        <v>1</v>
      </c>
      <c r="G12" s="45" t="s">
        <v>7</v>
      </c>
      <c r="H12" s="46">
        <v>5</v>
      </c>
      <c r="I12" s="44">
        <v>10</v>
      </c>
      <c r="J12" s="44">
        <v>4</v>
      </c>
      <c r="K12" s="44">
        <v>7</v>
      </c>
      <c r="L12" s="44">
        <v>8</v>
      </c>
      <c r="M12" s="43" t="s">
        <v>7</v>
      </c>
      <c r="N12" s="43" t="s">
        <v>7</v>
      </c>
      <c r="O12" s="46">
        <v>2</v>
      </c>
      <c r="P12" s="44">
        <v>3</v>
      </c>
      <c r="Q12" s="44">
        <v>3</v>
      </c>
      <c r="R12" s="44">
        <v>1</v>
      </c>
      <c r="S12" s="44">
        <v>10</v>
      </c>
      <c r="T12" s="43" t="s">
        <v>7</v>
      </c>
      <c r="U12" s="45" t="s">
        <v>7</v>
      </c>
      <c r="V12" s="44">
        <v>6</v>
      </c>
      <c r="W12" s="44">
        <v>2</v>
      </c>
      <c r="X12" s="44">
        <v>4</v>
      </c>
      <c r="Y12" s="52" t="s">
        <v>14</v>
      </c>
      <c r="Z12" s="44">
        <v>7</v>
      </c>
      <c r="AA12" s="44">
        <v>56</v>
      </c>
      <c r="AB12" s="44" t="s">
        <v>7</v>
      </c>
      <c r="AC12" s="46">
        <v>9</v>
      </c>
      <c r="AD12" s="44">
        <v>5</v>
      </c>
      <c r="AE12" s="44">
        <v>7</v>
      </c>
      <c r="AF12" s="54" t="s">
        <v>14</v>
      </c>
      <c r="AG12" s="48">
        <f t="shared" si="2"/>
        <v>22</v>
      </c>
      <c r="AH12" s="105">
        <f>Сотрудник_время!AH16</f>
        <v>7.427083333333333</v>
      </c>
      <c r="AI12" s="104">
        <f t="shared" si="3"/>
        <v>7</v>
      </c>
      <c r="AJ12" s="49">
        <f t="shared" si="4"/>
        <v>2</v>
      </c>
      <c r="AK12" s="50">
        <f t="shared" si="5"/>
        <v>2</v>
      </c>
      <c r="AL12" s="50">
        <f t="shared" si="6"/>
        <v>3</v>
      </c>
      <c r="AM12" s="50">
        <f t="shared" si="7"/>
        <v>3</v>
      </c>
      <c r="AN12" s="50">
        <f t="shared" si="8"/>
        <v>2</v>
      </c>
      <c r="AO12" s="50">
        <f t="shared" si="9"/>
        <v>1</v>
      </c>
      <c r="AP12" s="50">
        <f t="shared" si="10"/>
        <v>3</v>
      </c>
      <c r="AQ12" s="50">
        <f t="shared" si="11"/>
        <v>1</v>
      </c>
      <c r="AR12" s="50">
        <f t="shared" si="12"/>
        <v>2</v>
      </c>
      <c r="AS12" s="50">
        <f t="shared" si="13"/>
        <v>2</v>
      </c>
      <c r="AT12" s="40">
        <f t="shared" si="14"/>
        <v>0</v>
      </c>
      <c r="AU12" s="41">
        <f t="shared" si="15"/>
        <v>1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s="31" customFormat="1" ht="18" customHeight="1" thickBot="1">
      <c r="A13" s="148" t="s">
        <v>25</v>
      </c>
      <c r="B13" s="32">
        <v>7</v>
      </c>
      <c r="C13" s="33">
        <v>1</v>
      </c>
      <c r="D13" s="33">
        <v>10</v>
      </c>
      <c r="E13" s="33">
        <v>2</v>
      </c>
      <c r="F13" s="33" t="s">
        <v>7</v>
      </c>
      <c r="G13" s="35">
        <v>56</v>
      </c>
      <c r="H13" s="35">
        <v>8</v>
      </c>
      <c r="I13" s="33">
        <v>2</v>
      </c>
      <c r="J13" s="33">
        <v>6</v>
      </c>
      <c r="K13" s="33">
        <v>8</v>
      </c>
      <c r="L13" s="33">
        <v>5</v>
      </c>
      <c r="M13" s="33">
        <v>3</v>
      </c>
      <c r="N13" s="33">
        <v>4</v>
      </c>
      <c r="O13" s="35">
        <v>9</v>
      </c>
      <c r="P13" s="33">
        <v>10</v>
      </c>
      <c r="Q13" s="33">
        <v>7</v>
      </c>
      <c r="R13" s="55">
        <v>2</v>
      </c>
      <c r="S13" s="33">
        <v>2</v>
      </c>
      <c r="T13" s="33">
        <v>4</v>
      </c>
      <c r="U13" s="51" t="s">
        <v>7</v>
      </c>
      <c r="V13" s="33">
        <v>7</v>
      </c>
      <c r="W13" s="33">
        <v>5</v>
      </c>
      <c r="X13" s="33">
        <v>1</v>
      </c>
      <c r="Y13" s="33">
        <v>3</v>
      </c>
      <c r="Z13" s="33" t="s">
        <v>7</v>
      </c>
      <c r="AA13" s="33" t="s">
        <v>7</v>
      </c>
      <c r="AB13" s="33">
        <v>2</v>
      </c>
      <c r="AC13" s="35">
        <v>8</v>
      </c>
      <c r="AD13" s="33">
        <v>4</v>
      </c>
      <c r="AE13" s="33" t="s">
        <v>7</v>
      </c>
      <c r="AF13" s="36"/>
      <c r="AG13" s="37">
        <f t="shared" si="2"/>
        <v>25</v>
      </c>
      <c r="AH13" s="105">
        <f>Сотрудник_время!AH17</f>
        <v>7.1319444444444455</v>
      </c>
      <c r="AI13" s="104">
        <f t="shared" si="3"/>
        <v>5</v>
      </c>
      <c r="AJ13" s="38">
        <f t="shared" si="4"/>
        <v>2</v>
      </c>
      <c r="AK13" s="39">
        <f t="shared" si="5"/>
        <v>5</v>
      </c>
      <c r="AL13" s="39">
        <f t="shared" si="6"/>
        <v>2</v>
      </c>
      <c r="AM13" s="39">
        <f t="shared" si="7"/>
        <v>3</v>
      </c>
      <c r="AN13" s="39">
        <f t="shared" si="8"/>
        <v>2</v>
      </c>
      <c r="AO13" s="39">
        <f t="shared" si="9"/>
        <v>1</v>
      </c>
      <c r="AP13" s="39">
        <f t="shared" si="10"/>
        <v>3</v>
      </c>
      <c r="AQ13" s="39">
        <f t="shared" si="11"/>
        <v>3</v>
      </c>
      <c r="AR13" s="39">
        <f t="shared" si="12"/>
        <v>1</v>
      </c>
      <c r="AS13" s="39">
        <f t="shared" si="13"/>
        <v>2</v>
      </c>
      <c r="AT13" s="40">
        <f t="shared" si="14"/>
        <v>0</v>
      </c>
      <c r="AU13" s="41">
        <f t="shared" si="15"/>
        <v>1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4" s="5" customFormat="1" ht="18" customHeight="1" thickBot="1">
      <c r="A14" s="141" t="s">
        <v>26</v>
      </c>
      <c r="B14" s="56" t="s">
        <v>8</v>
      </c>
      <c r="C14" s="57" t="s">
        <v>8</v>
      </c>
      <c r="D14" s="57" t="s">
        <v>8</v>
      </c>
      <c r="E14" s="57" t="s">
        <v>8</v>
      </c>
      <c r="F14" s="57" t="s">
        <v>8</v>
      </c>
      <c r="G14" s="58" t="s">
        <v>8</v>
      </c>
      <c r="H14" s="58" t="s">
        <v>8</v>
      </c>
      <c r="I14" s="57" t="s">
        <v>8</v>
      </c>
      <c r="J14" s="57" t="s">
        <v>8</v>
      </c>
      <c r="K14" s="57" t="s">
        <v>8</v>
      </c>
      <c r="L14" s="57" t="s">
        <v>8</v>
      </c>
      <c r="M14" s="57" t="s">
        <v>8</v>
      </c>
      <c r="N14" s="57" t="s">
        <v>8</v>
      </c>
      <c r="O14" s="57" t="s">
        <v>8</v>
      </c>
      <c r="P14" s="57" t="s">
        <v>8</v>
      </c>
      <c r="Q14" s="57" t="s">
        <v>8</v>
      </c>
      <c r="R14" s="57" t="s">
        <v>8</v>
      </c>
      <c r="S14" s="57" t="s">
        <v>8</v>
      </c>
      <c r="T14" s="44" t="s">
        <v>8</v>
      </c>
      <c r="U14" s="46" t="s">
        <v>8</v>
      </c>
      <c r="V14" s="57" t="s">
        <v>8</v>
      </c>
      <c r="W14" s="57" t="s">
        <v>8</v>
      </c>
      <c r="X14" s="57" t="s">
        <v>8</v>
      </c>
      <c r="Y14" s="57" t="s">
        <v>8</v>
      </c>
      <c r="Z14" s="44" t="s">
        <v>8</v>
      </c>
      <c r="AA14" s="44" t="s">
        <v>8</v>
      </c>
      <c r="AB14" s="44" t="s">
        <v>8</v>
      </c>
      <c r="AC14" s="46" t="s">
        <v>8</v>
      </c>
      <c r="AD14" s="44" t="s">
        <v>8</v>
      </c>
      <c r="AE14" s="44" t="s">
        <v>8</v>
      </c>
      <c r="AF14" s="47" t="s">
        <v>8</v>
      </c>
      <c r="AG14" s="48">
        <f t="shared" si="2"/>
        <v>0</v>
      </c>
      <c r="AH14" s="105">
        <f>Сотрудник_время!AH18</f>
        <v>0</v>
      </c>
      <c r="AI14" s="104">
        <f t="shared" si="3"/>
        <v>0</v>
      </c>
      <c r="AJ14" s="49">
        <f t="shared" si="4"/>
        <v>0</v>
      </c>
      <c r="AK14" s="50">
        <f t="shared" si="5"/>
        <v>0</v>
      </c>
      <c r="AL14" s="50">
        <f t="shared" si="6"/>
        <v>0</v>
      </c>
      <c r="AM14" s="50">
        <f t="shared" si="7"/>
        <v>0</v>
      </c>
      <c r="AN14" s="50">
        <f t="shared" si="8"/>
        <v>0</v>
      </c>
      <c r="AO14" s="50">
        <f t="shared" si="9"/>
        <v>0</v>
      </c>
      <c r="AP14" s="50">
        <f t="shared" si="10"/>
        <v>0</v>
      </c>
      <c r="AQ14" s="50">
        <f t="shared" si="11"/>
        <v>0</v>
      </c>
      <c r="AR14" s="50">
        <f t="shared" si="12"/>
        <v>0</v>
      </c>
      <c r="AS14" s="50">
        <f t="shared" si="13"/>
        <v>0</v>
      </c>
      <c r="AT14" s="40">
        <f t="shared" si="14"/>
        <v>0</v>
      </c>
      <c r="AU14" s="41">
        <f t="shared" si="15"/>
        <v>0</v>
      </c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s="31" customFormat="1" ht="18" customHeight="1" thickBot="1">
      <c r="A15" s="149" t="s">
        <v>27</v>
      </c>
      <c r="B15" s="59">
        <v>6</v>
      </c>
      <c r="C15" s="60">
        <v>5</v>
      </c>
      <c r="D15" s="60">
        <v>2</v>
      </c>
      <c r="E15" s="61" t="s">
        <v>7</v>
      </c>
      <c r="F15" s="60">
        <v>56</v>
      </c>
      <c r="G15" s="62">
        <v>4</v>
      </c>
      <c r="H15" s="62">
        <v>3</v>
      </c>
      <c r="I15" s="60">
        <v>8</v>
      </c>
      <c r="J15" s="60">
        <v>7</v>
      </c>
      <c r="K15" s="60">
        <v>1</v>
      </c>
      <c r="L15" s="60">
        <v>3</v>
      </c>
      <c r="M15" s="60">
        <v>7</v>
      </c>
      <c r="N15" s="61" t="s">
        <v>7</v>
      </c>
      <c r="O15" s="62">
        <v>10</v>
      </c>
      <c r="P15" s="144">
        <v>6</v>
      </c>
      <c r="Q15" s="60">
        <v>8</v>
      </c>
      <c r="R15" s="60">
        <v>9</v>
      </c>
      <c r="S15" s="144">
        <v>3</v>
      </c>
      <c r="T15" s="61" t="s">
        <v>7</v>
      </c>
      <c r="U15" s="62">
        <v>13</v>
      </c>
      <c r="V15" s="60">
        <v>4</v>
      </c>
      <c r="W15" s="144">
        <v>10</v>
      </c>
      <c r="X15" s="60">
        <v>9</v>
      </c>
      <c r="Y15" s="60">
        <v>2</v>
      </c>
      <c r="Z15" s="144">
        <v>6</v>
      </c>
      <c r="AA15" s="60">
        <v>1</v>
      </c>
      <c r="AB15" s="60" t="s">
        <v>7</v>
      </c>
      <c r="AC15" s="62">
        <v>10</v>
      </c>
      <c r="AD15" s="144">
        <v>6</v>
      </c>
      <c r="AE15" s="60">
        <v>3</v>
      </c>
      <c r="AF15" s="147"/>
      <c r="AG15" s="63">
        <f>SUM(AJ15:AU15)</f>
        <v>26</v>
      </c>
      <c r="AH15" s="105">
        <f>Сотрудник_время!AH19</f>
        <v>7.5590277777777768</v>
      </c>
      <c r="AI15" s="104">
        <f t="shared" si="3"/>
        <v>4</v>
      </c>
      <c r="AJ15" s="64">
        <f t="shared" si="4"/>
        <v>2</v>
      </c>
      <c r="AK15" s="65">
        <f t="shared" si="5"/>
        <v>2</v>
      </c>
      <c r="AL15" s="65">
        <f t="shared" si="6"/>
        <v>4</v>
      </c>
      <c r="AM15" s="65">
        <f t="shared" si="7"/>
        <v>2</v>
      </c>
      <c r="AN15" s="65">
        <f t="shared" si="8"/>
        <v>1</v>
      </c>
      <c r="AO15" s="65">
        <f t="shared" si="9"/>
        <v>4</v>
      </c>
      <c r="AP15" s="65">
        <f t="shared" si="10"/>
        <v>2</v>
      </c>
      <c r="AQ15" s="65">
        <f t="shared" si="11"/>
        <v>2</v>
      </c>
      <c r="AR15" s="65">
        <f t="shared" si="12"/>
        <v>2</v>
      </c>
      <c r="AS15" s="65">
        <f t="shared" si="13"/>
        <v>3</v>
      </c>
      <c r="AT15" s="66">
        <f t="shared" si="14"/>
        <v>1</v>
      </c>
      <c r="AU15" s="67">
        <f t="shared" si="15"/>
        <v>1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>
      <c r="AF16" s="1"/>
    </row>
    <row r="17" spans="1:47" ht="18.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5"/>
      <c r="AJ17" s="146"/>
      <c r="AK17" s="146"/>
      <c r="AL17" s="146"/>
      <c r="AM17" s="146"/>
    </row>
    <row r="18" spans="1:47" ht="18.5">
      <c r="A18" s="142"/>
      <c r="B18" s="142" t="s">
        <v>32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5"/>
      <c r="AJ18" s="146"/>
      <c r="AK18" s="146"/>
      <c r="AL18" s="146"/>
      <c r="AM18" s="146"/>
    </row>
    <row r="19" spans="1:47" ht="18.5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5"/>
      <c r="AJ19" s="146"/>
      <c r="AK19" s="146"/>
      <c r="AL19" s="146"/>
      <c r="AM19" s="146"/>
    </row>
    <row r="20" spans="1:47" ht="18.5">
      <c r="A20" s="142"/>
      <c r="B20" s="142"/>
      <c r="C20" s="142"/>
      <c r="D20" s="142"/>
      <c r="E20" s="142" t="s">
        <v>31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5"/>
      <c r="AJ20" s="146"/>
      <c r="AK20" s="146"/>
      <c r="AL20" s="146"/>
      <c r="AM20" s="146"/>
    </row>
    <row r="21" spans="1:47" ht="18.5">
      <c r="A21" s="142"/>
      <c r="B21" s="142" t="s">
        <v>28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5"/>
      <c r="AJ21" s="146"/>
      <c r="AK21" s="146"/>
      <c r="AL21" s="146"/>
      <c r="AM21" s="146"/>
    </row>
    <row r="22" spans="1:47" ht="18.5">
      <c r="A22" s="142"/>
      <c r="B22" s="142" t="s">
        <v>29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5"/>
      <c r="AJ22" s="146"/>
      <c r="AK22" s="146"/>
      <c r="AL22" s="146"/>
      <c r="AM22" s="146"/>
    </row>
    <row r="23" spans="1:47" ht="18.5">
      <c r="A23" s="142"/>
      <c r="B23" s="142" t="s">
        <v>30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5"/>
      <c r="AJ23" s="146"/>
      <c r="AK23" s="146"/>
      <c r="AL23" s="146"/>
      <c r="AM23" s="146"/>
    </row>
    <row r="24" spans="1:47">
      <c r="AF24" s="1"/>
    </row>
    <row r="25" spans="1:47" ht="23.5">
      <c r="D25" s="143" t="s">
        <v>33</v>
      </c>
      <c r="AF25" s="1"/>
    </row>
    <row r="26" spans="1:47" s="142" customFormat="1" ht="18.5">
      <c r="D26" s="142" t="s">
        <v>34</v>
      </c>
      <c r="AI26" s="145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</row>
    <row r="27" spans="1:47">
      <c r="AF27" s="1"/>
    </row>
    <row r="28" spans="1:47">
      <c r="AF28" s="1"/>
    </row>
    <row r="29" spans="1:47">
      <c r="AF29" s="1"/>
    </row>
    <row r="30" spans="1:47">
      <c r="AF30" s="1"/>
    </row>
    <row r="31" spans="1:47">
      <c r="AF31" s="1"/>
    </row>
    <row r="32" spans="1:47">
      <c r="AF32" s="1"/>
    </row>
    <row r="33" spans="32:32">
      <c r="AF33" s="1"/>
    </row>
    <row r="34" spans="32:32">
      <c r="AF34" s="1"/>
    </row>
    <row r="35" spans="32:32">
      <c r="AF35" s="1"/>
    </row>
    <row r="36" spans="32:32">
      <c r="AF36" s="1"/>
    </row>
    <row r="37" spans="32:32">
      <c r="AF37" s="1"/>
    </row>
    <row r="38" spans="32:32">
      <c r="AF38" s="1"/>
    </row>
    <row r="39" spans="32:32">
      <c r="AF39" s="1"/>
    </row>
    <row r="40" spans="32:32">
      <c r="AF40" s="1"/>
    </row>
    <row r="41" spans="32:32">
      <c r="AF41" s="1"/>
    </row>
    <row r="42" spans="32:32">
      <c r="AF42" s="1"/>
    </row>
    <row r="43" spans="32:32">
      <c r="AF43" s="1"/>
    </row>
    <row r="44" spans="32:32">
      <c r="AF44" s="1"/>
    </row>
    <row r="45" spans="32:32">
      <c r="AF45" s="1"/>
    </row>
    <row r="46" spans="32:32">
      <c r="AF46" s="1"/>
    </row>
    <row r="47" spans="32:32">
      <c r="AF47" s="1"/>
    </row>
    <row r="48" spans="32:32">
      <c r="AF48" s="1"/>
    </row>
    <row r="49" spans="32:32">
      <c r="AF49" s="1"/>
    </row>
    <row r="50" spans="32:32">
      <c r="AF50" s="1"/>
    </row>
    <row r="51" spans="32:32">
      <c r="AF51" s="1"/>
    </row>
    <row r="52" spans="32:32">
      <c r="AF52" s="1"/>
    </row>
    <row r="53" spans="32:32">
      <c r="AF53" s="1"/>
    </row>
    <row r="54" spans="32:32">
      <c r="AF54" s="1"/>
    </row>
    <row r="55" spans="32:32">
      <c r="AF55" s="1"/>
    </row>
    <row r="56" spans="32:32">
      <c r="AF56" s="1"/>
    </row>
  </sheetData>
  <mergeCells count="8">
    <mergeCell ref="H1:R1"/>
    <mergeCell ref="S1:AB1"/>
    <mergeCell ref="AJ1:AU1"/>
    <mergeCell ref="A2:A3"/>
    <mergeCell ref="AG2:AG3"/>
    <mergeCell ref="AH2:AH3"/>
    <mergeCell ref="AI2:AI3"/>
    <mergeCell ref="AJ2:AU2"/>
  </mergeCells>
  <conditionalFormatting sqref="AD3:AF3">
    <cfRule type="cellIs" dxfId="18" priority="16" operator="equal">
      <formula>"сб"</formula>
    </cfRule>
  </conditionalFormatting>
  <conditionalFormatting sqref="AD3:AF3">
    <cfRule type="cellIs" dxfId="17" priority="15" operator="equal">
      <formula>"вс"</formula>
    </cfRule>
  </conditionalFormatting>
  <conditionalFormatting sqref="AJ4:AU15">
    <cfRule type="cellIs" dxfId="16" priority="13" operator="greaterThan">
      <formula>2.5</formula>
    </cfRule>
  </conditionalFormatting>
  <conditionalFormatting sqref="AH4:AH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:AI15">
    <cfRule type="cellIs" dxfId="15" priority="9" operator="greaterThan">
      <formula>5.5</formula>
    </cfRule>
  </conditionalFormatting>
  <conditionalFormatting sqref="B4:AF15">
    <cfRule type="cellIs" dxfId="3" priority="6" operator="equal">
      <formula>"б"</formula>
    </cfRule>
    <cfRule type="cellIs" dxfId="2" priority="8" operator="equal">
      <formula>"в"</formula>
    </cfRule>
  </conditionalFormatting>
  <conditionalFormatting sqref="B4:AF15">
    <cfRule type="cellIs" dxfId="1" priority="7" operator="equal">
      <formula>"д"</formula>
    </cfRule>
  </conditionalFormatting>
  <conditionalFormatting sqref="B2:AF15">
    <cfRule type="expression" dxfId="0" priority="1">
      <formula>WEEKDAY(B$3,2)&gt;5</formula>
    </cfRule>
  </conditionalFormatting>
  <dataValidations count="1">
    <dataValidation type="list" allowBlank="1" showInputMessage="1" showErrorMessage="1" sqref="H1:R1" xr:uid="{00000000-0002-0000-0000-000000000000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scale="9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6"/>
  </sheetPr>
  <dimension ref="A1:AH50"/>
  <sheetViews>
    <sheetView zoomScale="70" zoomScaleNormal="70" workbookViewId="0">
      <selection activeCell="H19" sqref="H19"/>
    </sheetView>
  </sheetViews>
  <sheetFormatPr defaultColWidth="8.7265625" defaultRowHeight="14.5"/>
  <cols>
    <col min="1" max="1" width="4.81640625" style="69" customWidth="1"/>
    <col min="2" max="2" width="31.54296875" style="68" customWidth="1"/>
    <col min="3" max="18" width="6.81640625" style="68" customWidth="1"/>
    <col min="19" max="19" width="7.81640625" style="68" customWidth="1"/>
    <col min="20" max="33" width="6.81640625" style="68" customWidth="1"/>
    <col min="34" max="34" width="11.26953125" style="68" customWidth="1"/>
    <col min="35" max="16384" width="8.7265625" style="68"/>
  </cols>
  <sheetData>
    <row r="1" spans="1:34" ht="25.5" customHeight="1">
      <c r="B1" s="122" t="s">
        <v>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</row>
    <row r="2" spans="1:34" ht="18" customHeight="1">
      <c r="A2" s="123"/>
      <c r="B2" s="123"/>
      <c r="C2" s="123"/>
      <c r="D2" s="123"/>
      <c r="E2" s="123"/>
      <c r="F2" s="123"/>
      <c r="G2" s="123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34" ht="18" customHeight="1">
      <c r="A3" s="71"/>
      <c r="B3" s="72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70"/>
      <c r="V3" s="70"/>
    </row>
    <row r="4" spans="1:34" ht="18" customHeight="1">
      <c r="A4" s="73"/>
      <c r="B4" s="74"/>
      <c r="C4" s="74"/>
      <c r="D4" s="74"/>
      <c r="E4" s="74"/>
      <c r="F4" s="74"/>
      <c r="G4" s="74"/>
      <c r="H4" s="74"/>
      <c r="I4" s="74"/>
      <c r="J4" s="125" t="str">
        <f>График!H1</f>
        <v>Октябрь</v>
      </c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</row>
    <row r="5" spans="1:34" ht="12.75" customHeight="1" thickBot="1"/>
    <row r="6" spans="1:34" ht="37.5" customHeight="1" thickBot="1">
      <c r="A6" s="127" t="s">
        <v>10</v>
      </c>
      <c r="B6" s="128" t="s">
        <v>11</v>
      </c>
      <c r="C6" s="129" t="s">
        <v>12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30" t="s">
        <v>13</v>
      </c>
    </row>
    <row r="7" spans="1:34" ht="27" customHeight="1">
      <c r="A7" s="127"/>
      <c r="B7" s="128"/>
      <c r="C7" s="76">
        <v>1</v>
      </c>
      <c r="D7" s="77">
        <v>2</v>
      </c>
      <c r="E7" s="77">
        <v>3</v>
      </c>
      <c r="F7" s="76">
        <v>4</v>
      </c>
      <c r="G7" s="78">
        <v>5</v>
      </c>
      <c r="H7" s="79">
        <v>6</v>
      </c>
      <c r="I7" s="80">
        <v>7</v>
      </c>
      <c r="J7" s="77">
        <v>8</v>
      </c>
      <c r="K7" s="77">
        <v>9</v>
      </c>
      <c r="L7" s="77">
        <v>10</v>
      </c>
      <c r="M7" s="76">
        <v>11</v>
      </c>
      <c r="N7" s="79">
        <v>12</v>
      </c>
      <c r="O7" s="79">
        <v>13</v>
      </c>
      <c r="P7" s="76">
        <v>14</v>
      </c>
      <c r="Q7" s="76">
        <v>15</v>
      </c>
      <c r="R7" s="77">
        <v>16</v>
      </c>
      <c r="S7" s="77">
        <v>17</v>
      </c>
      <c r="T7" s="76">
        <v>18</v>
      </c>
      <c r="U7" s="79">
        <v>19</v>
      </c>
      <c r="V7" s="79">
        <v>20</v>
      </c>
      <c r="W7" s="76">
        <v>21</v>
      </c>
      <c r="X7" s="76">
        <v>22</v>
      </c>
      <c r="Y7" s="77">
        <v>23</v>
      </c>
      <c r="Z7" s="77">
        <v>24</v>
      </c>
      <c r="AA7" s="76">
        <v>25</v>
      </c>
      <c r="AB7" s="79">
        <v>26</v>
      </c>
      <c r="AC7" s="79">
        <v>27</v>
      </c>
      <c r="AD7" s="76">
        <v>28</v>
      </c>
      <c r="AE7" s="76">
        <v>29</v>
      </c>
      <c r="AF7" s="77">
        <v>30</v>
      </c>
      <c r="AG7" s="77">
        <v>31</v>
      </c>
      <c r="AH7" s="131"/>
    </row>
    <row r="8" spans="1:34" ht="19.5" customHeight="1">
      <c r="A8" s="81">
        <v>1</v>
      </c>
      <c r="B8" s="82" t="str">
        <f>График!A4</f>
        <v>Алексеев Макар Ильич</v>
      </c>
      <c r="C8" s="83">
        <v>0.47222222222222227</v>
      </c>
      <c r="D8" s="83">
        <v>0.40625</v>
      </c>
      <c r="E8" s="84">
        <v>0.22222222222222221</v>
      </c>
      <c r="F8" s="84">
        <v>0.20833333333333334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>
        <v>0.41666666666666669</v>
      </c>
      <c r="T8" s="84">
        <v>0.37847222222222227</v>
      </c>
      <c r="U8" s="84">
        <v>0.52083333333333337</v>
      </c>
      <c r="V8" s="84">
        <v>0.40972222222222227</v>
      </c>
      <c r="W8" s="84">
        <v>0.40972222222222227</v>
      </c>
      <c r="X8" s="84">
        <v>0.33680555555555558</v>
      </c>
      <c r="Y8" s="84">
        <v>0.35416666666666669</v>
      </c>
      <c r="Z8" s="84">
        <v>0.34722222222222227</v>
      </c>
      <c r="AA8" s="84">
        <v>0.3125</v>
      </c>
      <c r="AB8" s="84">
        <v>0.12847222222222224</v>
      </c>
      <c r="AC8" s="84"/>
      <c r="AD8" s="84"/>
      <c r="AE8" s="84"/>
      <c r="AF8" s="84"/>
      <c r="AG8" s="84"/>
      <c r="AH8" s="132">
        <f t="shared" ref="AH8:AH21" si="0">SUM(C8:AG8)</f>
        <v>4.9236111111111125</v>
      </c>
    </row>
    <row r="9" spans="1:34" ht="19.5" customHeight="1">
      <c r="A9" s="81">
        <v>2</v>
      </c>
      <c r="B9" s="82" t="str">
        <f>График!A5</f>
        <v>Попов Даниил Камильевич</v>
      </c>
      <c r="C9" s="83">
        <v>0.32291666666666669</v>
      </c>
      <c r="D9" s="97">
        <v>0.375</v>
      </c>
      <c r="E9" s="98">
        <v>0.22222222222222221</v>
      </c>
      <c r="F9" s="84">
        <v>0.39583333333333331</v>
      </c>
      <c r="G9" s="84"/>
      <c r="H9" s="84">
        <v>0.29166666666666669</v>
      </c>
      <c r="I9" s="98">
        <v>0.33333333333333331</v>
      </c>
      <c r="J9" s="98">
        <v>0.39583333333333331</v>
      </c>
      <c r="K9" s="84">
        <v>0.20833333333333334</v>
      </c>
      <c r="L9" s="84">
        <v>0.2951388888888889</v>
      </c>
      <c r="M9" s="84">
        <v>0.23263888888888887</v>
      </c>
      <c r="N9" s="84">
        <v>0.32291666666666669</v>
      </c>
      <c r="O9" s="98">
        <v>0.44444444444444442</v>
      </c>
      <c r="P9" s="98">
        <v>0.25</v>
      </c>
      <c r="Q9" s="98">
        <v>0.31597222222222221</v>
      </c>
      <c r="R9" s="84">
        <v>0.40277777777777773</v>
      </c>
      <c r="S9" s="84">
        <v>0.37847222222222227</v>
      </c>
      <c r="T9" s="98">
        <v>0.35069444444444442</v>
      </c>
      <c r="U9" s="86"/>
      <c r="V9" s="86"/>
      <c r="W9" s="84">
        <v>0.38194444444444442</v>
      </c>
      <c r="X9" s="84">
        <v>0.22222222222222221</v>
      </c>
      <c r="Y9" s="84">
        <v>0.36805555555555558</v>
      </c>
      <c r="Z9" s="84">
        <v>0.33680555555555558</v>
      </c>
      <c r="AA9" s="86">
        <v>0.33333333333333331</v>
      </c>
      <c r="AB9" s="86">
        <v>0.39583333333333331</v>
      </c>
      <c r="AC9" s="86"/>
      <c r="AD9" s="86"/>
      <c r="AE9" s="86"/>
      <c r="AF9" s="86"/>
      <c r="AG9" s="84"/>
      <c r="AH9" s="132">
        <f t="shared" si="0"/>
        <v>7.5763888888888884</v>
      </c>
    </row>
    <row r="10" spans="1:34" ht="19.5" customHeight="1">
      <c r="A10" s="81">
        <v>3</v>
      </c>
      <c r="B10" s="82" t="str">
        <f>График!A6</f>
        <v>Воронцов Эрик Саввич</v>
      </c>
      <c r="C10" s="83">
        <v>0.37847222222222227</v>
      </c>
      <c r="D10" s="97">
        <v>0.22222222222222221</v>
      </c>
      <c r="E10" s="98">
        <v>0.3576388888888889</v>
      </c>
      <c r="F10" s="84">
        <v>0.3576388888888889</v>
      </c>
      <c r="G10" s="84">
        <v>0.30208333333333331</v>
      </c>
      <c r="H10" s="84">
        <v>0.31597222222222221</v>
      </c>
      <c r="I10" s="98">
        <v>0.42708333333333331</v>
      </c>
      <c r="J10" s="98">
        <v>0.20138888888888887</v>
      </c>
      <c r="K10" s="84">
        <v>0.36458333333333331</v>
      </c>
      <c r="L10" s="84">
        <v>0.3611111111111111</v>
      </c>
      <c r="M10" s="84">
        <v>0.38541666666666669</v>
      </c>
      <c r="N10" s="84"/>
      <c r="O10" s="98"/>
      <c r="P10" s="98">
        <v>0.25</v>
      </c>
      <c r="Q10" s="98">
        <v>0.32291666666666669</v>
      </c>
      <c r="R10" s="84">
        <v>0.25694444444444448</v>
      </c>
      <c r="S10" s="84">
        <v>0.34722222222222227</v>
      </c>
      <c r="T10" s="98">
        <v>0.42708333333333331</v>
      </c>
      <c r="U10" s="86">
        <v>0.31944444444444448</v>
      </c>
      <c r="V10" s="86">
        <v>0.44444444444444442</v>
      </c>
      <c r="W10" s="84">
        <v>0.36805555555555558</v>
      </c>
      <c r="X10" s="84">
        <v>0.32291666666666669</v>
      </c>
      <c r="Y10" s="84">
        <v>0.25</v>
      </c>
      <c r="Z10" s="84">
        <v>0.27430555555555552</v>
      </c>
      <c r="AA10" s="86">
        <v>0.41319444444444442</v>
      </c>
      <c r="AB10" s="86">
        <v>0.14930555555555555</v>
      </c>
      <c r="AC10" s="86">
        <v>0.19444444444444445</v>
      </c>
      <c r="AD10" s="86"/>
      <c r="AE10" s="86"/>
      <c r="AF10" s="86"/>
      <c r="AG10" s="84"/>
      <c r="AH10" s="132">
        <f t="shared" si="0"/>
        <v>8.0138888888888893</v>
      </c>
    </row>
    <row r="11" spans="1:34" ht="19.5" customHeight="1">
      <c r="A11" s="81">
        <v>4</v>
      </c>
      <c r="B11" s="82" t="str">
        <f>График!A7</f>
        <v>Лаврентьев Илья Львович</v>
      </c>
      <c r="C11" s="83">
        <v>0.3263888888888889</v>
      </c>
      <c r="D11" s="97">
        <v>0.27430555555555552</v>
      </c>
      <c r="E11" s="98"/>
      <c r="F11" s="84">
        <v>0.44791666666666669</v>
      </c>
      <c r="G11" s="84">
        <v>0.18055555555555555</v>
      </c>
      <c r="H11" s="84">
        <v>0.42708333333333331</v>
      </c>
      <c r="I11" s="98">
        <v>0.40277777777777773</v>
      </c>
      <c r="J11" s="98">
        <v>0.3576388888888889</v>
      </c>
      <c r="K11" s="84">
        <v>0.3611111111111111</v>
      </c>
      <c r="L11" s="84">
        <v>0.34722222222222227</v>
      </c>
      <c r="M11" s="84">
        <v>0.27777777777777779</v>
      </c>
      <c r="N11" s="84">
        <v>0.51736111111111105</v>
      </c>
      <c r="O11" s="98"/>
      <c r="P11" s="98">
        <v>0.34027777777777773</v>
      </c>
      <c r="Q11" s="98">
        <v>0.43402777777777773</v>
      </c>
      <c r="R11" s="84">
        <v>0.35416666666666669</v>
      </c>
      <c r="S11" s="84">
        <v>0.21180555555555555</v>
      </c>
      <c r="T11" s="98"/>
      <c r="U11" s="86">
        <v>0.38541666666666669</v>
      </c>
      <c r="V11" s="86">
        <v>0.23958333333333334</v>
      </c>
      <c r="W11" s="84">
        <v>0.34027777777777773</v>
      </c>
      <c r="X11" s="84">
        <v>0.44444444444444442</v>
      </c>
      <c r="Y11" s="84">
        <v>0.21527777777777779</v>
      </c>
      <c r="Z11" s="84">
        <v>0.37847222222222227</v>
      </c>
      <c r="AA11" s="86">
        <v>0.35416666666666669</v>
      </c>
      <c r="AB11" s="86"/>
      <c r="AC11" s="86"/>
      <c r="AD11" s="86"/>
      <c r="AE11" s="86"/>
      <c r="AF11" s="86"/>
      <c r="AG11" s="84"/>
      <c r="AH11" s="132">
        <f t="shared" si="0"/>
        <v>7.6180555555555562</v>
      </c>
    </row>
    <row r="12" spans="1:34" ht="19.5" customHeight="1">
      <c r="A12" s="81">
        <v>5</v>
      </c>
      <c r="B12" s="82" t="str">
        <f>График!A8</f>
        <v>Савин Александр Алексеевич</v>
      </c>
      <c r="C12" s="83"/>
      <c r="D12" s="97">
        <v>0.3576388888888889</v>
      </c>
      <c r="E12" s="98">
        <v>0.41666666666666669</v>
      </c>
      <c r="F12" s="84">
        <v>0.23263888888888887</v>
      </c>
      <c r="G12" s="84">
        <v>0.32291666666666669</v>
      </c>
      <c r="H12" s="84"/>
      <c r="I12" s="98">
        <v>0.39583333333333331</v>
      </c>
      <c r="J12" s="98">
        <v>0.27777777777777779</v>
      </c>
      <c r="K12" s="84">
        <v>0.34027777777777773</v>
      </c>
      <c r="L12" s="84">
        <v>0.39930555555555558</v>
      </c>
      <c r="M12" s="84">
        <v>0.375</v>
      </c>
      <c r="N12" s="84"/>
      <c r="O12" s="98"/>
      <c r="P12" s="98">
        <v>0.40277777777777773</v>
      </c>
      <c r="Q12" s="98">
        <v>0.20833333333333334</v>
      </c>
      <c r="R12" s="84">
        <v>0.27430555555555552</v>
      </c>
      <c r="S12" s="84">
        <v>0.36458333333333331</v>
      </c>
      <c r="T12" s="98">
        <v>0.2986111111111111</v>
      </c>
      <c r="U12" s="86"/>
      <c r="V12" s="86"/>
      <c r="W12" s="84">
        <v>0.23958333333333334</v>
      </c>
      <c r="X12" s="84">
        <v>0.375</v>
      </c>
      <c r="Y12" s="84">
        <v>0.36458333333333331</v>
      </c>
      <c r="Z12" s="84"/>
      <c r="AA12" s="86">
        <v>0.37847222222222227</v>
      </c>
      <c r="AB12" s="86">
        <v>0.49652777777777773</v>
      </c>
      <c r="AC12" s="86"/>
      <c r="AD12" s="86"/>
      <c r="AE12" s="86"/>
      <c r="AF12" s="86"/>
      <c r="AG12" s="84"/>
      <c r="AH12" s="132">
        <f t="shared" si="0"/>
        <v>6.5208333333333321</v>
      </c>
    </row>
    <row r="13" spans="1:34" ht="19.5" customHeight="1">
      <c r="A13" s="87">
        <v>6</v>
      </c>
      <c r="B13" s="82" t="str">
        <f>График!A9</f>
        <v>Григорьев Артём Арсентьевич</v>
      </c>
      <c r="C13" s="83">
        <v>0.34027777777777773</v>
      </c>
      <c r="D13" s="97"/>
      <c r="E13" s="98">
        <v>0.30902777777777779</v>
      </c>
      <c r="F13" s="84">
        <v>0.34722222222222227</v>
      </c>
      <c r="G13" s="84">
        <v>0.18402777777777779</v>
      </c>
      <c r="H13" s="84"/>
      <c r="I13" s="98">
        <v>0.21875</v>
      </c>
      <c r="J13" s="98">
        <v>0.44444444444444442</v>
      </c>
      <c r="K13" s="84">
        <v>0.4375</v>
      </c>
      <c r="L13" s="84">
        <v>0.21180555555555555</v>
      </c>
      <c r="M13" s="84">
        <v>0.37152777777777773</v>
      </c>
      <c r="N13" s="84">
        <v>0.27777777777777779</v>
      </c>
      <c r="O13" s="98">
        <v>0.27777777777777779</v>
      </c>
      <c r="P13" s="98">
        <v>0.39930555555555558</v>
      </c>
      <c r="Q13" s="98">
        <v>0.38194444444444442</v>
      </c>
      <c r="R13" s="84">
        <v>0.29166666666666669</v>
      </c>
      <c r="S13" s="84">
        <v>0.33680555555555558</v>
      </c>
      <c r="T13" s="98">
        <v>0.33333333333333331</v>
      </c>
      <c r="U13" s="86"/>
      <c r="V13" s="86">
        <v>0.11805555555555557</v>
      </c>
      <c r="W13" s="84">
        <v>0.30555555555555552</v>
      </c>
      <c r="X13" s="84">
        <v>0.42708333333333331</v>
      </c>
      <c r="Y13" s="84">
        <v>0.2673611111111111</v>
      </c>
      <c r="Z13" s="84">
        <v>0.4201388888888889</v>
      </c>
      <c r="AA13" s="86">
        <v>0.26041666666666669</v>
      </c>
      <c r="AB13" s="86"/>
      <c r="AC13" s="86">
        <v>0.29166666666666669</v>
      </c>
      <c r="AD13" s="86"/>
      <c r="AE13" s="86"/>
      <c r="AF13" s="86"/>
      <c r="AG13" s="84"/>
      <c r="AH13" s="132">
        <f t="shared" si="0"/>
        <v>7.2534722222222214</v>
      </c>
    </row>
    <row r="14" spans="1:34" ht="19.5" customHeight="1">
      <c r="A14" s="81">
        <v>7</v>
      </c>
      <c r="B14" s="82" t="str">
        <f>График!A10</f>
        <v>Воронин Владислав Алексеевич</v>
      </c>
      <c r="C14" s="83">
        <v>0.22222222222222221</v>
      </c>
      <c r="D14" s="97">
        <v>0.38194444444444442</v>
      </c>
      <c r="E14" s="98">
        <v>0.3923611111111111</v>
      </c>
      <c r="F14" s="84"/>
      <c r="G14" s="84">
        <v>0.52083333333333337</v>
      </c>
      <c r="H14" s="84">
        <v>0.17361111111111113</v>
      </c>
      <c r="I14" s="98">
        <v>0.24305555555555555</v>
      </c>
      <c r="J14" s="98">
        <v>0.35069444444444442</v>
      </c>
      <c r="K14" s="84">
        <v>0.36805555555555558</v>
      </c>
      <c r="L14" s="84">
        <v>0.34722222222222227</v>
      </c>
      <c r="M14" s="84">
        <v>0.27083333333333331</v>
      </c>
      <c r="N14" s="84">
        <v>0.40972222222222227</v>
      </c>
      <c r="O14" s="98"/>
      <c r="P14" s="98">
        <v>0.34027777777777773</v>
      </c>
      <c r="Q14" s="98">
        <v>0.22222222222222221</v>
      </c>
      <c r="R14" s="84">
        <v>0.33333333333333331</v>
      </c>
      <c r="S14" s="84">
        <v>0.40277777777777773</v>
      </c>
      <c r="T14" s="98">
        <v>0.23263888888888887</v>
      </c>
      <c r="U14" s="86"/>
      <c r="V14" s="86">
        <v>0.27777777777777779</v>
      </c>
      <c r="W14" s="84">
        <v>0.35416666666666669</v>
      </c>
      <c r="X14" s="84">
        <v>0.29166666666666669</v>
      </c>
      <c r="Y14" s="84">
        <v>0.40277777777777773</v>
      </c>
      <c r="Z14" s="84">
        <v>0.39930555555555558</v>
      </c>
      <c r="AA14" s="86">
        <v>0.26041666666666669</v>
      </c>
      <c r="AB14" s="86">
        <v>0.31597222222222221</v>
      </c>
      <c r="AC14" s="86"/>
      <c r="AD14" s="86"/>
      <c r="AE14" s="86"/>
      <c r="AF14" s="86"/>
      <c r="AG14" s="84"/>
      <c r="AH14" s="132">
        <f t="shared" si="0"/>
        <v>7.5138888888888902</v>
      </c>
    </row>
    <row r="15" spans="1:34">
      <c r="A15" s="133">
        <v>8</v>
      </c>
      <c r="B15" s="82" t="str">
        <f>График!A11</f>
        <v>Журавлев Данила Даниилович</v>
      </c>
      <c r="C15" s="83">
        <v>0.41666666666666669</v>
      </c>
      <c r="D15" s="97">
        <v>0.33333333333333331</v>
      </c>
      <c r="E15" s="98">
        <v>0.33680555555555558</v>
      </c>
      <c r="F15" s="84">
        <v>0.375</v>
      </c>
      <c r="G15" s="84">
        <v>0.3888888888888889</v>
      </c>
      <c r="H15" s="84"/>
      <c r="I15" s="98">
        <v>0.38194444444444442</v>
      </c>
      <c r="J15" s="98">
        <v>0.21180555555555555</v>
      </c>
      <c r="K15" s="84">
        <v>0.37847222222222227</v>
      </c>
      <c r="L15" s="84">
        <v>0.22916666666666666</v>
      </c>
      <c r="M15" s="84">
        <v>0.4375</v>
      </c>
      <c r="N15" s="84">
        <v>0.19791666666666666</v>
      </c>
      <c r="O15" s="98">
        <v>0.46875</v>
      </c>
      <c r="P15" s="98">
        <v>0.35416666666666669</v>
      </c>
      <c r="Q15" s="98">
        <v>0.41666666666666669</v>
      </c>
      <c r="R15" s="84">
        <v>0.35416666666666669</v>
      </c>
      <c r="S15" s="84"/>
      <c r="T15" s="98">
        <v>0.3888888888888889</v>
      </c>
      <c r="U15" s="86"/>
      <c r="V15" s="86"/>
      <c r="W15" s="84"/>
      <c r="X15" s="84"/>
      <c r="Y15" s="84">
        <v>0.39930555555555558</v>
      </c>
      <c r="Z15" s="84">
        <v>0.3576388888888889</v>
      </c>
      <c r="AA15" s="86">
        <v>0.34375</v>
      </c>
      <c r="AB15" s="86"/>
      <c r="AC15" s="86">
        <v>0.37847222222222227</v>
      </c>
      <c r="AD15" s="86"/>
      <c r="AE15" s="86"/>
      <c r="AF15" s="86"/>
      <c r="AG15" s="84"/>
      <c r="AH15" s="132">
        <f t="shared" si="0"/>
        <v>7.1493055555555571</v>
      </c>
    </row>
    <row r="16" spans="1:34">
      <c r="A16" s="81">
        <v>9</v>
      </c>
      <c r="B16" s="82" t="str">
        <f>График!A12</f>
        <v>Морозов Роман Леонидович</v>
      </c>
      <c r="C16" s="83">
        <v>0.3298611111111111</v>
      </c>
      <c r="D16" s="97">
        <v>0.35416666666666669</v>
      </c>
      <c r="E16" s="98">
        <v>0.36805555555555558</v>
      </c>
      <c r="F16" s="84">
        <v>0.34722222222222227</v>
      </c>
      <c r="G16" s="84"/>
      <c r="H16" s="84"/>
      <c r="I16" s="98">
        <v>0.37847222222222227</v>
      </c>
      <c r="J16" s="98">
        <v>0.35416666666666669</v>
      </c>
      <c r="K16" s="84">
        <v>0.4513888888888889</v>
      </c>
      <c r="L16" s="84">
        <v>0.4201388888888889</v>
      </c>
      <c r="M16" s="84">
        <v>0.39930555555555558</v>
      </c>
      <c r="N16" s="84"/>
      <c r="O16" s="98">
        <v>0.27777777777777779</v>
      </c>
      <c r="P16" s="98">
        <v>0.3923611111111111</v>
      </c>
      <c r="Q16" s="98">
        <v>0.34027777777777773</v>
      </c>
      <c r="R16" s="84">
        <v>0.3611111111111111</v>
      </c>
      <c r="S16" s="84">
        <v>0.21875</v>
      </c>
      <c r="T16" s="98">
        <v>0.44097222222222227</v>
      </c>
      <c r="U16" s="86">
        <v>0.16319444444444445</v>
      </c>
      <c r="V16" s="86"/>
      <c r="W16" s="84">
        <v>0.44444444444444442</v>
      </c>
      <c r="X16" s="84">
        <v>0.32291666666666669</v>
      </c>
      <c r="Y16" s="84"/>
      <c r="Z16" s="84">
        <v>0.21527777777777779</v>
      </c>
      <c r="AA16" s="86">
        <v>0.40625</v>
      </c>
      <c r="AB16" s="86"/>
      <c r="AC16" s="86">
        <v>0.44097222222222227</v>
      </c>
      <c r="AD16" s="86"/>
      <c r="AE16" s="86"/>
      <c r="AF16" s="86"/>
      <c r="AG16" s="84"/>
      <c r="AH16" s="132">
        <f t="shared" si="0"/>
        <v>7.427083333333333</v>
      </c>
    </row>
    <row r="17" spans="1:34" ht="19.5" customHeight="1">
      <c r="A17" s="81">
        <v>10</v>
      </c>
      <c r="B17" s="82" t="str">
        <f>График!A13</f>
        <v>Попов Алексей Саввич</v>
      </c>
      <c r="C17" s="83">
        <v>0.24305555555555555</v>
      </c>
      <c r="D17" s="97">
        <v>0.43055555555555558</v>
      </c>
      <c r="E17" s="98">
        <v>0.33680555555555558</v>
      </c>
      <c r="F17" s="84">
        <v>0.40625</v>
      </c>
      <c r="G17" s="84"/>
      <c r="H17" s="84"/>
      <c r="I17" s="98">
        <v>0.46180555555555558</v>
      </c>
      <c r="J17" s="98">
        <v>0.42708333333333331</v>
      </c>
      <c r="K17" s="84">
        <v>0.34375</v>
      </c>
      <c r="L17" s="84">
        <v>0.36458333333333331</v>
      </c>
      <c r="M17" s="84">
        <v>0.31597222222222221</v>
      </c>
      <c r="N17" s="84"/>
      <c r="O17" s="98"/>
      <c r="P17" s="98">
        <v>0.3923611111111111</v>
      </c>
      <c r="Q17" s="98">
        <v>0.34375</v>
      </c>
      <c r="R17" s="98">
        <v>0.38194444444444442</v>
      </c>
      <c r="S17" s="84">
        <v>0.34027777777777773</v>
      </c>
      <c r="T17" s="98">
        <v>0.25347222222222221</v>
      </c>
      <c r="U17" s="86">
        <v>0.3263888888888889</v>
      </c>
      <c r="V17" s="86"/>
      <c r="W17" s="84">
        <v>0.21875</v>
      </c>
      <c r="X17" s="84">
        <v>0.22222222222222221</v>
      </c>
      <c r="Y17" s="84">
        <v>0.34027777777777773</v>
      </c>
      <c r="Z17" s="84">
        <v>0.34375</v>
      </c>
      <c r="AA17" s="86">
        <v>0.33680555555555558</v>
      </c>
      <c r="AB17" s="86">
        <v>0.30208333333333331</v>
      </c>
      <c r="AC17" s="86"/>
      <c r="AD17" s="86"/>
      <c r="AE17" s="86"/>
      <c r="AF17" s="86"/>
      <c r="AG17" s="84"/>
      <c r="AH17" s="132">
        <f t="shared" si="0"/>
        <v>7.1319444444444455</v>
      </c>
    </row>
    <row r="18" spans="1:34" ht="19.5" customHeight="1">
      <c r="A18" s="81">
        <v>11</v>
      </c>
      <c r="B18" s="82" t="str">
        <f>График!A14</f>
        <v>Миронов Вадим Александрович</v>
      </c>
      <c r="C18" s="83"/>
      <c r="D18" s="97"/>
      <c r="E18" s="98"/>
      <c r="F18" s="84"/>
      <c r="G18" s="84"/>
      <c r="H18" s="84"/>
      <c r="I18" s="98"/>
      <c r="J18" s="98"/>
      <c r="K18" s="84"/>
      <c r="L18" s="84"/>
      <c r="M18" s="84"/>
      <c r="N18" s="84"/>
      <c r="O18" s="98"/>
      <c r="P18" s="98"/>
      <c r="Q18" s="98"/>
      <c r="R18" s="84"/>
      <c r="S18" s="84"/>
      <c r="T18" s="98"/>
      <c r="U18" s="86"/>
      <c r="V18" s="86"/>
      <c r="W18" s="84"/>
      <c r="X18" s="84"/>
      <c r="Y18" s="84"/>
      <c r="Z18" s="84"/>
      <c r="AA18" s="86"/>
      <c r="AB18" s="86"/>
      <c r="AC18" s="86"/>
      <c r="AD18" s="86"/>
      <c r="AE18" s="86"/>
      <c r="AF18" s="86"/>
      <c r="AG18" s="84"/>
      <c r="AH18" s="132">
        <f t="shared" si="0"/>
        <v>0</v>
      </c>
    </row>
    <row r="19" spans="1:34" ht="19.5" customHeight="1">
      <c r="A19" s="81">
        <v>12</v>
      </c>
      <c r="B19" s="82" t="str">
        <f>График!A15</f>
        <v>Беликов Илья Андреевич</v>
      </c>
      <c r="C19" s="83">
        <v>0.46527777777777773</v>
      </c>
      <c r="D19" s="97">
        <v>0.33333333333333331</v>
      </c>
      <c r="E19" s="98">
        <v>0.2986111111111111</v>
      </c>
      <c r="F19" s="84">
        <v>0.4201388888888889</v>
      </c>
      <c r="G19" s="84"/>
      <c r="H19" s="84">
        <v>0.44444444444444442</v>
      </c>
      <c r="I19" s="98">
        <v>0.41319444444444442</v>
      </c>
      <c r="J19" s="98">
        <v>0.38194444444444442</v>
      </c>
      <c r="K19" s="84">
        <v>0.22916666666666666</v>
      </c>
      <c r="L19" s="84">
        <v>0.35069444444444442</v>
      </c>
      <c r="M19" s="84">
        <v>0.3576388888888889</v>
      </c>
      <c r="N19" s="84">
        <v>0.15277777777777776</v>
      </c>
      <c r="O19" s="98">
        <v>0.14583333333333334</v>
      </c>
      <c r="P19" s="98">
        <v>0.41666666666666669</v>
      </c>
      <c r="Q19" s="98">
        <v>0.36805555555555558</v>
      </c>
      <c r="R19" s="84">
        <v>0.37847222222222227</v>
      </c>
      <c r="S19" s="84">
        <v>0.40277777777777773</v>
      </c>
      <c r="T19" s="98">
        <v>0.34375</v>
      </c>
      <c r="U19" s="86">
        <v>0.14930555555555555</v>
      </c>
      <c r="V19" s="86"/>
      <c r="W19" s="84">
        <v>0.36458333333333331</v>
      </c>
      <c r="X19" s="84">
        <v>0.34027777777777773</v>
      </c>
      <c r="Y19" s="84">
        <v>0.3125</v>
      </c>
      <c r="Z19" s="84">
        <v>0.21527777777777779</v>
      </c>
      <c r="AA19" s="86"/>
      <c r="AB19" s="86"/>
      <c r="AC19" s="86">
        <v>0.27430555555555552</v>
      </c>
      <c r="AD19" s="86"/>
      <c r="AE19" s="86"/>
      <c r="AF19" s="86"/>
      <c r="AG19" s="84"/>
      <c r="AH19" s="132">
        <f t="shared" si="0"/>
        <v>7.5590277777777768</v>
      </c>
    </row>
    <row r="20" spans="1:34" ht="19.5" customHeight="1">
      <c r="A20" s="81">
        <v>13</v>
      </c>
      <c r="B20" s="82">
        <f>График!A16</f>
        <v>0</v>
      </c>
      <c r="C20" s="83"/>
      <c r="D20" s="85"/>
      <c r="E20" s="86"/>
      <c r="F20" s="84"/>
      <c r="G20" s="84"/>
      <c r="H20" s="84"/>
      <c r="I20" s="98"/>
      <c r="J20" s="98"/>
      <c r="K20" s="84"/>
      <c r="L20" s="84"/>
      <c r="M20" s="84"/>
      <c r="N20" s="84"/>
      <c r="O20" s="98"/>
      <c r="P20" s="98"/>
      <c r="Q20" s="98"/>
      <c r="R20" s="84"/>
      <c r="S20" s="84"/>
      <c r="T20" s="98"/>
      <c r="U20" s="86"/>
      <c r="V20" s="86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132">
        <f t="shared" si="0"/>
        <v>0</v>
      </c>
    </row>
    <row r="21" spans="1:34" ht="19.5" customHeight="1">
      <c r="A21" s="134">
        <v>14</v>
      </c>
      <c r="B21" s="88"/>
      <c r="C21" s="89"/>
      <c r="D21" s="90"/>
      <c r="E21" s="91"/>
      <c r="F21" s="84"/>
      <c r="G21" s="84"/>
      <c r="H21" s="84"/>
      <c r="I21" s="86"/>
      <c r="J21" s="135"/>
      <c r="K21" s="84"/>
      <c r="L21" s="84"/>
      <c r="M21" s="84"/>
      <c r="N21" s="84"/>
      <c r="O21" s="86"/>
      <c r="P21" s="86"/>
      <c r="Q21" s="86"/>
      <c r="R21" s="84"/>
      <c r="S21" s="84"/>
      <c r="T21" s="86"/>
      <c r="U21" s="86"/>
      <c r="V21" s="86"/>
      <c r="W21" s="84"/>
      <c r="X21" s="84"/>
      <c r="Y21" s="84"/>
      <c r="Z21" s="84"/>
      <c r="AA21" s="86"/>
      <c r="AB21" s="86"/>
      <c r="AC21" s="86"/>
      <c r="AD21" s="86"/>
      <c r="AE21" s="86"/>
      <c r="AF21" s="86"/>
      <c r="AG21" s="84"/>
      <c r="AH21" s="132">
        <f t="shared" si="0"/>
        <v>0</v>
      </c>
    </row>
    <row r="22" spans="1:34" s="96" customFormat="1" ht="19.5" customHeight="1" thickBot="1">
      <c r="A22" s="136"/>
      <c r="B22" s="137" t="s">
        <v>15</v>
      </c>
      <c r="C22" s="138">
        <f>SUM(C8:C19)</f>
        <v>3.5173611111111107</v>
      </c>
      <c r="D22" s="138">
        <f t="shared" ref="D22:AG22" si="1">SUM(D8:D21)</f>
        <v>3.4687500000000004</v>
      </c>
      <c r="E22" s="138">
        <f t="shared" si="1"/>
        <v>3.2604166666666665</v>
      </c>
      <c r="F22" s="138">
        <f t="shared" si="1"/>
        <v>3.5381944444444446</v>
      </c>
      <c r="G22" s="138">
        <f t="shared" si="1"/>
        <v>1.8993055555555556</v>
      </c>
      <c r="H22" s="138">
        <f t="shared" si="1"/>
        <v>1.6527777777777777</v>
      </c>
      <c r="I22" s="138">
        <f t="shared" si="1"/>
        <v>3.65625</v>
      </c>
      <c r="J22" s="138">
        <f t="shared" si="1"/>
        <v>3.4027777777777777</v>
      </c>
      <c r="K22" s="138">
        <f t="shared" si="1"/>
        <v>3.4826388888888884</v>
      </c>
      <c r="L22" s="138">
        <f t="shared" si="1"/>
        <v>3.3263888888888893</v>
      </c>
      <c r="M22" s="138">
        <f t="shared" si="1"/>
        <v>3.4236111111111112</v>
      </c>
      <c r="N22" s="138">
        <f t="shared" si="1"/>
        <v>1.8784722222222221</v>
      </c>
      <c r="O22" s="138">
        <f t="shared" si="1"/>
        <v>1.6145833333333333</v>
      </c>
      <c r="P22" s="138">
        <f t="shared" si="1"/>
        <v>3.5381944444444442</v>
      </c>
      <c r="Q22" s="138">
        <f t="shared" si="1"/>
        <v>3.3541666666666661</v>
      </c>
      <c r="R22" s="138">
        <f t="shared" si="1"/>
        <v>3.3888888888888893</v>
      </c>
      <c r="S22" s="138">
        <f t="shared" si="1"/>
        <v>3.4201388888888884</v>
      </c>
      <c r="T22" s="138">
        <f t="shared" si="1"/>
        <v>3.447916666666667</v>
      </c>
      <c r="U22" s="138">
        <f t="shared" si="1"/>
        <v>1.8645833333333335</v>
      </c>
      <c r="V22" s="138">
        <f t="shared" si="1"/>
        <v>1.4895833333333335</v>
      </c>
      <c r="W22" s="138">
        <f t="shared" si="1"/>
        <v>3.4270833333333335</v>
      </c>
      <c r="X22" s="138">
        <f t="shared" si="1"/>
        <v>3.3055555555555554</v>
      </c>
      <c r="Y22" s="138">
        <f t="shared" si="1"/>
        <v>3.2743055555555554</v>
      </c>
      <c r="Z22" s="138">
        <f t="shared" si="1"/>
        <v>3.2881944444444442</v>
      </c>
      <c r="AA22" s="138">
        <f t="shared" si="1"/>
        <v>3.3993055555555554</v>
      </c>
      <c r="AB22" s="138">
        <f t="shared" si="1"/>
        <v>1.7881944444444444</v>
      </c>
      <c r="AC22" s="138">
        <f t="shared" si="1"/>
        <v>1.5798611111111114</v>
      </c>
      <c r="AD22" s="138">
        <f t="shared" si="1"/>
        <v>0</v>
      </c>
      <c r="AE22" s="138">
        <f t="shared" si="1"/>
        <v>0</v>
      </c>
      <c r="AF22" s="138">
        <f t="shared" si="1"/>
        <v>0</v>
      </c>
      <c r="AG22" s="138">
        <f t="shared" si="1"/>
        <v>0</v>
      </c>
      <c r="AH22" s="139">
        <f>SUM(AH8:AH21)</f>
        <v>78.6875</v>
      </c>
    </row>
    <row r="23" spans="1:34">
      <c r="A23" s="68"/>
    </row>
    <row r="24" spans="1:34">
      <c r="A24" s="68"/>
    </row>
    <row r="25" spans="1:34">
      <c r="A25" s="68"/>
    </row>
    <row r="26" spans="1:34">
      <c r="A26" s="68"/>
    </row>
    <row r="27" spans="1:34">
      <c r="A27" s="68"/>
    </row>
    <row r="28" spans="1:34">
      <c r="A28" s="68"/>
    </row>
    <row r="29" spans="1:34">
      <c r="A29" s="68"/>
    </row>
    <row r="30" spans="1:34">
      <c r="A30" s="68"/>
    </row>
    <row r="31" spans="1:34">
      <c r="A31" s="68"/>
    </row>
    <row r="32" spans="1:34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  <row r="37" spans="1:1">
      <c r="A37" s="68"/>
    </row>
    <row r="38" spans="1:1">
      <c r="A38" s="68"/>
    </row>
    <row r="39" spans="1:1">
      <c r="A39" s="68"/>
    </row>
    <row r="40" spans="1:1">
      <c r="A40" s="68"/>
    </row>
    <row r="41" spans="1:1">
      <c r="A41" s="68"/>
    </row>
    <row r="42" spans="1:1">
      <c r="A42" s="68"/>
    </row>
    <row r="43" spans="1:1">
      <c r="A43" s="68"/>
    </row>
    <row r="44" spans="1:1">
      <c r="A44" s="68"/>
    </row>
    <row r="45" spans="1:1">
      <c r="A45" s="68"/>
    </row>
    <row r="46" spans="1:1">
      <c r="A46" s="68"/>
    </row>
    <row r="47" spans="1:1">
      <c r="A47" s="68"/>
    </row>
    <row r="48" spans="1:1">
      <c r="A48" s="68"/>
    </row>
    <row r="49" spans="1:1">
      <c r="A49" s="68"/>
    </row>
    <row r="50" spans="1:1">
      <c r="A50" s="68"/>
    </row>
  </sheetData>
  <sheetProtection selectLockedCells="1" selectUnlockedCells="1"/>
  <mergeCells count="8">
    <mergeCell ref="B1:AH1"/>
    <mergeCell ref="A2:G2"/>
    <mergeCell ref="C3:T3"/>
    <mergeCell ref="J4:V4"/>
    <mergeCell ref="A6:A7"/>
    <mergeCell ref="B6:B7"/>
    <mergeCell ref="C6:AG6"/>
    <mergeCell ref="AH6:AH7"/>
  </mergeCells>
  <pageMargins left="0.19685039370078738" right="0.19685039370078738" top="0.59055118110236249" bottom="0.19685039370078738" header="0" footer="0"/>
  <pageSetup paperSize="9" firstPageNumber="0" orientation="landscape" horizontalDpi="300" verticalDpi="300" r:id="rId1"/>
  <ignoredErrors>
    <ignoredError sqref="C22:AG22" formulaRange="1"/>
    <ignoredError sqref="A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Сотрудник_время</vt:lpstr>
      <vt:lpstr>График!Область_печати</vt:lpstr>
      <vt:lpstr>Сотрудник_время!Область_печати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Zam</cp:lastModifiedBy>
  <cp:revision>3</cp:revision>
  <cp:lastPrinted>2024-10-28T06:26:30Z</cp:lastPrinted>
  <dcterms:created xsi:type="dcterms:W3CDTF">2023-09-26T16:28:50Z</dcterms:created>
  <dcterms:modified xsi:type="dcterms:W3CDTF">2024-10-29T12:09:16Z</dcterms:modified>
</cp:coreProperties>
</file>