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C5FC3FF-8382-4A06-A843-DA1771DD21B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Лист1" sheetId="1" r:id="rId1"/>
    <sheet name="Лист2" sheetId="2" state="hidden" r:id="rId2"/>
    <sheet name="Справка" sheetId="3" r:id="rId3"/>
  </sheets>
  <definedNames>
    <definedName name="_xlnm._FilterDatabase" localSheetId="0" hidden="1">Лист1!$A$1:$N$1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 s="1" a="1"/>
  <c r="K12" i="1" s="1"/>
  <c r="D12" i="1"/>
  <c r="E12" i="1" s="1"/>
  <c r="G12" i="1" s="1"/>
  <c r="H12" i="1" s="1" a="1"/>
  <c r="H12" i="1" s="1"/>
  <c r="L12" i="1" s="1"/>
  <c r="M12" i="1" s="1" a="1"/>
  <c r="M12" i="1" s="1"/>
  <c r="J11" i="1"/>
  <c r="K11" i="1" s="1" a="1"/>
  <c r="K11" i="1" s="1"/>
  <c r="D11" i="1"/>
  <c r="E11" i="1" s="1"/>
  <c r="G11" i="1" s="1"/>
  <c r="H11" i="1" s="1" a="1"/>
  <c r="H11" i="1" s="1"/>
  <c r="L11" i="1" s="1"/>
  <c r="M11" i="1" s="1" a="1"/>
  <c r="M11" i="1" s="1"/>
  <c r="J10" i="1"/>
  <c r="K10" i="1" s="1" a="1"/>
  <c r="K10" i="1" s="1"/>
  <c r="D10" i="1"/>
  <c r="E10" i="1" s="1"/>
  <c r="G10" i="1" s="1"/>
  <c r="H10" i="1" s="1" a="1"/>
  <c r="H10" i="1" s="1"/>
  <c r="L10" i="1" s="1"/>
  <c r="M10" i="1" s="1" a="1"/>
  <c r="M10" i="1" s="1"/>
  <c r="J9" i="1"/>
  <c r="K9" i="1" s="1" a="1"/>
  <c r="K9" i="1" s="1"/>
  <c r="D9" i="1"/>
  <c r="E9" i="1" s="1"/>
  <c r="G9" i="1" s="1"/>
  <c r="H9" i="1" s="1" a="1"/>
  <c r="H9" i="1" s="1"/>
  <c r="L9" i="1" s="1"/>
  <c r="M9" i="1" s="1" a="1"/>
  <c r="M9" i="1" s="1"/>
  <c r="J8" i="1"/>
  <c r="K8" i="1" s="1" a="1"/>
  <c r="K8" i="1" s="1"/>
  <c r="D8" i="1"/>
  <c r="E8" i="1" s="1"/>
  <c r="G8" i="1" s="1"/>
  <c r="H8" i="1" s="1" a="1"/>
  <c r="H8" i="1" s="1"/>
  <c r="L8" i="1" s="1"/>
  <c r="M8" i="1" s="1" a="1"/>
  <c r="M8" i="1" s="1"/>
  <c r="J6" i="1"/>
  <c r="K6" i="1" s="1" a="1"/>
  <c r="K6" i="1" s="1"/>
  <c r="D6" i="1"/>
  <c r="E6" i="1" s="1"/>
  <c r="G6" i="1" s="1"/>
  <c r="H6" i="1" s="1" a="1"/>
  <c r="H6" i="1" s="1"/>
  <c r="L6" i="1" s="1"/>
  <c r="M6" i="1" s="1" a="1"/>
  <c r="M6" i="1" s="1"/>
  <c r="D3" i="1" l="1"/>
  <c r="D4" i="1"/>
  <c r="D5" i="1"/>
  <c r="D2" i="1"/>
  <c r="E2" i="1" l="1"/>
  <c r="G2" i="1" l="1"/>
  <c r="L2" i="1"/>
  <c r="J2" i="1"/>
  <c r="L4" i="1"/>
  <c r="L5" i="1"/>
  <c r="L3" i="1"/>
  <c r="J4" i="1"/>
  <c r="J5" i="1"/>
  <c r="J3" i="1"/>
  <c r="E4" i="1" l="1"/>
  <c r="E5" i="1"/>
  <c r="G5" i="1" s="1"/>
  <c r="G4" i="1" l="1"/>
  <c r="E3" i="1"/>
  <c r="G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Медведев Юрий Владимирович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Медведев Юрий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см. файл "Coloured"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<sst xmlns="http://schemas.openxmlformats.org/spreadsheetml/2006/main" count="48" uniqueCount="36">
  <si>
    <t>Код</t>
  </si>
  <si>
    <t>Административное наказание</t>
  </si>
  <si>
    <t>Предупреждение</t>
  </si>
  <si>
    <t>Дисквалификация</t>
  </si>
  <si>
    <t>Приостановление деятельности</t>
  </si>
  <si>
    <t>Система налогообложения</t>
  </si>
  <si>
    <t>ОСН</t>
  </si>
  <si>
    <t>УСН</t>
  </si>
  <si>
    <t>ПСН</t>
  </si>
  <si>
    <t>12</t>
  </si>
  <si>
    <t>22</t>
  </si>
  <si>
    <t>24</t>
  </si>
  <si>
    <t>36</t>
  </si>
  <si>
    <t>Категории объекта общепита</t>
  </si>
  <si>
    <t>Фастфуд</t>
  </si>
  <si>
    <t>Средний общепит</t>
  </si>
  <si>
    <t>Дорогой общепит</t>
  </si>
  <si>
    <r>
      <t>Вставлять в пункт "</t>
    </r>
    <r>
      <rPr>
        <b/>
        <sz val="11"/>
        <color rgb="FFFF0000"/>
        <rFont val="Calibri"/>
        <family val="2"/>
        <charset val="204"/>
        <scheme val="minor"/>
      </rPr>
      <t>Категории объекта общепита"</t>
    </r>
    <r>
      <rPr>
        <sz val="11"/>
        <color rgb="FFFF0000"/>
        <rFont val="Calibri"/>
        <family val="2"/>
        <charset val="204"/>
        <scheme val="minor"/>
      </rPr>
      <t xml:space="preserve"> на Листе1 плюсик в соответствующий коду столбик</t>
    </r>
  </si>
  <si>
    <t>Выручка наличными, руб.</t>
  </si>
  <si>
    <t>Количество персонала</t>
  </si>
  <si>
    <t>Количество мест</t>
  </si>
  <si>
    <t>Рассчетное кол-во персонала</t>
  </si>
  <si>
    <r>
      <t>кол-во персонала ИТОГ</t>
    </r>
    <r>
      <rPr>
        <i/>
        <sz val="11"/>
        <rFont val="Calibri"/>
        <family val="2"/>
        <charset val="204"/>
        <scheme val="minor"/>
      </rPr>
      <t xml:space="preserve">
</t>
    </r>
  </si>
  <si>
    <t xml:space="preserve">Средняя ЗП </t>
  </si>
  <si>
    <t>Выручка, руб.</t>
  </si>
  <si>
    <t xml:space="preserve">V фот </t>
  </si>
  <si>
    <t>Сумма баллов</t>
  </si>
  <si>
    <t>Цвет</t>
  </si>
  <si>
    <t>GREEN</t>
  </si>
  <si>
    <t>YELLOW</t>
  </si>
  <si>
    <t>RED</t>
  </si>
  <si>
    <t>Балл по к1</t>
  </si>
  <si>
    <t>Балл по к2</t>
  </si>
  <si>
    <t>Доля наличных, %</t>
  </si>
  <si>
    <t>7</t>
  </si>
  <si>
    <t>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</si>
</sst>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top" wrapText="1"/>
    </xf>
    <xf numFmtId="164" fontId="9" fillId="0" borderId="7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49" fontId="0" fillId="2" borderId="0" xfId="0" applyNumberFormat="1" applyFill="1" applyAlignment="1">
      <alignment horizontal="center"/>
    </xf>
    <xf numFmtId="1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</cellXfs>
  <cellStyles count="2">
    <cellStyle name="Обычный" xfId="0" builtinId="0"/>
    <cellStyle name="Обычный 7" xfId="1" xr:uid="{00000000-0005-0000-0000-000001000000}"/>
  </cellStyles>
  <dxfs count="2">
    <dxf>
      <fill>
        <patternFill>
          <bgColor rgb="FFCCFFCC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FF6600"/>
      <color rgb="FFCCFFCC"/>
      <color rgb="FF99FFCC"/>
      <color rgb="FFFF7C80"/>
      <color rgb="FFCC3300"/>
      <color rgb="FFFF3300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N12"/>
  <sheetViews>
    <sheetView tabSelected="1" zoomScale="85" zoomScaleNormal="85" workbookViewId="0">
      <pane ySplit="1" topLeftCell="A2" activePane="bottomLeft" state="frozen"/>
      <selection pane="bottomLeft" activeCell="F15" sqref="F15"/>
    </sheetView>
  </sheetViews>
  <sheetFormatPr defaultColWidth="8.85546875" defaultRowHeight="15" x14ac:dyDescent="0.25"/>
  <cols>
    <col min="1" max="1" width="11.85546875" style="7" customWidth="1"/>
    <col min="2" max="2" width="11.5703125" style="1" bestFit="1" customWidth="1"/>
    <col min="3" max="3" width="13.5703125" style="10" bestFit="1" customWidth="1"/>
    <col min="4" max="4" width="11.42578125" style="6" bestFit="1" customWidth="1"/>
    <col min="5" max="5" width="10.85546875" style="6" bestFit="1" customWidth="1"/>
    <col min="6" max="6" width="11.42578125" style="7" bestFit="1" customWidth="1"/>
    <col min="7" max="7" width="8.85546875" style="6" customWidth="1"/>
    <col min="8" max="8" width="5.42578125" style="7" bestFit="1" customWidth="1"/>
    <col min="9" max="9" width="12.140625" style="10" bestFit="1" customWidth="1"/>
    <col min="10" max="10" width="9.7109375" style="6" customWidth="1"/>
    <col min="11" max="11" width="5.42578125" style="7" bestFit="1" customWidth="1"/>
    <col min="12" max="12" width="7.5703125" style="7" bestFit="1" customWidth="1"/>
    <col min="13" max="13" width="8" style="1" bestFit="1" customWidth="1"/>
    <col min="14" max="23" width="8.85546875" style="1"/>
    <col min="24" max="24" width="13.28515625" style="1" customWidth="1"/>
    <col min="25" max="16384" width="8.85546875" style="1"/>
  </cols>
  <sheetData>
    <row r="1" spans="1:14" ht="132" customHeight="1" thickBot="1" x14ac:dyDescent="0.3">
      <c r="A1" s="29" t="s">
        <v>19</v>
      </c>
      <c r="B1" s="30" t="s">
        <v>20</v>
      </c>
      <c r="C1" s="26" t="s">
        <v>24</v>
      </c>
      <c r="D1" s="27" t="s">
        <v>21</v>
      </c>
      <c r="E1" s="27" t="s">
        <v>22</v>
      </c>
      <c r="F1" s="28" t="s">
        <v>23</v>
      </c>
      <c r="G1" s="27" t="s">
        <v>25</v>
      </c>
      <c r="H1" s="28" t="s">
        <v>31</v>
      </c>
      <c r="I1" s="26" t="s">
        <v>18</v>
      </c>
      <c r="J1" s="32" t="s">
        <v>33</v>
      </c>
      <c r="K1" s="28" t="s">
        <v>32</v>
      </c>
      <c r="L1" s="28" t="s">
        <v>26</v>
      </c>
      <c r="M1" s="31" t="s">
        <v>27</v>
      </c>
    </row>
    <row r="2" spans="1:14" s="8" customFormat="1" x14ac:dyDescent="0.25">
      <c r="A2" s="20">
        <v>4</v>
      </c>
      <c r="B2" s="20" t="s">
        <v>12</v>
      </c>
      <c r="C2" s="21">
        <v>1030971</v>
      </c>
      <c r="D2" s="22">
        <f>ROUND(B2*5.2/37.7,1)</f>
        <v>5</v>
      </c>
      <c r="E2" s="23">
        <f>MAX(A2,D2)</f>
        <v>5</v>
      </c>
      <c r="F2" s="24">
        <v>20792</v>
      </c>
      <c r="G2" s="22">
        <f>C2/(E2*F2)</f>
        <v>9.9169969218930358</v>
      </c>
      <c r="H2" s="14">
        <v>1</v>
      </c>
      <c r="I2" s="25">
        <v>120500</v>
      </c>
      <c r="J2" s="22">
        <f>I2/C2*100</f>
        <v>11.688010622995215</v>
      </c>
      <c r="K2" s="15">
        <v>0</v>
      </c>
      <c r="L2" s="24">
        <f>H2+K2</f>
        <v>1</v>
      </c>
      <c r="M2" s="40" t="s">
        <v>28</v>
      </c>
      <c r="N2" s="9"/>
    </row>
    <row r="3" spans="1:14" x14ac:dyDescent="0.25">
      <c r="A3" s="13">
        <v>1</v>
      </c>
      <c r="B3" s="16" t="s">
        <v>9</v>
      </c>
      <c r="C3" s="17">
        <v>1555108.75</v>
      </c>
      <c r="D3" s="12">
        <f>ROUND(B3*5.2/37.7,1)</f>
        <v>1.7</v>
      </c>
      <c r="E3" s="18">
        <f>MAX(A3,D3)</f>
        <v>1.7</v>
      </c>
      <c r="F3" s="13">
        <v>24040</v>
      </c>
      <c r="G3" s="12">
        <f>C3/(E3*F3)</f>
        <v>38.05199055495742</v>
      </c>
      <c r="H3" s="13">
        <v>0</v>
      </c>
      <c r="I3" s="11">
        <v>820392</v>
      </c>
      <c r="J3" s="12">
        <f>I3/C3*100</f>
        <v>52.754638542159839</v>
      </c>
      <c r="K3" s="13">
        <v>2</v>
      </c>
      <c r="L3" s="13">
        <f>H3+K3</f>
        <v>2</v>
      </c>
      <c r="M3" s="38" t="s">
        <v>29</v>
      </c>
    </row>
    <row r="4" spans="1:14" x14ac:dyDescent="0.25">
      <c r="A4" s="13">
        <v>3</v>
      </c>
      <c r="B4" s="16" t="s">
        <v>11</v>
      </c>
      <c r="C4" s="17">
        <v>373353</v>
      </c>
      <c r="D4" s="12">
        <f>ROUND(B4*5.2/37.7,1)</f>
        <v>3.3</v>
      </c>
      <c r="E4" s="18">
        <f>MAX(A4,D4)</f>
        <v>3.3</v>
      </c>
      <c r="F4" s="13">
        <v>39664</v>
      </c>
      <c r="G4" s="12">
        <f t="shared" ref="G4" si="0">C4/(E4*F4)</f>
        <v>2.8523919102277313</v>
      </c>
      <c r="H4" s="13">
        <v>3</v>
      </c>
      <c r="I4" s="11">
        <v>138281</v>
      </c>
      <c r="J4" s="12">
        <f t="shared" ref="J4:J5" si="1">I4/C4*100</f>
        <v>37.037602483440608</v>
      </c>
      <c r="K4" s="13">
        <v>1</v>
      </c>
      <c r="L4" s="13">
        <f t="shared" ref="L4:L6" si="2">H4+K4</f>
        <v>4</v>
      </c>
      <c r="M4" s="38" t="s">
        <v>30</v>
      </c>
    </row>
    <row r="5" spans="1:14" x14ac:dyDescent="0.25">
      <c r="A5" s="13">
        <v>3</v>
      </c>
      <c r="B5" s="16" t="s">
        <v>10</v>
      </c>
      <c r="C5" s="17">
        <v>1894920</v>
      </c>
      <c r="D5" s="12">
        <f>ROUND(B5*5.2/37.7,1)</f>
        <v>3</v>
      </c>
      <c r="E5" s="19">
        <f>MAX(A5,D5)</f>
        <v>3</v>
      </c>
      <c r="F5" s="13">
        <v>39664</v>
      </c>
      <c r="G5" s="12">
        <f>C5/(E5*F5)</f>
        <v>15.924768051633723</v>
      </c>
      <c r="H5" s="13">
        <v>0</v>
      </c>
      <c r="I5" s="11">
        <v>974425</v>
      </c>
      <c r="J5" s="12">
        <f t="shared" si="1"/>
        <v>51.423015219639879</v>
      </c>
      <c r="K5" s="13">
        <v>2</v>
      </c>
      <c r="L5" s="13">
        <f t="shared" si="2"/>
        <v>2</v>
      </c>
      <c r="M5" s="38" t="s">
        <v>29</v>
      </c>
    </row>
    <row r="6" spans="1:14" x14ac:dyDescent="0.25">
      <c r="A6" s="33">
        <v>2</v>
      </c>
      <c r="B6" s="34" t="s">
        <v>34</v>
      </c>
      <c r="C6" s="35">
        <v>0</v>
      </c>
      <c r="D6" s="12">
        <f>ROUND(B6*5.2/37.7,1)</f>
        <v>1</v>
      </c>
      <c r="E6" s="19">
        <f>MAX(A6,D6)</f>
        <v>2</v>
      </c>
      <c r="F6" s="33">
        <v>19242</v>
      </c>
      <c r="G6" s="36">
        <f>C6/(E6*F6)</f>
        <v>0</v>
      </c>
      <c r="H6" s="33" cm="1">
        <f t="array" ref="H6">_xlfn.IFS(G6&gt;=10.5,0,AND(G6&lt;10.5,G6&gt;=9.1),1,AND(G6&lt;9.1,G6&gt;=7.8),2,AND(G6&lt;7.8,G6&gt;=0),3)</f>
        <v>3</v>
      </c>
      <c r="I6" s="35">
        <v>0</v>
      </c>
      <c r="J6" s="36" t="e">
        <f>I6/C6*100</f>
        <v>#DIV/0!</v>
      </c>
      <c r="K6" s="33" cm="1">
        <f t="array" ref="K6">_xlfn.IFS(C6=0,3,J6&gt;= 102,2,AND(J6&lt;102,J6&gt;=101),2,AND(J6&lt;101,J6&gt;=39),2,AND(J6&lt;139,J6&gt;=29),1,J6&lt;29,0)</f>
        <v>3</v>
      </c>
      <c r="L6" s="33">
        <f t="shared" si="2"/>
        <v>6</v>
      </c>
      <c r="M6" s="39" t="str" cm="1">
        <f t="array" ref="M6">_xlfn.IFS(L6&gt;=3,"RED",AND(L6&lt;3,L6&gt;=2),"YELLOW",L6&lt;2,"GREEN")</f>
        <v>RED</v>
      </c>
      <c r="N6" s="41" t="s">
        <v>35</v>
      </c>
    </row>
    <row r="7" spans="1:14" x14ac:dyDescent="0.25">
      <c r="A7" s="42"/>
      <c r="B7" s="43"/>
      <c r="C7" s="44"/>
      <c r="D7" s="22"/>
      <c r="E7" s="23"/>
      <c r="F7" s="42"/>
      <c r="G7" s="45"/>
      <c r="H7" s="33"/>
      <c r="I7" s="46"/>
      <c r="J7" s="45"/>
      <c r="K7" s="33"/>
      <c r="L7" s="42"/>
      <c r="M7" s="39"/>
      <c r="N7" s="41" t="s">
        <v>35</v>
      </c>
    </row>
    <row r="8" spans="1:14" x14ac:dyDescent="0.25">
      <c r="A8" s="20">
        <v>4</v>
      </c>
      <c r="B8" s="20" t="s">
        <v>12</v>
      </c>
      <c r="C8" s="21">
        <v>1030971</v>
      </c>
      <c r="D8" s="22">
        <f>ROUND(B8*5.2/37.7,1)</f>
        <v>5</v>
      </c>
      <c r="E8" s="23">
        <f>MAX(A8,D8)</f>
        <v>5</v>
      </c>
      <c r="F8" s="24">
        <v>20792</v>
      </c>
      <c r="G8" s="22">
        <f>C8/(E8*F8)</f>
        <v>9.9169969218930358</v>
      </c>
      <c r="H8" s="33" cm="1">
        <f t="array" ref="H8">_xlfn.IFS(G8&gt;=10.5,0,AND(G8&lt;10.5,G8&gt;=9.1),1,AND(G8&lt;9.1,G8&gt;=7.8),2,AND(G8&lt;7.8,G8&gt;=0),3)</f>
        <v>1</v>
      </c>
      <c r="I8" s="25">
        <v>120500</v>
      </c>
      <c r="J8" s="22">
        <f>I8/C8*100</f>
        <v>11.688010622995215</v>
      </c>
      <c r="K8" s="33" cm="1">
        <f t="array" ref="K8">_xlfn.IFS(C8=0,3,J8&gt;= 102,2,AND(J8&lt;102,J8&gt;=101),2,AND(J8&lt;101,J8&gt;=39),2,AND(J8&lt;139,J8&gt;=29),1,J8&lt;29,0)</f>
        <v>0</v>
      </c>
      <c r="L8" s="24">
        <f>H8+K8</f>
        <v>1</v>
      </c>
      <c r="M8" s="39" t="str" cm="1">
        <f t="array" ref="M8">_xlfn.IFS(L8&gt;=3,"RED",AND(L8&lt;3,L8&gt;=2),"YELLOW",L8&lt;2,"GREEN")</f>
        <v>GREEN</v>
      </c>
      <c r="N8" s="41" t="s">
        <v>35</v>
      </c>
    </row>
    <row r="9" spans="1:14" x14ac:dyDescent="0.25">
      <c r="A9" s="13">
        <v>1</v>
      </c>
      <c r="B9" s="16" t="s">
        <v>9</v>
      </c>
      <c r="C9" s="17">
        <v>1555108.75</v>
      </c>
      <c r="D9" s="12">
        <f>ROUND(B9*5.2/37.7,1)</f>
        <v>1.7</v>
      </c>
      <c r="E9" s="18">
        <f>MAX(A9,D9)</f>
        <v>1.7</v>
      </c>
      <c r="F9" s="13">
        <v>24040</v>
      </c>
      <c r="G9" s="12">
        <f>C9/(E9*F9)</f>
        <v>38.05199055495742</v>
      </c>
      <c r="H9" s="33" cm="1">
        <f t="array" ref="H9">_xlfn.IFS(G9&gt;=10.5,0,AND(G9&lt;10.5,G9&gt;=9.1),1,AND(G9&lt;9.1,G9&gt;=7.8),2,AND(G9&lt;7.8,G9&gt;=0),3)</f>
        <v>0</v>
      </c>
      <c r="I9" s="11">
        <v>820392</v>
      </c>
      <c r="J9" s="12">
        <f>I9/C9*100</f>
        <v>52.754638542159839</v>
      </c>
      <c r="K9" s="33" cm="1">
        <f t="array" ref="K9">_xlfn.IFS(C9=0,3,J9&gt;= 102,2,AND(J9&lt;102,J9&gt;=101),2,AND(J9&lt;101,J9&gt;=39),2,AND(J9&lt;139,J9&gt;=29),1,J9&lt;29,0)</f>
        <v>2</v>
      </c>
      <c r="L9" s="13">
        <f>H9+K9</f>
        <v>2</v>
      </c>
      <c r="M9" s="39" t="str" cm="1">
        <f t="array" ref="M9">_xlfn.IFS(L9&gt;=3,"RED",AND(L9&lt;3,L9&gt;=2),"YELLOW",L9&lt;2,"GREEN")</f>
        <v>YELLOW</v>
      </c>
      <c r="N9" s="41" t="s">
        <v>35</v>
      </c>
    </row>
    <row r="10" spans="1:14" x14ac:dyDescent="0.25">
      <c r="A10" s="13">
        <v>3</v>
      </c>
      <c r="B10" s="16" t="s">
        <v>11</v>
      </c>
      <c r="C10" s="17">
        <v>373353</v>
      </c>
      <c r="D10" s="12">
        <f>ROUND(B10*5.2/37.7,1)</f>
        <v>3.3</v>
      </c>
      <c r="E10" s="18">
        <f>MAX(A10,D10)</f>
        <v>3.3</v>
      </c>
      <c r="F10" s="13">
        <v>39664</v>
      </c>
      <c r="G10" s="12">
        <f t="shared" ref="G10" si="3">C10/(E10*F10)</f>
        <v>2.8523919102277313</v>
      </c>
      <c r="H10" s="33" cm="1">
        <f t="array" ref="H10">_xlfn.IFS(G10&gt;=10.5,0,AND(G10&lt;10.5,G10&gt;=9.1),1,AND(G10&lt;9.1,G10&gt;=7.8),2,AND(G10&lt;7.8,G10&gt;=0),3)</f>
        <v>3</v>
      </c>
      <c r="I10" s="11">
        <v>138281</v>
      </c>
      <c r="J10" s="12">
        <f t="shared" ref="J10:J11" si="4">I10/C10*100</f>
        <v>37.037602483440608</v>
      </c>
      <c r="K10" s="33" cm="1">
        <f t="array" ref="K10">_xlfn.IFS(C10=0,3,J10&gt;= 102,2,AND(J10&lt;102,J10&gt;=101),2,AND(J10&lt;101,J10&gt;=39),2,AND(J10&lt;139,J10&gt;=29),1,J10&lt;29,0)</f>
        <v>1</v>
      </c>
      <c r="L10" s="13">
        <f t="shared" ref="L10:L12" si="5">H10+K10</f>
        <v>4</v>
      </c>
      <c r="M10" s="39" t="str" cm="1">
        <f t="array" ref="M10">_xlfn.IFS(L10&gt;=3,"RED",AND(L10&lt;3,L10&gt;=2),"YELLOW",L10&lt;2,"GREEN")</f>
        <v>RED</v>
      </c>
      <c r="N10" s="41" t="s">
        <v>35</v>
      </c>
    </row>
    <row r="11" spans="1:14" x14ac:dyDescent="0.25">
      <c r="A11" s="13">
        <v>3</v>
      </c>
      <c r="B11" s="16" t="s">
        <v>10</v>
      </c>
      <c r="C11" s="17">
        <v>1894920</v>
      </c>
      <c r="D11" s="12">
        <f>ROUND(B11*5.2/37.7,1)</f>
        <v>3</v>
      </c>
      <c r="E11" s="19">
        <f>MAX(A11,D11)</f>
        <v>3</v>
      </c>
      <c r="F11" s="13">
        <v>39664</v>
      </c>
      <c r="G11" s="12">
        <f>C11/(E11*F11)</f>
        <v>15.924768051633723</v>
      </c>
      <c r="H11" s="33" cm="1">
        <f t="array" ref="H11">_xlfn.IFS(G11&gt;=10.5,0,AND(G11&lt;10.5,G11&gt;=9.1),1,AND(G11&lt;9.1,G11&gt;=7.8),2,AND(G11&lt;7.8,G11&gt;=0),3)</f>
        <v>0</v>
      </c>
      <c r="I11" s="11">
        <v>974425</v>
      </c>
      <c r="J11" s="12">
        <f t="shared" si="4"/>
        <v>51.423015219639879</v>
      </c>
      <c r="K11" s="33" cm="1">
        <f t="array" ref="K11">_xlfn.IFS(C11=0,3,J11&gt;= 102,2,AND(J11&lt;102,J11&gt;=101),2,AND(J11&lt;101,J11&gt;=39),2,AND(J11&lt;139,J11&gt;=29),1,J11&lt;29,0)</f>
        <v>2</v>
      </c>
      <c r="L11" s="13">
        <f t="shared" si="5"/>
        <v>2</v>
      </c>
      <c r="M11" s="39" t="str" cm="1">
        <f t="array" ref="M11">_xlfn.IFS(L11&gt;=3,"RED",AND(L11&lt;3,L11&gt;=2),"YELLOW",L11&lt;2,"GREEN")</f>
        <v>YELLOW</v>
      </c>
      <c r="N11" s="41" t="s">
        <v>35</v>
      </c>
    </row>
    <row r="12" spans="1:14" x14ac:dyDescent="0.25">
      <c r="A12" s="33">
        <v>2</v>
      </c>
      <c r="B12" s="34" t="s">
        <v>34</v>
      </c>
      <c r="C12" s="35">
        <v>0</v>
      </c>
      <c r="D12" s="12">
        <f>ROUND(B12*5.2/37.7,1)</f>
        <v>1</v>
      </c>
      <c r="E12" s="19">
        <f>MAX(A12,D12)</f>
        <v>2</v>
      </c>
      <c r="F12" s="33">
        <v>19242</v>
      </c>
      <c r="G12" s="36">
        <f>C12/(E12*F12)</f>
        <v>0</v>
      </c>
      <c r="H12" s="33" cm="1">
        <f t="array" ref="H12">_xlfn.IFS(G12&gt;=10.5,0,AND(G12&lt;10.5,G12&gt;=9.1),1,AND(G12&lt;9.1,G12&gt;=7.8),2,AND(G12&lt;7.8,G12&gt;=0),3)</f>
        <v>3</v>
      </c>
      <c r="I12" s="35">
        <v>0</v>
      </c>
      <c r="J12" s="36" t="e">
        <f>I12/C12*100</f>
        <v>#DIV/0!</v>
      </c>
      <c r="K12" s="33" cm="1">
        <f t="array" ref="K12">_xlfn.IFS(C12=0,3,J12&gt;= 102,2,AND(J12&lt;102,J12&gt;=101),2,AND(J12&lt;101,J12&gt;=39),2,AND(J12&lt;139,J12&gt;=29),1,J12&lt;29,0)</f>
        <v>3</v>
      </c>
      <c r="L12" s="33">
        <f t="shared" si="5"/>
        <v>6</v>
      </c>
      <c r="M12" s="39" t="str" cm="1">
        <f t="array" ref="M12">_xlfn.IFS(L12&gt;=3,"RED",AND(L12&lt;3,L12&gt;=2),"YELLOW",L12&lt;2,"GREEN")</f>
        <v>RED</v>
      </c>
      <c r="N12" s="41" t="s">
        <v>35</v>
      </c>
    </row>
  </sheetData>
  <autoFilter ref="A1:N1" xr:uid="{00000000-0009-0000-0000-000000000000}"/>
  <conditionalFormatting sqref="E2:E1048576">
    <cfRule type="expression" dxfId="1" priority="3">
      <formula>E2&gt;D2</formula>
    </cfRule>
    <cfRule type="expression" dxfId="0" priority="4">
      <formula>E2&lt;=D2</formula>
    </cfRule>
  </conditionalFormatting>
  <conditionalFormatting sqref="L1:L1048576">
    <cfRule type="iconSet" priority="25">
      <iconSet iconSet="3Flags" reverse="1">
        <cfvo type="percent" val="0"/>
        <cfvo type="num" val="2"/>
        <cfvo type="num" val="3"/>
      </iconSet>
    </cfRule>
  </conditionalFormatting>
  <conditionalFormatting sqref="L2:L5">
    <cfRule type="iconSet" priority="33">
      <iconSet iconSet="3Flags" reverse="1">
        <cfvo type="percent" val="0"/>
        <cfvo type="num" val="2"/>
        <cfvo type="num" val="3"/>
      </iconSet>
    </cfRule>
  </conditionalFormatting>
  <conditionalFormatting sqref="L8:L11">
    <cfRule type="iconSet" priority="1">
      <iconSet iconSet="3Flags" reverse="1">
        <cfvo type="percent" val="0"/>
        <cfvo type="num" val="2"/>
        <cfvo type="num" val="3"/>
      </iconSet>
    </cfRule>
  </conditionalFormatting>
  <dataValidations count="2">
    <dataValidation type="whole" errorStyle="warning" operator="lessThanOrEqual" allowBlank="1" showInputMessage="1" showErrorMessage="1" sqref="L1:L1048576" xr:uid="{00000000-0002-0000-0000-000000000000}">
      <formula1>6</formula1>
    </dataValidation>
    <dataValidation type="whole" errorStyle="warning" operator="lessThanOrEqual" allowBlank="1" showInputMessage="1" showErrorMessage="1" sqref="K1:K1048576 H1:H1048576" xr:uid="{00000000-0002-0000-0000-000001000000}">
      <formula1>3</formula1>
    </dataValidation>
  </dataValidations>
  <pageMargins left="0.25" right="0.25" top="0.75" bottom="0.75" header="0.3" footer="0.3"/>
  <pageSetup paperSize="8" scale="22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" id="{C86D8410-A7A0-4B3B-B290-F42A02F3135B}">
            <x14:iconSet iconSet="5Rating" custom="1">
              <x14:cfvo type="percent">
                <xm:f>0</xm:f>
              </x14:cfvo>
              <x14:cfvo type="num">
                <xm:f>0</xm:f>
              </x14:cfvo>
              <x14:cfvo type="num">
                <xm:f>7.8</xm:f>
              </x14:cfvo>
              <x14:cfvo type="num">
                <xm:f>9.1</xm:f>
              </x14:cfvo>
              <x14:cfvo type="num">
                <xm:f>10.5</xm:f>
              </x14:cfvo>
              <x14:cfIcon iconSet="5Rating" iconId="3"/>
              <x14:cfIcon iconSet="5Rating" iconId="3"/>
              <x14:cfIcon iconSet="5Rating" iconId="2"/>
              <x14:cfIcon iconSet="5Rating" iconId="1"/>
              <x14:cfIcon iconSet="5Rating" iconId="0"/>
            </x14:iconSet>
          </x14:cfRule>
          <xm:sqref>G2:G1048576</xm:sqref>
        </x14:conditionalFormatting>
        <x14:conditionalFormatting xmlns:xm="http://schemas.microsoft.com/office/excel/2006/main">
          <x14:cfRule type="iconSet" priority="32" id="{698992BE-D350-43E1-A4D0-6E0F5B38CEBC}">
            <x14:iconSet iconSet="5Boxes" custom="1">
              <x14:cfvo type="percent">
                <xm:f>0</xm:f>
              </x14:cfvo>
              <x14:cfvo type="num">
                <xm:f>29</xm:f>
              </x14:cfvo>
              <x14:cfvo type="num">
                <xm:f>39</xm:f>
              </x14:cfvo>
              <x14:cfvo type="num">
                <xm:f>101</xm:f>
              </x14:cfvo>
              <x14:cfvo type="num">
                <xm:f>102</xm:f>
              </x14:cfvo>
              <x14:cfIcon iconSet="5Boxes" iconId="0"/>
              <x14:cfIcon iconSet="5Boxes" iconId="1"/>
              <x14:cfIcon iconSet="5Boxes" iconId="2"/>
              <x14:cfIcon iconSet="5Boxes" iconId="2"/>
              <x14:cfIcon iconSet="5Boxes" iconId="2"/>
            </x14:iconSet>
          </x14:cfRule>
          <xm:sqref>J1:J1048576</xm:sqref>
        </x14:conditionalFormatting>
        <x14:conditionalFormatting xmlns:xm="http://schemas.microsoft.com/office/excel/2006/main">
          <x14:cfRule type="iconSet" priority="2" id="{C14A823C-7D71-4688-BDD4-BD5B28809A00}">
            <x14:iconSet iconSet="5Boxes" custom="1">
              <x14:cfvo type="percent">
                <xm:f>0</xm:f>
              </x14:cfvo>
              <x14:cfvo type="num">
                <xm:f>29</xm:f>
              </x14:cfvo>
              <x14:cfvo type="num">
                <xm:f>39</xm:f>
              </x14:cfvo>
              <x14:cfvo type="num">
                <xm:f>101</xm:f>
              </x14:cfvo>
              <x14:cfvo type="num">
                <xm:f>102</xm:f>
              </x14:cfvo>
              <x14:cfIcon iconSet="5Boxes" iconId="0"/>
              <x14:cfIcon iconSet="5Boxes" iconId="1"/>
              <x14:cfIcon iconSet="5Boxes" iconId="2"/>
              <x14:cfIcon iconSet="5Boxes" iconId="2"/>
              <x14:cfIcon iconSet="5Boxes" iconId="2"/>
            </x14:iconSet>
          </x14:cfRule>
          <xm:sqref>M6:M12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1:C4"/>
  <sheetViews>
    <sheetView workbookViewId="0">
      <selection activeCell="D16" sqref="D16"/>
    </sheetView>
  </sheetViews>
  <sheetFormatPr defaultRowHeight="15" x14ac:dyDescent="0.25"/>
  <cols>
    <col min="1" max="1" width="3.5703125" customWidth="1"/>
    <col min="2" max="2" width="20.5703125" customWidth="1"/>
    <col min="3" max="3" width="12.85546875" customWidth="1"/>
  </cols>
  <sheetData>
    <row r="1" spans="2:3" ht="32.25" customHeight="1" x14ac:dyDescent="0.25">
      <c r="B1" s="5" t="s">
        <v>1</v>
      </c>
      <c r="C1" t="s">
        <v>5</v>
      </c>
    </row>
    <row r="2" spans="2:3" x14ac:dyDescent="0.25">
      <c r="B2" t="s">
        <v>2</v>
      </c>
      <c r="C2" t="s">
        <v>6</v>
      </c>
    </row>
    <row r="3" spans="2:3" x14ac:dyDescent="0.25">
      <c r="B3" t="s">
        <v>3</v>
      </c>
      <c r="C3" t="s">
        <v>7</v>
      </c>
    </row>
    <row r="4" spans="2:3" x14ac:dyDescent="0.25">
      <c r="B4" t="s">
        <v>4</v>
      </c>
      <c r="C4" t="s">
        <v>8</v>
      </c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B6"/>
  <sheetViews>
    <sheetView workbookViewId="0">
      <selection activeCell="B16" sqref="B16"/>
    </sheetView>
  </sheetViews>
  <sheetFormatPr defaultRowHeight="15" x14ac:dyDescent="0.25"/>
  <cols>
    <col min="1" max="1" width="9.140625" style="2"/>
    <col min="2" max="2" width="143.28515625" bestFit="1" customWidth="1"/>
  </cols>
  <sheetData>
    <row r="1" spans="1:2" x14ac:dyDescent="0.25">
      <c r="A1" s="3" t="s">
        <v>0</v>
      </c>
      <c r="B1" s="3" t="s">
        <v>13</v>
      </c>
    </row>
    <row r="2" spans="1:2" x14ac:dyDescent="0.25">
      <c r="A2" s="4">
        <v>1</v>
      </c>
      <c r="B2" t="s">
        <v>14</v>
      </c>
    </row>
    <row r="3" spans="1:2" x14ac:dyDescent="0.25">
      <c r="A3" s="4">
        <v>2</v>
      </c>
      <c r="B3" t="s">
        <v>15</v>
      </c>
    </row>
    <row r="4" spans="1:2" x14ac:dyDescent="0.25">
      <c r="A4" s="4">
        <v>3</v>
      </c>
      <c r="B4" t="s">
        <v>16</v>
      </c>
    </row>
    <row r="6" spans="1:2" x14ac:dyDescent="0.25">
      <c r="A6" s="37" t="s">
        <v>17</v>
      </c>
      <c r="B6" s="37"/>
    </row>
  </sheetData>
  <mergeCells count="1"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Справка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hisle</dc:creator>
  <cp:lastModifiedBy>Ivan Vanin</cp:lastModifiedBy>
  <cp:lastPrinted>2024-07-12T05:34:05Z</cp:lastPrinted>
  <dcterms:created xsi:type="dcterms:W3CDTF">2023-04-27T05:51:52Z</dcterms:created>
  <dcterms:modified xsi:type="dcterms:W3CDTF">2024-10-23T08:00:35Z</dcterms:modified>
</cp:coreProperties>
</file>