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hidePivotFieldList="1"/>
  <mc:AlternateContent xmlns:mc="http://schemas.openxmlformats.org/markup-compatibility/2006">
    <mc:Choice Requires="x15">
      <x15ac:absPath xmlns:x15ac="http://schemas.microsoft.com/office/spreadsheetml/2010/11/ac" url="C:\Users\Usert\Downloads\"/>
    </mc:Choice>
  </mc:AlternateContent>
  <xr:revisionPtr revIDLastSave="0" documentId="13_ncr:1_{3E39AB69-AE86-481C-A738-CFE9097F9DB8}" xr6:coauthVersionLast="47" xr6:coauthVersionMax="47" xr10:uidLastSave="{00000000-0000-0000-0000-000000000000}"/>
  <bookViews>
    <workbookView xWindow="4830" yWindow="1185" windowWidth="21600" windowHeight="11385" tabRatio="835" activeTab="7" xr2:uid="{00000000-000D-0000-FFFF-FFFF00000000}"/>
  </bookViews>
  <sheets>
    <sheet name="pivot для срезов" sheetId="4" r:id="rId1"/>
    <sheet name="pivot для проектов" sheetId="6" r:id="rId2"/>
    <sheet name="pivot для сотрудников" sheetId="7" r:id="rId3"/>
    <sheet name="pivot по нормам" sheetId="8" r:id="rId4"/>
    <sheet name="pivot по периодам" sheetId="38" r:id="rId5"/>
    <sheet name="Данные" sheetId="2" r:id="rId6"/>
    <sheet name="Данные2" sheetId="11" state="hidden" r:id="rId7"/>
    <sheet name="DASHboard" sheetId="5"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xlnm._FilterDatabase" localSheetId="5" hidden="1">Данные!$A$3:$L$3124</definedName>
    <definedName name="_xlnm._FilterDatabase" localSheetId="6" hidden="1">Данные2!$A$25:$Z$84</definedName>
    <definedName name="AccountStrategy">'[1]1.2.1 PM020 Escalation Criteria'!$D$25</definedName>
    <definedName name="Approvals">'[1]9.1 Approvals'!$A$8</definedName>
    <definedName name="bidCompetitors">'[1]0.7 Project Data'!$C$45</definedName>
    <definedName name="bidCustSign">'[1]0.7 Project Data'!$C$49</definedName>
    <definedName name="bidLoAID">'[1]0.7 Project Data'!$C$36</definedName>
    <definedName name="BidNoBid">'[1]1.2 PM020 Decision'!$U$57</definedName>
    <definedName name="bidOfferID">'[1]0.7 Project Data'!$C$38</definedName>
    <definedName name="bidProbabilityAward">'[1]0.7 Project Data'!$C$48</definedName>
    <definedName name="bidSubmissionDate">'[1]0.7 Project Data'!$C$46</definedName>
    <definedName name="BUBSresult1">'[1]1.2.1 PM020 Escalation Criteria'!$D$48</definedName>
    <definedName name="BusinessPartner">'[1]1.2.1 PM020 Escalation Criteria'!$D$44</definedName>
    <definedName name="CalcEBIT">'[1]5.1 NetCash Data'!$E$15</definedName>
    <definedName name="CalcFunCo">'[1]5.1 NetCash Data'!$E$14</definedName>
    <definedName name="Calculation">'[1]4.1 Calculation'!$A$1</definedName>
    <definedName name="CalcVolume">'[1]5.1 NetCash Data'!$E$11</definedName>
    <definedName name="Cause">'[2]8.NCC_Register'!$AE$11:$AE$37</definedName>
    <definedName name="comCurrency">'[1]0.7 Project Data'!$F$49</definedName>
    <definedName name="comCurrencyExChRate">'[1]0.7 Project Data'!$F$50</definedName>
    <definedName name="comEBIT">'[1]0.7 Project Data'!$F$44</definedName>
    <definedName name="Comments">'[1]2.1.1 Comment'!$B$6</definedName>
    <definedName name="CompetitiveStrategyList">'[1]1.2 PM020 Decision'!$AK$31:$AK$35</definedName>
    <definedName name="comRevenueTotal">'[1]0.7 Project Data'!$F$40</definedName>
    <definedName name="Consortium">'[1]2.2 Consortium'!$A$1</definedName>
    <definedName name="ContractCurrency">[3]Project_Profile!$D$5</definedName>
    <definedName name="CostBridge">'[1]4.2 Cost Bridge'!$A$1</definedName>
    <definedName name="CrossKurs" localSheetId="5">#REF!</definedName>
    <definedName name="CrossKurs">#REF!</definedName>
    <definedName name="cusCustomer">'[1]0.7 Project Data'!$F$4</definedName>
    <definedName name="cusCustomerCountry">'[1]0.7 Project Data'!$F$5</definedName>
    <definedName name="cusCustomerType">'[1]0.7 Project Data'!$F$3</definedName>
    <definedName name="cusEndCustomer">'[1]0.7 Project Data'!$F$6</definedName>
    <definedName name="cusProjectLocation">'[1]0.7 Project Data'!$F$8</definedName>
    <definedName name="Customer">[3]Project_Profile!$B$5</definedName>
    <definedName name="DataImExport">'[1]0.2 DataImExport'!$A$1</definedName>
    <definedName name="DiaTemplate">'[1]4.2.2 DIA'!$A$1</definedName>
    <definedName name="docChangeDate">'[1]0.7 Project Data'!$C$27</definedName>
    <definedName name="docDepartment">'[1]0.7 Project Data'!$C$30</definedName>
    <definedName name="docDivision">'[1]0.7 Project Data'!$C$29</definedName>
    <definedName name="docTitle">'[1]0.7 Project Data'!$C$22</definedName>
    <definedName name="DoorOpener">'[1]1.2.1 PM020 Escalation Criteria'!$D$29</definedName>
    <definedName name="esclevels">'[1]2.1 ExecSmy'!$AA$78:$AA$82</definedName>
    <definedName name="EUR">40.339</definedName>
    <definedName name="Euro" localSheetId="5">'[4]App 5.1 NCC Analysis period'!#REF!</definedName>
    <definedName name="Euro">'[4]App 5.1 NCC Analysis period'!#REF!</definedName>
    <definedName name="ExecSmy">'[1]2.1 ExecSmy'!$A$1</definedName>
    <definedName name="FollowingService">'[1]1.2.1 PM020 Escalation Criteria'!$D$32</definedName>
    <definedName name="HighChanceOfContract">'[1]1.2.1 PM020 Escalation Criteria'!$D$27</definedName>
    <definedName name="HighestReleaseLevel">'[1]1.2.1 PM020 Escalation Criteria'!$J$13</definedName>
    <definedName name="History">'[1]11 History'!$A$1</definedName>
    <definedName name="IfPrintNotWorks" localSheetId="5">'[1]0 Navigation'!#REF!</definedName>
    <definedName name="IfPrintNotWorks">'[1]0 Navigation'!#REF!</definedName>
    <definedName name="InstalledBase">'[1]1.2.1 PM020 Escalation Criteria'!$D$28</definedName>
    <definedName name="IntegratedPlayers">'[1]1.2.1 PM020 Escalation Criteria'!$D$31</definedName>
    <definedName name="keyEngineerConsultant">'[1]0.7 Project Data'!$C$10</definedName>
    <definedName name="keyIntPartnerLabel">'[1]0.7 Project Data'!$B$16</definedName>
    <definedName name="keyNCM">'[1]0.7 Project Data'!$C$17</definedName>
    <definedName name="keyProjectCategory">'[1]0.7 Project Data'!$C$4</definedName>
    <definedName name="keyProjectMilestone">'[1]0.7 Project Data'!$C$5</definedName>
    <definedName name="keyProjectName">'[1]0.7 Project Data'!$C$3</definedName>
    <definedName name="keyProjectScope">'[1]0.7 Project Data'!$C$6</definedName>
    <definedName name="keyRUBusiness">'[1]0.7 Project Data'!$C$18</definedName>
    <definedName name="keySAPIDLabel">'[1]0.7 Project Data'!$B$14</definedName>
    <definedName name="MeetsDelivery">'[1]1.2.1 PM020 Escalation Criteria'!$D$41</definedName>
    <definedName name="NCBidReference">'[1]5.1 NetCash Data'!$C$5</definedName>
    <definedName name="NCCalcEBIT">'[1]5.1 NetCash Data'!$E$15</definedName>
    <definedName name="NCCalcFunCo">'[1]5.1 NetCash Data'!$E$14</definedName>
    <definedName name="NCCalcVolume">'[1]5.1 NetCash Data'!$E$11</definedName>
    <definedName name="NCcogs">'[1]5.1 NetCash Data'!$E$12</definedName>
    <definedName name="NCCostPaymentsTable">'[1]5.1 NetCash Data'!$B$26:$J$145</definedName>
    <definedName name="NCcurrency">'[1]5.1 NetCash Data'!$E$10</definedName>
    <definedName name="NCLoAtoolID">'[1]5.1 NetCash Data'!$C$6</definedName>
    <definedName name="NCMlist">'[1]1.2 PM020 Decision'!$AF$96:$AF$117</definedName>
    <definedName name="NCmonthlyCost">'[1]5.1 NetCash Data'!$I$26:$I$145</definedName>
    <definedName name="NCmonthlyPayments">'[1]5.1 NetCash Data'!$E$26:$E$145</definedName>
    <definedName name="NCorganisation">'[1]5.1 NetCash Data'!$L$1</definedName>
    <definedName name="NCprojectname">'[1]5.1 NetCash Data'!$C$4</definedName>
    <definedName name="NCstartDate">'[1]5.1 NetCash Data'!$C$26</definedName>
    <definedName name="NetcashCalc">'[1]5.1.1 NetCash Calc'!$A$1</definedName>
    <definedName name="NetCashData">'[1]5.1 NetCash Data'!$B$3</definedName>
    <definedName name="NetcashGraph">'[1]5.2 NetCash Graph'!$A$1</definedName>
    <definedName name="NetCashPaymBal">'[1]5.3 NetCash PaymBal'!$A$1</definedName>
    <definedName name="NextMilestone">'[1]0 Navigation'!$J$2</definedName>
    <definedName name="NextMilestone2">'[1]0.6 PhilosToPM0102040'!$G$5</definedName>
    <definedName name="Nexus" localSheetId="5">#REF!</definedName>
    <definedName name="Nexus">#REF!</definedName>
    <definedName name="NoBusinessRisks">'[1]1.2.1 PM020 Escalation Criteria'!$D$39</definedName>
    <definedName name="NoLegalRestrictions">'[1]1.2.1 PM020 Escalation Criteria'!$D$38</definedName>
    <definedName name="NoTechRisk">'[1]1.2.1 PM020 Escalation Criteria'!$D$40</definedName>
    <definedName name="Opportunities">'[1]3.0 Opportunities'!$A$1</definedName>
    <definedName name="orAddDataTotal">'[1]4.1 Calculation'!$AH$86</definedName>
    <definedName name="orBusinessSegement">'[1]0.6 PhilosToPM0102040'!$G$11</definedName>
    <definedName name="orBusinessUnit">'[1]0.6 PhilosToPM0102040'!$G$10</definedName>
    <definedName name="orCCmodus">'[1]4.1 Calculation'!$E$194</definedName>
    <definedName name="orCOGScombined">'[1]4.1 Calculation'!$AK$71</definedName>
    <definedName name="orcogstotal">'[1]4.1 Calculation'!$AH$71</definedName>
    <definedName name="orCombined">'[1]4.1 Calculation'!$B$194</definedName>
    <definedName name="orCustomer">'[1]0.6 PhilosToPM0102040'!$G$25</definedName>
    <definedName name="orcylist">'[1]4.1 Calculation'!$E$5:$E$11</definedName>
    <definedName name="orcytable">'[1]4.1 Calculation'!$E$5:$F$11</definedName>
    <definedName name="orDivision">'[1]0.6 PhilosToPM0102040'!$G$9</definedName>
    <definedName name="orEBITtotal">'[1]4.1 Calculation'!$AH$76</definedName>
    <definedName name="orEndCustomer">'[1]0.6 PhilosToPM0102040'!$G$28</definedName>
    <definedName name="orEntity1">'[1]4.1 Calculation'!$H$13</definedName>
    <definedName name="orEntity2">'[1]4.1 Calculation'!$M$13</definedName>
    <definedName name="orEntity3">'[1]4.1 Calculation'!$R$13</definedName>
    <definedName name="orEntity4">'[1]4.1 Calculation'!$W$13</definedName>
    <definedName name="orEntity5">'[1]4.1 Calculation'!$AB$13</definedName>
    <definedName name="orEstMarketPriceTotal">'[1]4.1 Calculation'!$AH$23</definedName>
    <definedName name="orEURtoUSD">'[1]4.1 Calculation'!$F$16</definedName>
    <definedName name="orfinkototal">'[1]4.1 Calculation'!$AH$79</definedName>
    <definedName name="orfuncototal">'[1]4.1 Calculation'!$AH$74</definedName>
    <definedName name="orGCK">'[1]0.6 PhilosToPM0102040'!$G$13</definedName>
    <definedName name="orHeader">'[1]0 Navigation'!$AY$43</definedName>
    <definedName name="orICownBUlc1aDescr">'[1]4.1 Calculation'!$E$26</definedName>
    <definedName name="orICownBUlc1bDescr">'[1]4.1 Calculation'!$E$27</definedName>
    <definedName name="orICownBUlc1cDescr">'[1]4.1 Calculation'!$E$28</definedName>
    <definedName name="orICownBUlc1dDescr">'[1]4.1 Calculation'!$E$29</definedName>
    <definedName name="orICownBUsvlc1aDescr">'[1]4.1 Calculation'!$E$39</definedName>
    <definedName name="orICownBUsvlc1bDescr">'[1]4.1 Calculation'!$E$40</definedName>
    <definedName name="orICownBUsvlc1cDescr">'[1]4.1 Calculation'!$E$41</definedName>
    <definedName name="orICownBUsvlc1dDescr">'[1]4.1 Calculation'!$E$42</definedName>
    <definedName name="orICsiemenslc1aDescr">'[1]4.1 Calculation'!$E$31</definedName>
    <definedName name="orICsiemenslc1bDescr">'[1]4.1 Calculation'!$E$32</definedName>
    <definedName name="orICsiemenslc1cDescr">'[1]4.1 Calculation'!$E$33</definedName>
    <definedName name="Originator">'[2]8.NCC_Register'!$AA$11:$AA$14</definedName>
    <definedName name="orLC1toEUR">'[1]4.1 Calculation'!$I$16</definedName>
    <definedName name="orLC2toEUR">'[1]4.1 Calculation'!$N$16</definedName>
    <definedName name="orLC3toEUR">'[1]4.1 Calculation'!$S$16</definedName>
    <definedName name="orLC4toEUR">'[1]4.1 Calculation'!$X$16</definedName>
    <definedName name="orLC5toEUR">'[1]4.1 Calculation'!$AC$16</definedName>
    <definedName name="orlcname1">'[1]4.1 Calculation'!$I$15</definedName>
    <definedName name="orlcname2">'[1]4.1 Calculation'!$N$15</definedName>
    <definedName name="orlcname3">'[1]4.1 Calculation'!$S$15</definedName>
    <definedName name="orlcname4">'[1]4.1 Calculation'!$X$15</definedName>
    <definedName name="orlcname5">'[1]4.1 Calculation'!$AC$15</definedName>
    <definedName name="orlcsc1toeur">'[1]4.1 Calculation'!$AO$27</definedName>
    <definedName name="orlcsc2toeur">'[1]4.1 Calculation'!$AO$34</definedName>
    <definedName name="orlcsc3toeur">'[1]4.1 Calculation'!$AO$41</definedName>
    <definedName name="orLoAtoolID">'[1]0.6 PhilosToPM0102040'!$G$20</definedName>
    <definedName name="orNegotiationMargin">'[1]4.1 Calculation'!$AH$20</definedName>
    <definedName name="orperiod">'[1]0 Navigation'!$AU$35:$AU$41</definedName>
    <definedName name="orperiod40">'[1]0 Navigation'!$AU$37:$AU$41</definedName>
    <definedName name="orPhilosID">'[1]0.6 PhilosToPM0102040'!$G$19</definedName>
    <definedName name="orProjectCategory">'[1]0.6 PhilosToPM0102040'!$G$65</definedName>
    <definedName name="orprojectname">'[1]0.6 PhilosToPM0102040'!$G$22</definedName>
    <definedName name="orriskcototal">'[1]4.1 Calculation'!$AH$57</definedName>
    <definedName name="orrvwnmtotal">'[1]4.1 Calculation'!$AH$19</definedName>
    <definedName name="orrvwonmlc1">'[1]4.1 Calculation'!$I$22</definedName>
    <definedName name="orrvwonmlc2">'[1]4.1 Calculation'!$N$22</definedName>
    <definedName name="orrvwonmlc3">'[1]4.1 Calculation'!$S$22</definedName>
    <definedName name="orrvwonmlc4">'[1]4.1 Calculation'!$X$22</definedName>
    <definedName name="orrvwonmlc5">'[1]4.1 Calculation'!$AC$22</definedName>
    <definedName name="orrvwonmtotal">'[1]4.1 Calculation'!$AH$22</definedName>
    <definedName name="orrvwonmtotalEURUSD">'[1]4.1 Calculation'!$AG$14</definedName>
    <definedName name="OrSalesMarginCombined">'[1]4.1 Calculation'!$AK$73</definedName>
    <definedName name="orSalesResp">'[1]0.6 PhilosToPM0102040'!$G$23</definedName>
    <definedName name="orSiteLocation">'[1]0.6 PhilosToPM0102040'!$G$29</definedName>
    <definedName name="orsoictotal">'[1]4.1 Calculation'!$AH$52</definedName>
    <definedName name="orsprtotal">'[1]4.1 Calculation'!$AH$29</definedName>
    <definedName name="orTotalDisplayCy">'[1]4.1 Calculation'!$AH$15</definedName>
    <definedName name="orversion">'[1]11 History'!$B$1</definedName>
    <definedName name="orVertical">'[1]0.6 PhilosToPM0102040'!$G$17</definedName>
    <definedName name="orvolownsc1">'[1]4.1 Calculation'!$AO$28</definedName>
    <definedName name="orvolownsc2">'[1]4.1 Calculation'!$AO$35</definedName>
    <definedName name="orvolownsc3">'[1]4.1 Calculation'!$AO$42</definedName>
    <definedName name="OwnProductContent">'[1]1.2.1 PM020 Escalation Criteria'!$G$15</definedName>
    <definedName name="OwnResources">'[1]1.2.1 PM020 Escalation Criteria'!$D$42</definedName>
    <definedName name="Phase">'[2]8.NCC_Register'!$AC$11:$AC$18</definedName>
    <definedName name="PhilosOppType">'[1]0.6 PhilosToPM0102040'!$V$85</definedName>
    <definedName name="PM010_Decision">'[1]1.1 PM010 Decision'!$F$1</definedName>
    <definedName name="PM01020_Frame">'[1]1.3 PM01020 Frame Release'!$A$1</definedName>
    <definedName name="PM01020_Rules">'[1]1.4 PM01020 Rules'!$A$1</definedName>
    <definedName name="PM01020FrameRelease">'[1]1.3 PM01020 Frame Release'!$D$3</definedName>
    <definedName name="PM010AllFits">'[1]1.1 PM010 Decision'!$AC$45</definedName>
    <definedName name="PM010BidLead">'[1]1.1 PM010 Decision'!$C$13</definedName>
    <definedName name="PM010BidRef">'[1]1.1 PM010 Decision'!$U$4</definedName>
    <definedName name="PM010BidSubmission">'[1]1.1 PM010 Decision'!$E$23</definedName>
    <definedName name="PM010BusinessSegment">'[1]1.1 PM010 Decision'!$F$4</definedName>
    <definedName name="PM010BusinessType">'[1]1.1 PM010 Decision'!$AB$35</definedName>
    <definedName name="PM010BusinessUnit">'[1]1.1 PM010 Decision'!$C$4</definedName>
    <definedName name="PM010ChanceOfExecution">'[1]1.1 PM010 Decision'!$P$23</definedName>
    <definedName name="PM010ChanceOfSucces">'[1]1.1 PM010 Decision'!$P$24</definedName>
    <definedName name="PM010CompetitiveStrategy">'[1]1.1 PM010 Decision'!$U$23</definedName>
    <definedName name="PM010Competitors">'[1]1.1 PM010 Decision'!$J$9</definedName>
    <definedName name="PM010ContractSignature">'[1]1.1 PM010 Decision'!$E$24</definedName>
    <definedName name="PM010Crit1">'[1]1.1 PM010 Decision'!$I$36</definedName>
    <definedName name="PM010Crit2">'[1]1.1 PM010 Decision'!$I$37</definedName>
    <definedName name="PM010Crit3">'[1]1.1 PM010 Decision'!$I$38</definedName>
    <definedName name="PM010Crit4">'[1]1.1 PM010 Decision'!$I$39</definedName>
    <definedName name="PM010Crit5">'[1]1.1 PM010 Decision'!$I$40</definedName>
    <definedName name="PM010Crit6">'[1]1.1 PM010 Decision'!$I$41</definedName>
    <definedName name="PM010Crit7">'[1]1.1 PM010 Decision'!$I$42</definedName>
    <definedName name="PM010Crit8">'[1]1.1 PM010 Decision'!$I$43</definedName>
    <definedName name="PM010currency">'[1]1.1 PM010 Decision'!$T$9</definedName>
    <definedName name="PM010CustCountry">'[1]1.1 PM010 Decision'!$C$16</definedName>
    <definedName name="PM010Customer">'[1]1.1 PM010 Decision'!$C$15</definedName>
    <definedName name="PM010CustType">'[1]1.1 PM010 Decision'!$C$17</definedName>
    <definedName name="PM010Division">'[1]1.1 PM010 Decision'!$B$4</definedName>
    <definedName name="PM010DivisionContent">'[1]1.1 PM010 Decision'!$U$15</definedName>
    <definedName name="PM010EBIT">'[1]1.1 PM010 Decision'!$U$12</definedName>
    <definedName name="PM010EndCustomer">'[1]1.1 PM010 Decision'!$C$19</definedName>
    <definedName name="PM010ExternalPartners">'[1]1.1 PM010 Decision'!$J$15</definedName>
    <definedName name="PM010InternalPartners">'[1]1.1 PM010 Decision'!$J$12</definedName>
    <definedName name="PM010LoAtoolID">'[1]1.1 PM010 Decision'!$U$5</definedName>
    <definedName name="PM010PhilosID">'[1]1.1 PM010 Decision'!$U$3</definedName>
    <definedName name="PM010Proceedings">'[1]1.1 PM010 Decision'!$R$27</definedName>
    <definedName name="PM010ProjectDescription">'[1]1.1 PM010 Decision'!$A$27</definedName>
    <definedName name="PM010ProjectName">'[1]1.1 PM010 Decision'!$C$9</definedName>
    <definedName name="PM010Revenue">'[1]1.1 PM010 Decision'!$U$10</definedName>
    <definedName name="PM010RevenueLC">'[1]1.1 PM010 Decision'!$U$9</definedName>
    <definedName name="PM010SalesResp">'[1]1.1 PM010 Decision'!$C$12</definedName>
    <definedName name="PM010Service">'[1]1.1 PM010 Decision'!$G$35</definedName>
    <definedName name="PM010SiemensContent">'[1]1.1 PM010 Decision'!$U$16</definedName>
    <definedName name="PM010SiteLocation">'[1]1.1 PM010 Decision'!$C$20</definedName>
    <definedName name="PM010Solution">'[1]1.1 PM010 Decision'!$E$35</definedName>
    <definedName name="PM010Stakeholder1">'[1]1.1 PM010 Decision'!$J$9</definedName>
    <definedName name="PM010Stakeholder2">'[1]1.1 PM010 Decision'!$J$10</definedName>
    <definedName name="PM010Stakeholder3">'[1]1.1 PM010 Decision'!$J$12</definedName>
    <definedName name="PM010Stakeholder4">'[1]1.1 PM010 Decision'!$J$13</definedName>
    <definedName name="PM010Stakeholder5">'[1]1.1 PM010 Decision'!$J$15</definedName>
    <definedName name="PM010Stakeholder6">'[1]1.1 PM010 Decision'!$J$16</definedName>
    <definedName name="PM010Stakeholder7">'[1]1.1 PM010 Decision'!$J$17</definedName>
    <definedName name="PM010Stakeholder8">'[1]1.1 PM010 Decision'!$J$19</definedName>
    <definedName name="PM010Stakeholder9">'[1]1.1 PM010 Decision'!$J$20</definedName>
    <definedName name="PM010StakehRole1">'[1]1.1 PM010 Decision'!$H$9</definedName>
    <definedName name="PM010StakehRole2">'[1]1.1 PM010 Decision'!$H$10</definedName>
    <definedName name="PM010StakehRole3">'[1]1.1 PM010 Decision'!$H$12</definedName>
    <definedName name="PM010StakehRole4">'[1]1.1 PM010 Decision'!$H$13</definedName>
    <definedName name="PM010StakehRole5">'[1]1.1 PM010 Decision'!$H$15</definedName>
    <definedName name="PM010StakehRole6">'[1]1.1 PM010 Decision'!$H$16</definedName>
    <definedName name="PM010StakehRole7">'[1]1.1 PM010 Decision'!$H$17</definedName>
    <definedName name="PM010StakehRole8">'[1]1.1 PM010 Decision'!$H$19</definedName>
    <definedName name="PM010StakehRole9">'[1]1.1 PM010 Decision'!$H$20</definedName>
    <definedName name="PM010Suppliers">'[1]1.1 PM010 Decision'!$J$19</definedName>
    <definedName name="PM010Vertical">'[1]1.1 PM010 Decision'!$H$4</definedName>
    <definedName name="PM010WinStrategy">'[1]1.1 PM010 Decision'!$H$49</definedName>
    <definedName name="PM020_Decision">'[1]1.2 PM020 Decision'!$A$1</definedName>
    <definedName name="PM020_EscCriteria">'[1]1.2.1 PM020 Escalation Criteria'!$A$1</definedName>
    <definedName name="PM020BidCost">'[1]1.2 PM020 Decision'!$U$18</definedName>
    <definedName name="PM020BidCostAccount">'[1]1.2 PM020 Decision'!$T$19</definedName>
    <definedName name="PM020BidCostCurrency">'[1]1.2 PM020 Decision'!$T$18</definedName>
    <definedName name="PM020BidLead">'[1]1.2 PM020 Decision'!$C$12</definedName>
    <definedName name="PM020BidRef">'[1]1.2 PM020 Decision'!$U$3</definedName>
    <definedName name="PM020BidSubmission">'[1]1.2 PM020 Decision'!$C$23</definedName>
    <definedName name="PM020BUBSselected">'[1]1.2 PM020 Decision'!$J$3</definedName>
    <definedName name="PM020BusinessSegementCode">'[1]1.2 PM020 Decision'!$N$3</definedName>
    <definedName name="PM020BusinessSegment">'[1]1.2 PM020 Decision'!$F$3</definedName>
    <definedName name="PM020BusinessType">'[1]1.2 PM020 Decision'!$AF$40</definedName>
    <definedName name="PM020BusinessUnit">'[1]1.2 PM020 Decision'!$C$3</definedName>
    <definedName name="PM020ChanceOfExecution">'[1]1.2 PM020 Decision'!$O$23</definedName>
    <definedName name="PM020ChanceOfSuccess">'[1]1.2 PM020 Decision'!$O$24</definedName>
    <definedName name="PM020CompetitiveStrategy">'[1]1.2 PM020 Decision'!$U$24</definedName>
    <definedName name="PM020Competitors">'[1]1.2 PM020 Decision'!$AF$8</definedName>
    <definedName name="PM020ContractSignature">'[1]1.2 PM020 Decision'!$C$24</definedName>
    <definedName name="PM020CrossBorder">'[1]1.2 PM020 Decision'!$C$20</definedName>
    <definedName name="PM020currency">'[1]1.2 PM020 Decision'!$T$8</definedName>
    <definedName name="PM020CustCountry">'[1]1.2 PM020 Decision'!$C$15</definedName>
    <definedName name="PM020Customer">'[1]1.2 PM020 Decision'!$C$14</definedName>
    <definedName name="PM020CustType">'[1]1.2 PM020 Decision'!$C$16</definedName>
    <definedName name="PM020Division">'[1]1.2 PM020 Decision'!$B$3</definedName>
    <definedName name="PM020DivisionContent">'[1]1.2 PM020 Decision'!$U$14</definedName>
    <definedName name="PM020EBIT">'[1]1.2 PM020 Decision'!$U$11</definedName>
    <definedName name="PM020EndCustomer">'[1]1.2 PM020 Decision'!$C$18</definedName>
    <definedName name="PM020ExternalPartners">'[1]1.2 PM020 Decision'!$AF$11</definedName>
    <definedName name="PM020GCK">'[1]1.2 PM020 Decision'!$N$4</definedName>
    <definedName name="PM020InternalPartners">'[1]1.2 PM020 Decision'!$AF$9</definedName>
    <definedName name="PM020LoAtoolID">'[1]1.2 PM020 Decision'!$U$4</definedName>
    <definedName name="PM020MajorRisks">'[1]1.2 PM020 Decision'!$Q$27</definedName>
    <definedName name="PM020NCM">'[1]1.2 PM020 Decision'!$AF$27</definedName>
    <definedName name="PM020NCMtype">'[1]1.2 PM020 Decision'!$E$20</definedName>
    <definedName name="PM020OrgDetails">'[1]1.2 PM020 Decision'!$AK$24</definedName>
    <definedName name="PM020PhilosID">'[1]1.2 PM020 Decision'!$U$2</definedName>
    <definedName name="PM020ProjectCategory">'[1]1.2 PM020 Decision'!$S$3</definedName>
    <definedName name="PM020ProjectDescription">'[1]1.2 PM020 Decision'!$A$27</definedName>
    <definedName name="PM020ProjectName">'[1]1.2 PM020 Decision'!$C$8</definedName>
    <definedName name="PM020Revenue">'[1]1.2 PM020 Decision'!$U$9</definedName>
    <definedName name="PM020RevenueLC">'[1]1.2 PM020 Decision'!$U$8</definedName>
    <definedName name="PM020SalesResp">'[1]1.2 PM020 Decision'!$C$11</definedName>
    <definedName name="PM020SiemensContent">'[1]1.2 PM020 Decision'!$U$15</definedName>
    <definedName name="PM020SiteLocation">'[1]1.2 PM020 Decision'!$C$19</definedName>
    <definedName name="PM020Stakeholder1">'[1]1.2 PM020 Decision'!$I$8</definedName>
    <definedName name="PM020Stakeholder10">'[1]1.2 PM020 Decision'!$I$20</definedName>
    <definedName name="PM020Stakeholder2">'[1]1.2 PM020 Decision'!$I$9</definedName>
    <definedName name="PM020Stakeholder3">'[1]1.2 PM020 Decision'!$I$11</definedName>
    <definedName name="PM020Stakeholder4">'[1]1.2 PM020 Decision'!$I$12</definedName>
    <definedName name="PM020Stakeholder5">'[1]1.2 PM020 Decision'!$I$14</definedName>
    <definedName name="PM020Stakeholder6">'[1]1.2 PM020 Decision'!$I$15</definedName>
    <definedName name="PM020Stakeholder7">'[1]1.2 PM020 Decision'!$I$16</definedName>
    <definedName name="PM020Stakeholder8">'[1]1.2 PM020 Decision'!$I$18</definedName>
    <definedName name="PM020Stakeholder9">'[1]1.2 PM020 Decision'!$I$19</definedName>
    <definedName name="PM020StakehRole1">'[1]1.2 PM020 Decision'!$H$8</definedName>
    <definedName name="PM020StakehRole10">'[1]1.2 PM020 Decision'!$H$20</definedName>
    <definedName name="PM020StakehRole2">'[1]1.2 PM020 Decision'!$H$9</definedName>
    <definedName name="PM020StakehRole3">'[1]1.2 PM020 Decision'!$H$11</definedName>
    <definedName name="PM020StakehRole4">'[1]1.2 PM020 Decision'!$H$12</definedName>
    <definedName name="PM020StakehRole5">'[1]1.2 PM020 Decision'!$H$14</definedName>
    <definedName name="PM020StakehRole6">'[1]1.2 PM020 Decision'!$H$15</definedName>
    <definedName name="PM020StakehRole7">'[1]1.2 PM020 Decision'!$H$16</definedName>
    <definedName name="PM020StakehRole8">'[1]1.2 PM020 Decision'!$H$18</definedName>
    <definedName name="PM020StakehRole9">'[1]1.2 PM020 Decision'!$H$19</definedName>
    <definedName name="PM020Suppliers">'[1]1.2 PM020 Decision'!$AF$12</definedName>
    <definedName name="PM020Vertical">'[1]1.2 PM020 Decision'!$H$3</definedName>
    <definedName name="PM020WinStrategy">'[1]1.2 PM020 Decision'!$H$27</definedName>
    <definedName name="PM040ACRC">'[1]2.1 ExecSmy'!$J$25</definedName>
    <definedName name="PM040ACRCMitLevel">'[1]2.1 ExecSmy'!$N$25</definedName>
    <definedName name="PM040ACRiskClass">'[1]2.1 ExecSmy'!$J$25</definedName>
    <definedName name="PM040ACRiskMitigation">'[1]2.1 ExecSmy'!$N$25</definedName>
    <definedName name="PM040BidExpiry">'[1]2.1 ExecSmy'!$C$24</definedName>
    <definedName name="PM040BidLead">'[1]2.1 ExecSmy'!$C$12</definedName>
    <definedName name="PM040BidManager">'[1]2.1 ExecSmy'!$C$11</definedName>
    <definedName name="PM040BidRef">'[1]2.1 ExecSmy'!$V$3</definedName>
    <definedName name="PM040BidSubmission">'[1]2.1 ExecSmy'!$C$23</definedName>
    <definedName name="PM040BRC">'[1]2.1 ExecSmy'!$J$24</definedName>
    <definedName name="PM040BRCMitLevel">'[1]2.1 ExecSmy'!$N$24</definedName>
    <definedName name="PM040BusinessRC">'[1]2.1 ExecSmy'!$J$24</definedName>
    <definedName name="PM040BusinessSegementCode">'[1]2.1 ExecSmy'!$J$3</definedName>
    <definedName name="PM040BusinessSegment">'[1]2.1 ExecSmy'!$E$3</definedName>
    <definedName name="PM040BusinessUnit">'[1]2.1 ExecSmy'!$B$3</definedName>
    <definedName name="PM040ChanceOfExecution">'[1]2.1 ExecSmy'!$O$37</definedName>
    <definedName name="PM040ChanceOfSuccess">'[1]2.1 ExecSmy'!$O$38</definedName>
    <definedName name="PM040COGS">'[1]2.1 ExecSmy'!$U$11</definedName>
    <definedName name="PM040CompetitiveStrategy">'[1]2.1 ExecSmy'!$K$40</definedName>
    <definedName name="PM040ContractSignature">'[1]2.1 ExecSmy'!$C$25</definedName>
    <definedName name="PM040CrossBorder">'[1]2.1 ExecSmy'!$C$20</definedName>
    <definedName name="PM040currency">'[1]2.1 ExecSmy'!$T$8</definedName>
    <definedName name="PM040CustCountry">'[1]2.1 ExecSmy'!$C$15</definedName>
    <definedName name="PM040Customer">'[1]2.1 ExecSmy'!$C$14</definedName>
    <definedName name="PM040CustType">'[1]2.1 ExecSmy'!$C$16</definedName>
    <definedName name="PM040cyEURUSD">'[1]2.1 ExecSmy'!$T$9</definedName>
    <definedName name="PM040Division">'[1]2.1 ExecSmy'!$A$3</definedName>
    <definedName name="PM040DivisionIIA">'[1]2.1 ExecSmy'!$AK$100</definedName>
    <definedName name="PM040EBIT">'[1]2.1 ExecSmy'!$U$15</definedName>
    <definedName name="PM040EndCustomer">'[1]2.1 ExecSmy'!$C$18</definedName>
    <definedName name="PM040EscalationLevel">'[1]2.1 ExecSmy'!$Y$84</definedName>
    <definedName name="PM040EscReasons">'[1]2.1 ExecSmy'!$Q$37</definedName>
    <definedName name="PM040FinanceCost">'[1]2.1 ExecSmy'!$U$16</definedName>
    <definedName name="PM040Financing">'[1]2.1 ExecSmy'!$R$33</definedName>
    <definedName name="PM040FunctionCost">'[1]2.1 ExecSmy'!$U$14</definedName>
    <definedName name="PM040GCK">'[1]2.1 ExecSmy'!$J$4</definedName>
    <definedName name="PM040Industry">'[1]2.1 ExecSmy'!$H$3</definedName>
    <definedName name="PM040LoAtoolID">'[1]2.1 ExecSmy'!$V$4</definedName>
    <definedName name="PM040MaxLiability">'[1]2.1 ExecSmy'!$U$26</definedName>
    <definedName name="PM040NCMtype">'[1]2.1 ExecSmy'!$E$20</definedName>
    <definedName name="PM040NegotiationMargin">'[1]2.1 ExecSmy'!$U$19</definedName>
    <definedName name="PM040NextMilestone">'[1]2.1 ExecSmy'!$AO$72</definedName>
    <definedName name="PM040OwnDiVProductContent">'[1]2.1 ExecSmy'!$U$22</definedName>
    <definedName name="PM040OwnDiVServiceContent">'[1]2.1 ExecSmy'!$U$23</definedName>
    <definedName name="PM040PACdate">'[1]2.1 ExecSmy'!$C$26</definedName>
    <definedName name="PM040PaymentConditions">'[1]2.1 ExecSmy'!$R$29</definedName>
    <definedName name="PM040PhilosID">'[1]2.1 ExecSmy'!$V$2</definedName>
    <definedName name="PM040ProjectCategory">'[1]2.1 ExecSmy'!$J$23</definedName>
    <definedName name="PM040ProjectDescription">'[1]2.1 ExecSmy'!$A$29</definedName>
    <definedName name="PM040ProjectName">'[1]2.1 ExecSmy'!$C$8</definedName>
    <definedName name="PM040RevenueLC">'[1]2.1 ExecSmy'!$U$8</definedName>
    <definedName name="PM040RiskContingency">'[1]2.1 ExecSmy'!$U$18</definedName>
    <definedName name="PM040SalesMargin">'[1]2.1 ExecSmy'!$U$12</definedName>
    <definedName name="PM040SalesPhase">'[1]2.1 ExecSmy'!$AO$71</definedName>
    <definedName name="PM040Securities">'[1]2.1 ExecSmy'!$R$31</definedName>
    <definedName name="PM040SiemensContent">'[1]2.1 ExecSmy'!$U$24</definedName>
    <definedName name="PM040SiteLocation">'[1]2.1 ExecSmy'!$C$19</definedName>
    <definedName name="PM040Stakeholder1">'[1]2.1 ExecSmy'!$I$8</definedName>
    <definedName name="PM040Stakeholder10">'[1]2.1 ExecSmy'!$I$20</definedName>
    <definedName name="PM040Stakeholder2">'[1]2.1 ExecSmy'!$I$9</definedName>
    <definedName name="PM040Stakeholder3">'[1]2.1 ExecSmy'!$I$11</definedName>
    <definedName name="PM040Stakeholder4">'[1]2.1 ExecSmy'!$I$12</definedName>
    <definedName name="PM040Stakeholder5">'[1]2.1 ExecSmy'!$I$14</definedName>
    <definedName name="PM040Stakeholder6">'[1]2.1 ExecSmy'!$I$15</definedName>
    <definedName name="PM040Stakeholder7">'[1]2.1 ExecSmy'!$I$16</definedName>
    <definedName name="PM040Stakeholder8">'[1]2.1 ExecSmy'!$I$18</definedName>
    <definedName name="PM040Stakeholder9">'[1]2.1 ExecSmy'!$I$19</definedName>
    <definedName name="PM040StakehRole1">'[1]2.1 ExecSmy'!$H$8</definedName>
    <definedName name="PM040StakehRole10">'[1]2.1 ExecSmy'!$H$20</definedName>
    <definedName name="PM040StakehRole2">'[1]2.1 ExecSmy'!$H$9</definedName>
    <definedName name="PM040StakehRole3">'[1]2.1 ExecSmy'!$H$11</definedName>
    <definedName name="PM040StakehRole4">'[1]2.1 ExecSmy'!$H$12</definedName>
    <definedName name="PM040StakehRole5">'[1]2.1 ExecSmy'!$H$14</definedName>
    <definedName name="PM040StakehRole6">'[1]2.1 ExecSmy'!$H$15</definedName>
    <definedName name="PM040StakehRole7">'[1]2.1 ExecSmy'!$H$16</definedName>
    <definedName name="PM040StakehRole8">'[1]2.1 ExecSmy'!$H$18</definedName>
    <definedName name="PM040StakehRole9">'[1]2.1 ExecSmy'!$H$19</definedName>
    <definedName name="PM040WinStrategy">'[1]2.1 ExecSmy'!$H$29</definedName>
    <definedName name="PreDefinedReleaseLevels">'[1]1.2.1 PM020 Escalation Criteria'!$A$5:$A$13</definedName>
    <definedName name="Profitability">'[1]1.2.1 PM020 Escalation Criteria'!$D$30</definedName>
    <definedName name="ProjectData">'[1]0.7 Project Data'!$A$1</definedName>
    <definedName name="ProjectEnvironment">'[1]2.4 ProjEnv'!$A$1</definedName>
    <definedName name="ProjectName">[3]Project_Profile!$B$4</definedName>
    <definedName name="ProjectStart">[3]Project_Profile!$B$14</definedName>
    <definedName name="RiskChecklist">'[1]3.6 Risk Checklist'!$A$4</definedName>
    <definedName name="Risks1CoRespAct">'[1]3.1 Risks'!$C$139</definedName>
    <definedName name="Risks1LD">'[1]3.1 Risks'!$C$138</definedName>
    <definedName name="Risks1RCwo">'[1]3.1 Risks'!$C$136</definedName>
    <definedName name="Risks1Wty">'[1]3.1 Risks'!$C$137</definedName>
    <definedName name="Risks2CoRespAct">'[1]3.2 Risks'!$C$139</definedName>
    <definedName name="Risks2LD">'[1]3.2 Risks'!$C$138</definedName>
    <definedName name="Risks2RCwo">'[1]3.2 Risks'!$C$136</definedName>
    <definedName name="Risks2Wty">'[1]3.2 Risks'!$C$137</definedName>
    <definedName name="Risks31">'[1]3.1 Risks'!$A$1</definedName>
    <definedName name="Risks32">'[1]3.2 Risks'!$A$1</definedName>
    <definedName name="Risks33">'[1]3.3 Risks'!$A$1</definedName>
    <definedName name="Risks34">'[1]3.4 Risks'!$A$1</definedName>
    <definedName name="Risks35">'[1]3.5 Risks'!$A$1</definedName>
    <definedName name="Risks3CoRespAct">'[1]3.3 Risks'!$C$139</definedName>
    <definedName name="Risks3LD">'[1]3.3 Risks'!$C$138</definedName>
    <definedName name="Risks3RCwo">'[1]3.3 Risks'!$C$136</definedName>
    <definedName name="Risks3Wty">'[1]3.3 Risks'!$C$137</definedName>
    <definedName name="Risks4CoRespAct">'[1]3.4 Risks'!$C$139</definedName>
    <definedName name="Risks4LD">'[1]3.4 Risks'!$C$138</definedName>
    <definedName name="Risks4RCwo">'[1]3.4 Risks'!$C$136</definedName>
    <definedName name="Risks4Wty">'[1]3.4 Risks'!$C$137</definedName>
    <definedName name="Risks5CoRespAct">'[1]3.5 Risks'!$C$139</definedName>
    <definedName name="Risks5LD">'[1]3.5 Risks'!$C$138</definedName>
    <definedName name="Risks5RCwo">'[1]3.5 Risks'!$C$136</definedName>
    <definedName name="Risks5Wty">'[1]3.5 Risks'!$C$137</definedName>
    <definedName name="rolBPMFullName">'[1]0.7 Project Data'!$F$29</definedName>
    <definedName name="scope" localSheetId="5">'[4]App 5.1 NCC Analysis period'!#REF!</definedName>
    <definedName name="scope">'[4]App 5.1 NCC Analysis period'!#REF!</definedName>
    <definedName name="Sector">'[2]8.NCC_Register'!$AG$11:$AG$14</definedName>
    <definedName name="SheetMilestone">'[1]0.1 Milestone'!$A$1</definedName>
    <definedName name="Source" localSheetId="5">#REF!</definedName>
    <definedName name="Source">#REF!</definedName>
    <definedName name="Sprache">[5]Лист3!$AH$13</definedName>
    <definedName name="StatusDate">[3]Project_Profile!$H$2</definedName>
    <definedName name="StrategicCriteria">'[1]1.2.1 PM020 Escalation Criteria'!$D$24:$D$34</definedName>
    <definedName name="TargetEBIT">'[1]1.2.1 PM020 Escalation Criteria'!$G$16</definedName>
    <definedName name="TICPI">'[1]1.2.1 PM020 Escalation Criteria'!$D$43</definedName>
    <definedName name="Type" localSheetId="5">'[6]Maintenance Work Order'!#REF!</definedName>
    <definedName name="Type">'[6]Maintenance Work Order'!#REF!</definedName>
    <definedName name="Verticals">'[1]1.1 PM010 Decision'!$AF$34:$AF$43</definedName>
    <definedName name="ДаНет">[7]Лист1!$A:$A</definedName>
    <definedName name="Срез_Дата2">#N/A</definedName>
    <definedName name="Срез_Проект">#N/A</definedName>
    <definedName name="Срез_Сотрудник__ФИО">#N/A</definedName>
  </definedNames>
  <calcPr calcId="191029" iterate="1"/>
  <pivotCaches>
    <pivotCache cacheId="0" r:id="rId20"/>
  </pivotCaches>
  <extLst>
    <ext xmlns:x14="http://schemas.microsoft.com/office/spreadsheetml/2009/9/main" uri="{BBE1A952-AA13-448e-AADC-164F8A28A991}">
      <x14:slicerCaches>
        <x14:slicerCache r:id="rId21"/>
        <x14:slicerCache r:id="rId22"/>
        <x14:slicerCache r:id="rId23"/>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 i="8" l="1"/>
  <c r="D2" i="38" l="1"/>
  <c r="E4" i="4"/>
  <c r="D2" i="6"/>
  <c r="F2" i="38" l="1" a="1"/>
  <c r="F2" i="38" s="1"/>
  <c r="F5" i="5" s="1"/>
  <c r="E2" i="6"/>
  <c r="F2" i="8"/>
  <c r="A5" i="5"/>
  <c r="L1134" i="2" l="1"/>
  <c r="L1135" i="2"/>
  <c r="L1136" i="2"/>
  <c r="L1137" i="2" s="1"/>
  <c r="L1138" i="2"/>
  <c r="L1139" i="2" s="1"/>
  <c r="L1140" i="2"/>
  <c r="L1141" i="2" s="1"/>
  <c r="L1142" i="2" s="1"/>
  <c r="L1143" i="2"/>
  <c r="L1144" i="2"/>
  <c r="L1145" i="2"/>
  <c r="L1146" i="2"/>
  <c r="L1147" i="2"/>
  <c r="L1148" i="2" s="1"/>
  <c r="L1149" i="2" s="1"/>
  <c r="L1150" i="2"/>
  <c r="L1151" i="2" s="1"/>
  <c r="L1152" i="2" s="1"/>
  <c r="L1153" i="2"/>
  <c r="L1157" i="2"/>
  <c r="L1158" i="2" s="1"/>
  <c r="L1159" i="2" s="1"/>
  <c r="L1160" i="2"/>
  <c r="L1161" i="2" s="1"/>
  <c r="L1164" i="2"/>
  <c r="L1165" i="2"/>
  <c r="L1166" i="2"/>
  <c r="L1167" i="2" s="1"/>
  <c r="L1168" i="2" s="1"/>
  <c r="L1170" i="2"/>
  <c r="L1171" i="2" s="1"/>
  <c r="L1172" i="2" s="1"/>
  <c r="L1173" i="2"/>
  <c r="L1174" i="2" s="1"/>
  <c r="L1175" i="2" s="1"/>
  <c r="L1176" i="2"/>
  <c r="L1177" i="2" s="1"/>
  <c r="L1178" i="2" s="1"/>
  <c r="L1180" i="2"/>
  <c r="L1181" i="2" s="1"/>
  <c r="L1183" i="2"/>
  <c r="L1184" i="2"/>
  <c r="L1185" i="2"/>
  <c r="L1186" i="2" s="1"/>
  <c r="L1188" i="2"/>
  <c r="L1189" i="2" s="1"/>
  <c r="L1191" i="2"/>
  <c r="L1192" i="2" s="1"/>
  <c r="L1193" i="2"/>
  <c r="L1194" i="2" s="1"/>
  <c r="L1197" i="2"/>
  <c r="L1198" i="2" s="1"/>
  <c r="L1201" i="2"/>
  <c r="L1202" i="2"/>
  <c r="L1203" i="2"/>
  <c r="L1204" i="2"/>
  <c r="L1205" i="2"/>
  <c r="L1206" i="2"/>
  <c r="L1207" i="2"/>
  <c r="L1208" i="2"/>
  <c r="L1209" i="2"/>
  <c r="L1210" i="2"/>
  <c r="L1211" i="2"/>
  <c r="L1212" i="2"/>
  <c r="L1213" i="2"/>
  <c r="L1214" i="2"/>
  <c r="L1215" i="2"/>
  <c r="L1216" i="2"/>
  <c r="L1217" i="2"/>
  <c r="L1218" i="2"/>
  <c r="L1219" i="2"/>
  <c r="L1220" i="2"/>
  <c r="L1221" i="2"/>
  <c r="L1222" i="2"/>
  <c r="L1223" i="2"/>
  <c r="L1224" i="2"/>
  <c r="L1225" i="2"/>
  <c r="L1226" i="2"/>
  <c r="L1227" i="2"/>
  <c r="L1228" i="2"/>
  <c r="L1229" i="2"/>
  <c r="L1230" i="2"/>
  <c r="L1231" i="2"/>
  <c r="L1232" i="2"/>
  <c r="L1233" i="2"/>
  <c r="L1234" i="2"/>
  <c r="L1235" i="2"/>
  <c r="L1236" i="2"/>
  <c r="L1237" i="2"/>
  <c r="L1238" i="2"/>
  <c r="L1239" i="2"/>
  <c r="L1240" i="2"/>
  <c r="L1241" i="2"/>
  <c r="L1242" i="2"/>
  <c r="L1243" i="2"/>
  <c r="L1244" i="2"/>
  <c r="L1245" i="2"/>
  <c r="L1246" i="2"/>
  <c r="L1247" i="2"/>
  <c r="L1248" i="2"/>
  <c r="L1249" i="2"/>
  <c r="L1250" i="2"/>
  <c r="L1251" i="2"/>
  <c r="L1252" i="2"/>
  <c r="L1253" i="2"/>
  <c r="L1254" i="2"/>
  <c r="L1255" i="2"/>
  <c r="L1256" i="2"/>
  <c r="L1257" i="2"/>
  <c r="L1258" i="2"/>
  <c r="L1259" i="2"/>
  <c r="L1260" i="2"/>
  <c r="L1261" i="2"/>
  <c r="L1262" i="2"/>
  <c r="L1263" i="2"/>
  <c r="L1264" i="2"/>
  <c r="L1265" i="2"/>
  <c r="L1266" i="2"/>
  <c r="L1267" i="2"/>
  <c r="L1268" i="2"/>
  <c r="L1269" i="2"/>
  <c r="L1270" i="2"/>
  <c r="L1271" i="2"/>
  <c r="L1272" i="2"/>
  <c r="L1273" i="2"/>
  <c r="L1274" i="2"/>
  <c r="L1275" i="2"/>
  <c r="L1276" i="2"/>
  <c r="L1277" i="2"/>
  <c r="L1278" i="2"/>
  <c r="L1279" i="2"/>
  <c r="L1280" i="2"/>
  <c r="L1281" i="2"/>
  <c r="L1282" i="2"/>
  <c r="L1283" i="2"/>
  <c r="L1284" i="2"/>
  <c r="L1285" i="2"/>
  <c r="L1286" i="2"/>
  <c r="L1287" i="2"/>
  <c r="L1288" i="2"/>
  <c r="L1289" i="2"/>
  <c r="L1290" i="2"/>
  <c r="L1291" i="2"/>
  <c r="L1292" i="2"/>
  <c r="L1293" i="2"/>
  <c r="L1294" i="2"/>
  <c r="L1295" i="2"/>
  <c r="L1296" i="2"/>
  <c r="L1297" i="2"/>
  <c r="L1298" i="2"/>
  <c r="L1299" i="2"/>
  <c r="L1300" i="2"/>
  <c r="L1301" i="2"/>
  <c r="L1302" i="2"/>
  <c r="L1303" i="2"/>
  <c r="L1304" i="2"/>
  <c r="L1305" i="2"/>
  <c r="L1306" i="2"/>
  <c r="L1307" i="2"/>
  <c r="L1308" i="2"/>
  <c r="L1309" i="2"/>
  <c r="L1310" i="2"/>
  <c r="L1311" i="2"/>
  <c r="L1312" i="2"/>
  <c r="L1313" i="2"/>
  <c r="L1314" i="2"/>
  <c r="L1315" i="2"/>
  <c r="L1316" i="2"/>
  <c r="L1317" i="2"/>
  <c r="L1318" i="2"/>
  <c r="L1319" i="2"/>
  <c r="L1320" i="2"/>
  <c r="L1321" i="2"/>
  <c r="L1322" i="2"/>
  <c r="L1323" i="2"/>
  <c r="L1324" i="2"/>
  <c r="L1325" i="2"/>
  <c r="L1326" i="2"/>
  <c r="L1327" i="2"/>
  <c r="L1328" i="2"/>
  <c r="L1329" i="2"/>
  <c r="L1330" i="2"/>
  <c r="L1331" i="2"/>
  <c r="L1332" i="2"/>
  <c r="L1333" i="2"/>
  <c r="L1334" i="2"/>
  <c r="L1335" i="2"/>
  <c r="L1336" i="2"/>
  <c r="L1337" i="2"/>
  <c r="L1338" i="2"/>
  <c r="L1339" i="2"/>
  <c r="L1340" i="2"/>
  <c r="L1341" i="2"/>
  <c r="L1342" i="2"/>
  <c r="L1343" i="2"/>
  <c r="L1344" i="2"/>
  <c r="L1345" i="2"/>
  <c r="L1346" i="2"/>
  <c r="L1347" i="2"/>
  <c r="L1348" i="2"/>
  <c r="L1349" i="2"/>
  <c r="L1350" i="2"/>
  <c r="L1351" i="2"/>
  <c r="L1352" i="2"/>
  <c r="L1353" i="2"/>
  <c r="L1354" i="2"/>
  <c r="L1355" i="2"/>
  <c r="L1356" i="2"/>
  <c r="L1357" i="2"/>
  <c r="L1358" i="2"/>
  <c r="L1359" i="2"/>
  <c r="L1360" i="2"/>
  <c r="L1361" i="2"/>
  <c r="L1362" i="2"/>
  <c r="L1363" i="2"/>
  <c r="L1364" i="2"/>
  <c r="L1365" i="2"/>
  <c r="L1366" i="2"/>
  <c r="L1367" i="2"/>
  <c r="L1368" i="2"/>
  <c r="L1369" i="2"/>
  <c r="L1370" i="2"/>
  <c r="L1371" i="2"/>
  <c r="L1372" i="2"/>
  <c r="L1373" i="2"/>
  <c r="L1374" i="2"/>
  <c r="L1375" i="2"/>
  <c r="L1376" i="2"/>
  <c r="L1377" i="2"/>
  <c r="L1378" i="2"/>
  <c r="L1379" i="2"/>
  <c r="L1380" i="2"/>
  <c r="L1381" i="2"/>
  <c r="L1382" i="2"/>
  <c r="L1383" i="2"/>
  <c r="L1384" i="2"/>
  <c r="L1385" i="2"/>
  <c r="L1386" i="2"/>
  <c r="L1387" i="2"/>
  <c r="L1388" i="2"/>
  <c r="L1389" i="2"/>
  <c r="L1390" i="2"/>
  <c r="L1391" i="2"/>
  <c r="L1392" i="2"/>
  <c r="L1393" i="2"/>
  <c r="L1394" i="2"/>
  <c r="L1395" i="2"/>
  <c r="L1396" i="2"/>
  <c r="L1397" i="2"/>
  <c r="L1398" i="2"/>
  <c r="L1399" i="2"/>
  <c r="L1400" i="2"/>
  <c r="L1401" i="2"/>
  <c r="L1402" i="2"/>
  <c r="L1403" i="2"/>
  <c r="L1404" i="2"/>
  <c r="L1405" i="2"/>
  <c r="L1406" i="2"/>
  <c r="L1407" i="2"/>
  <c r="L1408" i="2"/>
  <c r="L1409" i="2"/>
  <c r="L1410" i="2"/>
  <c r="L1411" i="2"/>
  <c r="L1412" i="2"/>
  <c r="L1413" i="2"/>
  <c r="L1414" i="2"/>
  <c r="L1415" i="2"/>
  <c r="L1416" i="2"/>
  <c r="L1417" i="2"/>
  <c r="L1418" i="2"/>
  <c r="L1419" i="2"/>
  <c r="L1420" i="2"/>
  <c r="L1421" i="2"/>
  <c r="L1422" i="2"/>
  <c r="L1423" i="2" s="1"/>
  <c r="L1424" i="2"/>
  <c r="L1425" i="2"/>
  <c r="L1426" i="2" s="1"/>
  <c r="L1427" i="2"/>
  <c r="L1428" i="2"/>
  <c r="L1429" i="2" s="1"/>
  <c r="L1430" i="2"/>
  <c r="L1431" i="2"/>
  <c r="L1432" i="2"/>
  <c r="L1433" i="2"/>
  <c r="L1434" i="2"/>
  <c r="L1435" i="2"/>
  <c r="L1436" i="2"/>
  <c r="L1437" i="2"/>
  <c r="L1438" i="2"/>
  <c r="L1439" i="2"/>
  <c r="L1440" i="2"/>
  <c r="L1441" i="2"/>
  <c r="L1442" i="2"/>
  <c r="L1443" i="2"/>
  <c r="L1444" i="2"/>
  <c r="L1445" i="2"/>
  <c r="L1446" i="2"/>
  <c r="L1447" i="2"/>
  <c r="L1448" i="2"/>
  <c r="L1449" i="2"/>
  <c r="L1450" i="2"/>
  <c r="L1451" i="2"/>
  <c r="L1452" i="2"/>
  <c r="L1453" i="2" s="1"/>
  <c r="L1454" i="2"/>
  <c r="L1455" i="2"/>
  <c r="L1456" i="2"/>
  <c r="L1457" i="2"/>
  <c r="L1458" i="2"/>
  <c r="L1459" i="2"/>
  <c r="L1460" i="2"/>
  <c r="L1461" i="2"/>
  <c r="L1462" i="2"/>
  <c r="L1463" i="2"/>
  <c r="L1464" i="2"/>
  <c r="L1465" i="2"/>
  <c r="L1466" i="2"/>
  <c r="L1467" i="2"/>
  <c r="L1468" i="2"/>
  <c r="L1469" i="2"/>
  <c r="L1470" i="2"/>
  <c r="L1471" i="2"/>
  <c r="L1472" i="2"/>
  <c r="L1473" i="2"/>
  <c r="L1474" i="2"/>
  <c r="L1475" i="2"/>
  <c r="L1476" i="2"/>
  <c r="L1477" i="2"/>
  <c r="L1478" i="2"/>
  <c r="L1479" i="2"/>
  <c r="L1480" i="2"/>
  <c r="L1481" i="2"/>
  <c r="L1482" i="2"/>
  <c r="L1483" i="2"/>
  <c r="L1484" i="2"/>
  <c r="L1485" i="2"/>
  <c r="L1486" i="2"/>
  <c r="L1487" i="2"/>
  <c r="L1488" i="2"/>
  <c r="L1489" i="2"/>
  <c r="L1490" i="2"/>
  <c r="L1491" i="2"/>
  <c r="L1492" i="2"/>
  <c r="L1493" i="2"/>
  <c r="L1494" i="2" s="1"/>
  <c r="L1495" i="2"/>
  <c r="L1496" i="2"/>
  <c r="L1497" i="2" s="1"/>
  <c r="L1498" i="2"/>
  <c r="L1499" i="2"/>
  <c r="L1500" i="2"/>
  <c r="L1501" i="2"/>
  <c r="L1502" i="2"/>
  <c r="L1503" i="2"/>
  <c r="L1504" i="2"/>
  <c r="L1505" i="2"/>
  <c r="L1506" i="2"/>
  <c r="L1507" i="2"/>
  <c r="L1508" i="2"/>
  <c r="L1509" i="2"/>
  <c r="L1510" i="2"/>
  <c r="L1511" i="2"/>
  <c r="L1512" i="2"/>
  <c r="L1513" i="2"/>
  <c r="L1514" i="2"/>
  <c r="L1515" i="2"/>
  <c r="L1516" i="2"/>
  <c r="L1517" i="2"/>
  <c r="L1518" i="2"/>
  <c r="L1519" i="2"/>
  <c r="L1520" i="2"/>
  <c r="L1521" i="2"/>
  <c r="L1522" i="2"/>
  <c r="L1523" i="2"/>
  <c r="L1524" i="2"/>
  <c r="L1525" i="2"/>
  <c r="L1526" i="2"/>
  <c r="L1527" i="2" s="1"/>
  <c r="L1528" i="2"/>
  <c r="L1529" i="2"/>
  <c r="L1530" i="2"/>
  <c r="L1531" i="2"/>
  <c r="L1532" i="2"/>
  <c r="L1533" i="2"/>
  <c r="L1534" i="2"/>
  <c r="L1535" i="2"/>
  <c r="L1536" i="2"/>
  <c r="L1537" i="2"/>
  <c r="L1538" i="2"/>
  <c r="L1539" i="2"/>
  <c r="L1540" i="2"/>
  <c r="L1541" i="2"/>
  <c r="L1542" i="2"/>
  <c r="L1543" i="2"/>
  <c r="L1544" i="2"/>
  <c r="L1545" i="2"/>
  <c r="L1546" i="2"/>
  <c r="L1547" i="2"/>
  <c r="L1548" i="2"/>
  <c r="L1549" i="2"/>
  <c r="L1550" i="2"/>
  <c r="L1551" i="2"/>
  <c r="L1552" i="2"/>
  <c r="L1553" i="2"/>
  <c r="L1554" i="2"/>
  <c r="L1555" i="2"/>
  <c r="L1556" i="2"/>
  <c r="L1557" i="2"/>
  <c r="L1558" i="2"/>
  <c r="L1559" i="2"/>
  <c r="L1560" i="2"/>
  <c r="L1561" i="2"/>
  <c r="L1562" i="2"/>
  <c r="L1563" i="2"/>
  <c r="L1564" i="2"/>
  <c r="L1565" i="2"/>
  <c r="L1566" i="2"/>
  <c r="L1567" i="2"/>
  <c r="L1568" i="2"/>
  <c r="L1569" i="2"/>
  <c r="L1570" i="2"/>
  <c r="L1571" i="2"/>
  <c r="L1572" i="2"/>
  <c r="L1573" i="2"/>
  <c r="L1574" i="2"/>
  <c r="L1575" i="2"/>
  <c r="L1576" i="2"/>
  <c r="L1577" i="2"/>
  <c r="L1578" i="2"/>
  <c r="L1579" i="2"/>
  <c r="L1580" i="2"/>
  <c r="L1581" i="2"/>
  <c r="L1582" i="2"/>
  <c r="L1583" i="2"/>
  <c r="L1584" i="2"/>
  <c r="L1585" i="2"/>
  <c r="L1586" i="2"/>
  <c r="L1587" i="2"/>
  <c r="L1588" i="2"/>
  <c r="L1589" i="2"/>
  <c r="L1590" i="2"/>
  <c r="L1591" i="2"/>
  <c r="L1592" i="2"/>
  <c r="L1593" i="2"/>
  <c r="L1594" i="2"/>
  <c r="L1595" i="2"/>
  <c r="L1596" i="2"/>
  <c r="L1597" i="2"/>
  <c r="L1598" i="2"/>
  <c r="L1599" i="2"/>
  <c r="L1600" i="2"/>
  <c r="L1601" i="2"/>
  <c r="L1602" i="2"/>
  <c r="L1603" i="2"/>
  <c r="L1604" i="2"/>
  <c r="L1605" i="2"/>
  <c r="L1606" i="2"/>
  <c r="L1607" i="2"/>
  <c r="L1608" i="2"/>
  <c r="L1609" i="2"/>
  <c r="L1610" i="2"/>
  <c r="L1611" i="2"/>
  <c r="L1612" i="2"/>
  <c r="L1613" i="2"/>
  <c r="L1614" i="2"/>
  <c r="L1615" i="2"/>
  <c r="L1616" i="2"/>
  <c r="L1617" i="2"/>
  <c r="L1618" i="2"/>
  <c r="L1619" i="2"/>
  <c r="L1620" i="2"/>
  <c r="L1621" i="2"/>
  <c r="L1622" i="2"/>
  <c r="L1623" i="2"/>
  <c r="L1624" i="2"/>
  <c r="L1625" i="2"/>
  <c r="L1626" i="2"/>
  <c r="L1627" i="2"/>
  <c r="L1628" i="2"/>
  <c r="L1629" i="2"/>
  <c r="L1630" i="2"/>
  <c r="L1631" i="2"/>
  <c r="L1632" i="2"/>
  <c r="L1633" i="2"/>
  <c r="L1634" i="2"/>
  <c r="L1635" i="2"/>
  <c r="L1636" i="2"/>
  <c r="L1637" i="2"/>
  <c r="L1638" i="2"/>
  <c r="L1639" i="2"/>
  <c r="L1640" i="2"/>
  <c r="L1641" i="2"/>
  <c r="L1642" i="2"/>
  <c r="L1643" i="2"/>
  <c r="L1644" i="2"/>
  <c r="L1645" i="2"/>
  <c r="L1646" i="2"/>
  <c r="L1647" i="2"/>
  <c r="L1648" i="2"/>
  <c r="L1649" i="2"/>
  <c r="L1650" i="2"/>
  <c r="L1651" i="2"/>
  <c r="L1652" i="2"/>
  <c r="L1653" i="2"/>
  <c r="L1654" i="2"/>
  <c r="L1655" i="2"/>
  <c r="L1656" i="2"/>
  <c r="L1657" i="2"/>
  <c r="L1658" i="2"/>
  <c r="L1659" i="2"/>
  <c r="L1660" i="2"/>
  <c r="L1661" i="2"/>
  <c r="L1662" i="2"/>
  <c r="L1663" i="2"/>
  <c r="L1664" i="2"/>
  <c r="L1665" i="2"/>
  <c r="L1666" i="2"/>
  <c r="L1667" i="2"/>
  <c r="L1668" i="2"/>
  <c r="L1669" i="2"/>
  <c r="L1670" i="2"/>
  <c r="L1671" i="2"/>
  <c r="L1672" i="2"/>
  <c r="L1673" i="2"/>
  <c r="L1674" i="2"/>
  <c r="L1675" i="2"/>
  <c r="L1676" i="2"/>
  <c r="L1677" i="2"/>
  <c r="L1678" i="2"/>
  <c r="L1679" i="2"/>
  <c r="L1680" i="2"/>
  <c r="L1681" i="2"/>
  <c r="L1682" i="2"/>
  <c r="L1683" i="2"/>
  <c r="L1684" i="2"/>
  <c r="L1685" i="2"/>
  <c r="L1686" i="2"/>
  <c r="L1687" i="2"/>
  <c r="L1688" i="2"/>
  <c r="L1689" i="2"/>
  <c r="L1690" i="2"/>
  <c r="L1691" i="2"/>
  <c r="L1692" i="2"/>
  <c r="L1693" i="2"/>
  <c r="L1694" i="2"/>
  <c r="L1695" i="2"/>
  <c r="L1696" i="2"/>
  <c r="L1697" i="2"/>
  <c r="L1698" i="2"/>
  <c r="L1699" i="2"/>
  <c r="L1700" i="2"/>
  <c r="L1701" i="2"/>
  <c r="L1702" i="2"/>
  <c r="L1703" i="2"/>
  <c r="L1704" i="2"/>
  <c r="L1705" i="2"/>
  <c r="L1706" i="2"/>
  <c r="L1707" i="2"/>
  <c r="L1708" i="2"/>
  <c r="L1709" i="2"/>
  <c r="L1710" i="2"/>
  <c r="L1711" i="2"/>
  <c r="L1712" i="2"/>
  <c r="L1713" i="2"/>
  <c r="L1714" i="2"/>
  <c r="L1715" i="2"/>
  <c r="L1716" i="2"/>
  <c r="L1717" i="2"/>
  <c r="L1718" i="2"/>
  <c r="L1719" i="2"/>
  <c r="L1720" i="2"/>
  <c r="L1721" i="2"/>
  <c r="L1722" i="2"/>
  <c r="L1723" i="2"/>
  <c r="L1724" i="2"/>
  <c r="L1725" i="2"/>
  <c r="L1726" i="2"/>
  <c r="L1727" i="2"/>
  <c r="L1728" i="2"/>
  <c r="L1729" i="2"/>
  <c r="L1730" i="2"/>
  <c r="L1731" i="2"/>
  <c r="L1732" i="2"/>
  <c r="L1733" i="2"/>
  <c r="L1734" i="2"/>
  <c r="L1735" i="2"/>
  <c r="L1736" i="2"/>
  <c r="L1737" i="2"/>
  <c r="L1738" i="2"/>
  <c r="L1739" i="2"/>
  <c r="L1740" i="2"/>
  <c r="L1741" i="2"/>
  <c r="L1742" i="2" s="1"/>
  <c r="L1743" i="2"/>
  <c r="L1744" i="2"/>
  <c r="L1745" i="2"/>
  <c r="L1746" i="2"/>
  <c r="L1747" i="2"/>
  <c r="L1748" i="2"/>
  <c r="L1749" i="2"/>
  <c r="L1750" i="2"/>
  <c r="L1751" i="2"/>
  <c r="L1752" i="2"/>
  <c r="L1753" i="2"/>
  <c r="L1754" i="2"/>
  <c r="L1755" i="2"/>
  <c r="L1756" i="2"/>
  <c r="L1757" i="2"/>
  <c r="L1758" i="2"/>
  <c r="L1759" i="2"/>
  <c r="L1760" i="2"/>
  <c r="L1761" i="2"/>
  <c r="L1762" i="2"/>
  <c r="L1763" i="2"/>
  <c r="L1764" i="2"/>
  <c r="L1765" i="2"/>
  <c r="L1766" i="2"/>
  <c r="L1767" i="2"/>
  <c r="L1768" i="2"/>
  <c r="L1769" i="2"/>
  <c r="L1770" i="2"/>
  <c r="L1771" i="2"/>
  <c r="L1772" i="2"/>
  <c r="L1773" i="2"/>
  <c r="L1774" i="2"/>
  <c r="L1775" i="2"/>
  <c r="L1776" i="2"/>
  <c r="L1777" i="2"/>
  <c r="L1778" i="2"/>
  <c r="L1779" i="2"/>
  <c r="L1780" i="2"/>
  <c r="L1781" i="2"/>
  <c r="L1782" i="2"/>
  <c r="L1783" i="2"/>
  <c r="L1784" i="2"/>
  <c r="L1785" i="2"/>
  <c r="L1786" i="2"/>
  <c r="L1787" i="2"/>
  <c r="L1788" i="2"/>
  <c r="L1789" i="2"/>
  <c r="L1790" i="2"/>
  <c r="L1791" i="2"/>
  <c r="L1792" i="2"/>
  <c r="L1793" i="2"/>
  <c r="L1794" i="2"/>
  <c r="L1795" i="2"/>
  <c r="L1796" i="2"/>
  <c r="L1797" i="2"/>
  <c r="L1798" i="2"/>
  <c r="L1799" i="2"/>
  <c r="L1800" i="2"/>
  <c r="L1801" i="2"/>
  <c r="L1802" i="2"/>
  <c r="L1803" i="2"/>
  <c r="L1804" i="2"/>
  <c r="L1805" i="2"/>
  <c r="L1806" i="2"/>
  <c r="L1807" i="2"/>
  <c r="L1808" i="2"/>
  <c r="L1809" i="2"/>
  <c r="L1810" i="2"/>
  <c r="L1811" i="2"/>
  <c r="L1812" i="2"/>
  <c r="L1813" i="2"/>
  <c r="L1814" i="2"/>
  <c r="L1815" i="2"/>
  <c r="L1816" i="2"/>
  <c r="L1817" i="2"/>
  <c r="L1818" i="2"/>
  <c r="L1819" i="2"/>
  <c r="L1820" i="2"/>
  <c r="L1821" i="2"/>
  <c r="L1822" i="2"/>
  <c r="L1823" i="2"/>
  <c r="L1824" i="2"/>
  <c r="L1825" i="2"/>
  <c r="L1826" i="2"/>
  <c r="L1827" i="2"/>
  <c r="L1828" i="2"/>
  <c r="L1829" i="2"/>
  <c r="L1830" i="2"/>
  <c r="L1831" i="2"/>
  <c r="L1832" i="2"/>
  <c r="L1833" i="2" s="1"/>
  <c r="L1834" i="2"/>
  <c r="L1835" i="2"/>
  <c r="L1836" i="2"/>
  <c r="L1837" i="2"/>
  <c r="L1838" i="2"/>
  <c r="L1839" i="2"/>
  <c r="L1840" i="2"/>
  <c r="L1841" i="2"/>
  <c r="L1842" i="2"/>
  <c r="L1843" i="2" s="1"/>
  <c r="L1844" i="2"/>
  <c r="L1845" i="2" s="1"/>
  <c r="L1846" i="2"/>
  <c r="L1847" i="2" s="1"/>
  <c r="L1848" i="2"/>
  <c r="L1849" i="2"/>
  <c r="L1850" i="2"/>
  <c r="L1851" i="2"/>
  <c r="L1852" i="2" s="1"/>
  <c r="L1853" i="2"/>
  <c r="L1854" i="2"/>
  <c r="L1855" i="2"/>
  <c r="L1856" i="2"/>
  <c r="L1857" i="2"/>
  <c r="L1858" i="2"/>
  <c r="L1859" i="2"/>
  <c r="L1860" i="2"/>
  <c r="L1861" i="2"/>
  <c r="L1862" i="2"/>
  <c r="L1863" i="2"/>
  <c r="L1864" i="2" s="1"/>
  <c r="L1865" i="2"/>
  <c r="L1866" i="2"/>
  <c r="L1867" i="2"/>
  <c r="L1868" i="2"/>
  <c r="L1869" i="2"/>
  <c r="L1870" i="2"/>
  <c r="L1871" i="2"/>
  <c r="L1872" i="2"/>
  <c r="L1873" i="2" s="1"/>
  <c r="L1874" i="2"/>
  <c r="L1875" i="2"/>
  <c r="L1876" i="2"/>
  <c r="L1877" i="2"/>
  <c r="L1878" i="2"/>
  <c r="L1879" i="2"/>
  <c r="L1880" i="2"/>
  <c r="L1881" i="2"/>
  <c r="L1882" i="2" s="1"/>
  <c r="L1883" i="2"/>
  <c r="L1884" i="2"/>
  <c r="L1885" i="2"/>
  <c r="L1886" i="2"/>
  <c r="L1887" i="2" s="1"/>
  <c r="L1888" i="2"/>
  <c r="L1889" i="2"/>
  <c r="L1890" i="2"/>
  <c r="L1891" i="2"/>
  <c r="L1892" i="2"/>
  <c r="L1893" i="2"/>
  <c r="L1894" i="2"/>
  <c r="L1895" i="2"/>
  <c r="L1896" i="2"/>
  <c r="L1897" i="2"/>
  <c r="L1898" i="2"/>
  <c r="L1899" i="2"/>
  <c r="L1900" i="2"/>
  <c r="L1901" i="2"/>
  <c r="L1902" i="2"/>
  <c r="L1903" i="2"/>
  <c r="L1904" i="2"/>
  <c r="L1905" i="2"/>
  <c r="L1906" i="2"/>
  <c r="L1907" i="2"/>
  <c r="L1908" i="2"/>
  <c r="L1909" i="2"/>
  <c r="L1910" i="2"/>
  <c r="L1911" i="2"/>
  <c r="L1912" i="2"/>
  <c r="L1913" i="2"/>
  <c r="L1914" i="2"/>
  <c r="L1915" i="2"/>
  <c r="L1916" i="2"/>
  <c r="L1917" i="2"/>
  <c r="L1918" i="2"/>
  <c r="L1919" i="2"/>
  <c r="L1920" i="2"/>
  <c r="L1921" i="2"/>
  <c r="L1922" i="2"/>
  <c r="L1923" i="2"/>
  <c r="L1924" i="2"/>
  <c r="L1925" i="2"/>
  <c r="L1926" i="2"/>
  <c r="L1927" i="2"/>
  <c r="L1928" i="2"/>
  <c r="L1929" i="2"/>
  <c r="L1930" i="2"/>
  <c r="L1931" i="2"/>
  <c r="L1932" i="2"/>
  <c r="L1933" i="2"/>
  <c r="L1934" i="2"/>
  <c r="L1935" i="2"/>
  <c r="L1936" i="2"/>
  <c r="L1937" i="2"/>
  <c r="L1938" i="2"/>
  <c r="L1939" i="2"/>
  <c r="L1940" i="2"/>
  <c r="L1941" i="2"/>
  <c r="L1942" i="2"/>
  <c r="L1943" i="2"/>
  <c r="L1944" i="2"/>
  <c r="L1945" i="2"/>
  <c r="L1946" i="2" s="1"/>
  <c r="L1947" i="2"/>
  <c r="L1948" i="2" s="1"/>
  <c r="L1949" i="2"/>
  <c r="L1950" i="2"/>
  <c r="L1951" i="2"/>
  <c r="L1952" i="2"/>
  <c r="L1953" i="2"/>
  <c r="L1954" i="2"/>
  <c r="L1955" i="2"/>
  <c r="L1956" i="2"/>
  <c r="L1957" i="2"/>
  <c r="L1958" i="2"/>
  <c r="L1959" i="2"/>
  <c r="L1960" i="2"/>
  <c r="L1961" i="2"/>
  <c r="L1962" i="2"/>
  <c r="L1963" i="2"/>
  <c r="L1964" i="2"/>
  <c r="L1965" i="2"/>
  <c r="L1966" i="2"/>
  <c r="L1967" i="2"/>
  <c r="L1968" i="2"/>
  <c r="L1969" i="2"/>
  <c r="L1970" i="2"/>
  <c r="L1971" i="2"/>
  <c r="L1972" i="2"/>
  <c r="L1973" i="2"/>
  <c r="L1974" i="2"/>
  <c r="L1975" i="2"/>
  <c r="L1976" i="2"/>
  <c r="L1977" i="2"/>
  <c r="L1978" i="2"/>
  <c r="L1979" i="2"/>
  <c r="L1980" i="2"/>
  <c r="L1981" i="2"/>
  <c r="L1982" i="2"/>
  <c r="L1983" i="2"/>
  <c r="L1984" i="2"/>
  <c r="L1985" i="2"/>
  <c r="L1986" i="2"/>
  <c r="L1987" i="2"/>
  <c r="L1988" i="2"/>
  <c r="L1989" i="2"/>
  <c r="L1990" i="2"/>
  <c r="L1991" i="2"/>
  <c r="L1992" i="2"/>
  <c r="L1993" i="2"/>
  <c r="L1994" i="2"/>
  <c r="L1995" i="2"/>
  <c r="L1996" i="2"/>
  <c r="L1997" i="2"/>
  <c r="L1998" i="2"/>
  <c r="L1999" i="2"/>
  <c r="L2000" i="2"/>
  <c r="L2001" i="2"/>
  <c r="L2002" i="2"/>
  <c r="L2003" i="2"/>
  <c r="L2004" i="2"/>
  <c r="L2005" i="2"/>
  <c r="L2006" i="2"/>
  <c r="L2007" i="2"/>
  <c r="L2008" i="2"/>
  <c r="L2009" i="2"/>
  <c r="L2010" i="2"/>
  <c r="L2011" i="2"/>
  <c r="L2012" i="2"/>
  <c r="L2013" i="2"/>
  <c r="L2014" i="2"/>
  <c r="L2015" i="2"/>
  <c r="L2016" i="2"/>
  <c r="L2017" i="2" s="1"/>
  <c r="L2018" i="2"/>
  <c r="L2019" i="2" s="1"/>
  <c r="L2020" i="2"/>
  <c r="L2021" i="2" s="1"/>
  <c r="L2022" i="2"/>
  <c r="L2023" i="2" s="1"/>
  <c r="L2024" i="2"/>
  <c r="L2025" i="2"/>
  <c r="L2026" i="2"/>
  <c r="L2027" i="2"/>
  <c r="L2028" i="2"/>
  <c r="L2029" i="2"/>
  <c r="L2030" i="2"/>
  <c r="L2031" i="2"/>
  <c r="L2032" i="2"/>
  <c r="L2033" i="2"/>
  <c r="L2034" i="2"/>
  <c r="L2035" i="2"/>
  <c r="L2036" i="2" s="1"/>
  <c r="L2037" i="2"/>
  <c r="L2038" i="2"/>
  <c r="L2039" i="2"/>
  <c r="L2040" i="2"/>
  <c r="L2041" i="2"/>
  <c r="L2042" i="2"/>
  <c r="L2043" i="2"/>
  <c r="L2044" i="2"/>
  <c r="L2045" i="2"/>
  <c r="L2046" i="2"/>
  <c r="L2047" i="2"/>
  <c r="L2048" i="2"/>
  <c r="L2049" i="2"/>
  <c r="L2050" i="2"/>
  <c r="L2051" i="2"/>
  <c r="L2052" i="2"/>
  <c r="L2053" i="2"/>
  <c r="L2054" i="2"/>
  <c r="L2055" i="2"/>
  <c r="L2056" i="2"/>
  <c r="L2057" i="2"/>
  <c r="L2058" i="2"/>
  <c r="L2059" i="2"/>
  <c r="L2060" i="2"/>
  <c r="L2061" i="2"/>
  <c r="L2062" i="2"/>
  <c r="L2063" i="2"/>
  <c r="L2064" i="2"/>
  <c r="L2065" i="2"/>
  <c r="L2066" i="2"/>
  <c r="L2067" i="2"/>
  <c r="L2068" i="2"/>
  <c r="L2069" i="2"/>
  <c r="L2070" i="2"/>
  <c r="L2071" i="2"/>
  <c r="L2072" i="2"/>
  <c r="L2073" i="2"/>
  <c r="L2074" i="2"/>
  <c r="L2075" i="2"/>
  <c r="L2076" i="2"/>
  <c r="L2077" i="2"/>
  <c r="L2078" i="2"/>
  <c r="L2079" i="2"/>
  <c r="L2080" i="2"/>
  <c r="L2081" i="2"/>
  <c r="L2082" i="2"/>
  <c r="L2083" i="2"/>
  <c r="L2084" i="2"/>
  <c r="L2085" i="2"/>
  <c r="L2086" i="2"/>
  <c r="L2087" i="2"/>
  <c r="L2088" i="2"/>
  <c r="L2089" i="2"/>
  <c r="L2090" i="2"/>
  <c r="L2091" i="2"/>
  <c r="L2092" i="2"/>
  <c r="L2093" i="2"/>
  <c r="L2094" i="2"/>
  <c r="L2095" i="2"/>
  <c r="L2096" i="2"/>
  <c r="L2097" i="2"/>
  <c r="L2098" i="2"/>
  <c r="L2099" i="2"/>
  <c r="L2100" i="2"/>
  <c r="L2101" i="2"/>
  <c r="L2102" i="2"/>
  <c r="L2103" i="2"/>
  <c r="L2104" i="2"/>
  <c r="L2105" i="2"/>
  <c r="L2106" i="2"/>
  <c r="L2107" i="2"/>
  <c r="L2108" i="2"/>
  <c r="L2109" i="2"/>
  <c r="L2110" i="2"/>
  <c r="L2111" i="2"/>
  <c r="L2112" i="2"/>
  <c r="L2113" i="2"/>
  <c r="L2114" i="2" s="1"/>
  <c r="L2115" i="2"/>
  <c r="L2116" i="2" s="1"/>
  <c r="L2118" i="2"/>
  <c r="L2119" i="2"/>
  <c r="L2120" i="2"/>
  <c r="L2121" i="2"/>
  <c r="L2122" i="2"/>
  <c r="L2123" i="2"/>
  <c r="L2124" i="2"/>
  <c r="L2125" i="2"/>
  <c r="L2126" i="2"/>
  <c r="L2127" i="2"/>
  <c r="L2128" i="2"/>
  <c r="L2129" i="2"/>
  <c r="L2130" i="2"/>
  <c r="L2131" i="2"/>
  <c r="L2132" i="2"/>
  <c r="L2133" i="2"/>
  <c r="L2134" i="2"/>
  <c r="L2135" i="2"/>
  <c r="L2136" i="2" s="1"/>
  <c r="L2137" i="2"/>
  <c r="L2138" i="2" s="1"/>
  <c r="L2139" i="2"/>
  <c r="L2140" i="2" s="1"/>
  <c r="L2141" i="2"/>
  <c r="L2142" i="2"/>
  <c r="L2143" i="2"/>
  <c r="L2144" i="2"/>
  <c r="L2145" i="2"/>
  <c r="L2146" i="2"/>
  <c r="L2147" i="2"/>
  <c r="L2148" i="2"/>
  <c r="L2149" i="2"/>
  <c r="L2150" i="2"/>
  <c r="L2151" i="2"/>
  <c r="L2152" i="2"/>
  <c r="L2153" i="2"/>
  <c r="L2154" i="2"/>
  <c r="L2155" i="2"/>
  <c r="L2156" i="2"/>
  <c r="L2157" i="2"/>
  <c r="L2158" i="2"/>
  <c r="L2159" i="2"/>
  <c r="L2160" i="2"/>
  <c r="L2161" i="2"/>
  <c r="L2162" i="2"/>
  <c r="L2163" i="2"/>
  <c r="L2164" i="2"/>
  <c r="L2165" i="2"/>
  <c r="L2166" i="2"/>
  <c r="L2167" i="2"/>
  <c r="L2168" i="2"/>
  <c r="L2169" i="2"/>
  <c r="L2170" i="2"/>
  <c r="L2171" i="2"/>
  <c r="L2172" i="2"/>
  <c r="L2173" i="2"/>
  <c r="L2174" i="2"/>
  <c r="L2175" i="2"/>
  <c r="L2176" i="2"/>
  <c r="L2177" i="2"/>
  <c r="L2178" i="2" s="1"/>
  <c r="L2179" i="2"/>
  <c r="L2180" i="2" s="1"/>
  <c r="L2181" i="2"/>
  <c r="L2182" i="2" s="1"/>
  <c r="L2183" i="2"/>
  <c r="L2184" i="2"/>
  <c r="L2185" i="2"/>
  <c r="L2186" i="2"/>
  <c r="L2187" i="2"/>
  <c r="L2188" i="2"/>
  <c r="L2189" i="2"/>
  <c r="L2190" i="2"/>
  <c r="L2191" i="2"/>
  <c r="L2192" i="2"/>
  <c r="L2193" i="2"/>
  <c r="L2194" i="2"/>
  <c r="L2195" i="2"/>
  <c r="L2196" i="2"/>
  <c r="L2197" i="2"/>
  <c r="L2198" i="2"/>
  <c r="L2199" i="2"/>
  <c r="L2200" i="2"/>
  <c r="L2201" i="2"/>
  <c r="L2202" i="2"/>
  <c r="L2203" i="2"/>
  <c r="L2204" i="2"/>
  <c r="L2205" i="2"/>
  <c r="L2206" i="2"/>
  <c r="L2207" i="2"/>
  <c r="L2208" i="2"/>
  <c r="L2209" i="2"/>
  <c r="L2210" i="2"/>
  <c r="L2211" i="2"/>
  <c r="L2212" i="2"/>
  <c r="L2213" i="2"/>
  <c r="L2214" i="2"/>
  <c r="L2215" i="2"/>
  <c r="L2216" i="2"/>
  <c r="L2217" i="2"/>
  <c r="L2218" i="2"/>
  <c r="L2219" i="2"/>
  <c r="L2220" i="2"/>
  <c r="L2221" i="2"/>
  <c r="L2222" i="2"/>
  <c r="L2223" i="2"/>
  <c r="L2224" i="2"/>
  <c r="L2225" i="2"/>
  <c r="L2226" i="2"/>
  <c r="L2227" i="2"/>
  <c r="L2228" i="2"/>
  <c r="L2229" i="2"/>
  <c r="L2230" i="2"/>
  <c r="L2231" i="2"/>
  <c r="L2232" i="2"/>
  <c r="L2233" i="2"/>
  <c r="L2234" i="2"/>
  <c r="L2235" i="2"/>
  <c r="L2236" i="2"/>
  <c r="L2237" i="2"/>
  <c r="L2238" i="2"/>
  <c r="L2239" i="2"/>
  <c r="L2240" i="2"/>
  <c r="L2241" i="2"/>
  <c r="L2242" i="2"/>
  <c r="L2243" i="2"/>
  <c r="L2244" i="2"/>
  <c r="L2245" i="2"/>
  <c r="L2246" i="2"/>
  <c r="L2247" i="2"/>
  <c r="L2248" i="2"/>
  <c r="L2249" i="2"/>
  <c r="L2250" i="2"/>
  <c r="L2251" i="2"/>
  <c r="L2252" i="2"/>
  <c r="L2253" i="2"/>
  <c r="L2254" i="2"/>
  <c r="L2255" i="2"/>
  <c r="L2256" i="2"/>
  <c r="L2257" i="2"/>
  <c r="L2258" i="2"/>
  <c r="L2259" i="2"/>
  <c r="L2260" i="2"/>
  <c r="L2261" i="2"/>
  <c r="L2262" i="2"/>
  <c r="L2263" i="2"/>
  <c r="L2264" i="2"/>
  <c r="L2265" i="2"/>
  <c r="L2266" i="2"/>
  <c r="L2267" i="2"/>
  <c r="L2268" i="2"/>
  <c r="L2269" i="2"/>
  <c r="L2270" i="2"/>
  <c r="L2271" i="2"/>
  <c r="L2272" i="2"/>
  <c r="L2273" i="2"/>
  <c r="L2274" i="2"/>
  <c r="L2275" i="2"/>
  <c r="L2276" i="2"/>
  <c r="L2277" i="2"/>
  <c r="L2278" i="2"/>
  <c r="L2279" i="2"/>
  <c r="L2280" i="2"/>
  <c r="L2281" i="2"/>
  <c r="L2282" i="2"/>
  <c r="L2283" i="2"/>
  <c r="L2284" i="2"/>
  <c r="L2285" i="2"/>
  <c r="L2286" i="2"/>
  <c r="L2287" i="2"/>
  <c r="L2288" i="2"/>
  <c r="L2289" i="2"/>
  <c r="L2290" i="2"/>
  <c r="L2291" i="2"/>
  <c r="L2292" i="2"/>
  <c r="L2293" i="2"/>
  <c r="L2294" i="2"/>
  <c r="L2295" i="2"/>
  <c r="L2296" i="2"/>
  <c r="L2297" i="2"/>
  <c r="L2298" i="2"/>
  <c r="L2299" i="2"/>
  <c r="L2300" i="2"/>
  <c r="L2301" i="2"/>
  <c r="L2302" i="2"/>
  <c r="L2303" i="2"/>
  <c r="L2304" i="2"/>
  <c r="L2305" i="2"/>
  <c r="L2306" i="2"/>
  <c r="L2307" i="2"/>
  <c r="L2308" i="2"/>
  <c r="L2309" i="2"/>
  <c r="L2310" i="2"/>
  <c r="L2311" i="2"/>
  <c r="L2312" i="2"/>
  <c r="L2313" i="2"/>
  <c r="L2314" i="2"/>
  <c r="L2315" i="2"/>
  <c r="L2316" i="2"/>
  <c r="L2317" i="2"/>
  <c r="L2318" i="2"/>
  <c r="L2319" i="2"/>
  <c r="L2320" i="2"/>
  <c r="L2321" i="2"/>
  <c r="L2322" i="2"/>
  <c r="L2323" i="2"/>
  <c r="L2324" i="2" s="1"/>
  <c r="L2325" i="2"/>
  <c r="L2326" i="2" s="1"/>
  <c r="L2327" i="2"/>
  <c r="L2328" i="2"/>
  <c r="L2329" i="2"/>
  <c r="L2330" i="2"/>
  <c r="L2331" i="2"/>
  <c r="L2332" i="2"/>
  <c r="L2333" i="2"/>
  <c r="L2334" i="2"/>
  <c r="L2335" i="2"/>
  <c r="L2336" i="2"/>
  <c r="L2337" i="2"/>
  <c r="L2338" i="2"/>
  <c r="L2339" i="2"/>
  <c r="L2340" i="2"/>
  <c r="L2341" i="2"/>
  <c r="L2342" i="2"/>
  <c r="L2343" i="2"/>
  <c r="L2344" i="2"/>
  <c r="L2345" i="2"/>
  <c r="L2346" i="2"/>
  <c r="L2347" i="2"/>
  <c r="L2348" i="2"/>
  <c r="L2349" i="2"/>
  <c r="L2350" i="2"/>
  <c r="L2351" i="2"/>
  <c r="L2352" i="2"/>
  <c r="L2353" i="2"/>
  <c r="L2354" i="2"/>
  <c r="L2355" i="2"/>
  <c r="L2356" i="2"/>
  <c r="L2357" i="2"/>
  <c r="L2358" i="2"/>
  <c r="L2359" i="2"/>
  <c r="L2360" i="2"/>
  <c r="L2361" i="2"/>
  <c r="L2362" i="2"/>
  <c r="L2363" i="2"/>
  <c r="L2364" i="2"/>
  <c r="L2365" i="2"/>
  <c r="L2366" i="2"/>
  <c r="L2367" i="2"/>
  <c r="L2368" i="2"/>
  <c r="L2369" i="2"/>
  <c r="L2370" i="2"/>
  <c r="L2371" i="2"/>
  <c r="L2372" i="2"/>
  <c r="L2373" i="2"/>
  <c r="L2374" i="2"/>
  <c r="L2375" i="2"/>
  <c r="L2376" i="2"/>
  <c r="L2377" i="2"/>
  <c r="L2378" i="2"/>
  <c r="L2379" i="2"/>
  <c r="L2380" i="2"/>
  <c r="L2381" i="2"/>
  <c r="L2382" i="2"/>
  <c r="L2383" i="2"/>
  <c r="L2384" i="2"/>
  <c r="L2385" i="2"/>
  <c r="L2386" i="2"/>
  <c r="L2387" i="2"/>
  <c r="L2388" i="2"/>
  <c r="L2389" i="2"/>
  <c r="L2390" i="2"/>
  <c r="L2391" i="2"/>
  <c r="L2392" i="2"/>
  <c r="L2393" i="2"/>
  <c r="L2394" i="2"/>
  <c r="L2395" i="2"/>
  <c r="L2396" i="2"/>
  <c r="L2397" i="2"/>
  <c r="L2398" i="2"/>
  <c r="L2399" i="2"/>
  <c r="L2400" i="2"/>
  <c r="L2401" i="2"/>
  <c r="L2402" i="2"/>
  <c r="L2403" i="2"/>
  <c r="L2404" i="2"/>
  <c r="L2405" i="2"/>
  <c r="L2406" i="2"/>
  <c r="L2407" i="2"/>
  <c r="L2408" i="2"/>
  <c r="L2409" i="2"/>
  <c r="L2410" i="2"/>
  <c r="L2411" i="2"/>
  <c r="L2412" i="2"/>
  <c r="L2413" i="2"/>
  <c r="L2414" i="2"/>
  <c r="L2415" i="2"/>
  <c r="L2416" i="2"/>
  <c r="L2417" i="2"/>
  <c r="L2418" i="2"/>
  <c r="L2419" i="2"/>
  <c r="L2420" i="2"/>
  <c r="L2421" i="2"/>
  <c r="L2422" i="2"/>
  <c r="L2423" i="2"/>
  <c r="L2424" i="2"/>
  <c r="L2425" i="2"/>
  <c r="L2426" i="2"/>
  <c r="L2427" i="2"/>
  <c r="L2428" i="2"/>
  <c r="L2429" i="2"/>
  <c r="L2430" i="2"/>
  <c r="L2431" i="2"/>
  <c r="L2432" i="2"/>
  <c r="L2433" i="2"/>
  <c r="L2434" i="2"/>
  <c r="L2435" i="2"/>
  <c r="L2436" i="2"/>
  <c r="L2437" i="2"/>
  <c r="L2438" i="2"/>
  <c r="L2439" i="2"/>
  <c r="L2440" i="2"/>
  <c r="L2441" i="2"/>
  <c r="L2442" i="2"/>
  <c r="L2443" i="2"/>
  <c r="L2444" i="2"/>
  <c r="L2445" i="2"/>
  <c r="L2446" i="2"/>
  <c r="L2447" i="2"/>
  <c r="L2448" i="2"/>
  <c r="L2449" i="2"/>
  <c r="L2450" i="2"/>
  <c r="L2451" i="2"/>
  <c r="L2452" i="2"/>
  <c r="L2453" i="2"/>
  <c r="L2454" i="2"/>
  <c r="L2455" i="2"/>
  <c r="L2456" i="2"/>
  <c r="L2457" i="2"/>
  <c r="L2458" i="2"/>
  <c r="L2459" i="2"/>
  <c r="L2460" i="2"/>
  <c r="L2461" i="2"/>
  <c r="L2462" i="2"/>
  <c r="L2463" i="2"/>
  <c r="L2464" i="2"/>
  <c r="L2465" i="2"/>
  <c r="L2466" i="2"/>
  <c r="L2467" i="2"/>
  <c r="L2468" i="2"/>
  <c r="L2469" i="2"/>
  <c r="L2470" i="2"/>
  <c r="L2471" i="2"/>
  <c r="L2472" i="2"/>
  <c r="L2473" i="2"/>
  <c r="L2474" i="2"/>
  <c r="L2475" i="2"/>
  <c r="L2476" i="2"/>
  <c r="L2477" i="2"/>
  <c r="L2478" i="2"/>
  <c r="L2479" i="2"/>
  <c r="L2480" i="2"/>
  <c r="L2481" i="2"/>
  <c r="L2482" i="2"/>
  <c r="L2483" i="2"/>
  <c r="L2484" i="2"/>
  <c r="L2485" i="2"/>
  <c r="L2486" i="2"/>
  <c r="L2487" i="2"/>
  <c r="L2488" i="2"/>
  <c r="L2489" i="2"/>
  <c r="L2490" i="2"/>
  <c r="L2491" i="2"/>
  <c r="L2492" i="2"/>
  <c r="L2493" i="2"/>
  <c r="L2494" i="2"/>
  <c r="L2495" i="2"/>
  <c r="L2496" i="2"/>
  <c r="L2497" i="2"/>
  <c r="L2498" i="2"/>
  <c r="L2499" i="2"/>
  <c r="L2500" i="2"/>
  <c r="L2501" i="2"/>
  <c r="L2502" i="2"/>
  <c r="L2503" i="2"/>
  <c r="L2504" i="2"/>
  <c r="L2505" i="2"/>
  <c r="L2506" i="2"/>
  <c r="L2507" i="2"/>
  <c r="L2508" i="2"/>
  <c r="L2509" i="2"/>
  <c r="L2510" i="2"/>
  <c r="L2511" i="2"/>
  <c r="L2512" i="2"/>
  <c r="L2513" i="2"/>
  <c r="L2514" i="2"/>
  <c r="L2515" i="2"/>
  <c r="L2516" i="2"/>
  <c r="L2517" i="2"/>
  <c r="L2518" i="2"/>
  <c r="L2519" i="2"/>
  <c r="L2520" i="2"/>
  <c r="L2521" i="2"/>
  <c r="L2522" i="2"/>
  <c r="L2523" i="2"/>
  <c r="L2524" i="2"/>
  <c r="L2525" i="2"/>
  <c r="L2526" i="2"/>
  <c r="L2527" i="2"/>
  <c r="L2528" i="2"/>
  <c r="L2529" i="2"/>
  <c r="L2530" i="2"/>
  <c r="L2531" i="2"/>
  <c r="L2532" i="2"/>
  <c r="L2533" i="2"/>
  <c r="L2534" i="2"/>
  <c r="L2535" i="2"/>
  <c r="L2536" i="2"/>
  <c r="L2537" i="2"/>
  <c r="L2538" i="2"/>
  <c r="L2539" i="2"/>
  <c r="L2540" i="2"/>
  <c r="L2541" i="2"/>
  <c r="L2542" i="2"/>
  <c r="L2543" i="2"/>
  <c r="L2544" i="2"/>
  <c r="L2545" i="2"/>
  <c r="L2546" i="2"/>
  <c r="L2547" i="2"/>
  <c r="L2548" i="2"/>
  <c r="L2549" i="2"/>
  <c r="L2550" i="2"/>
  <c r="L2551" i="2"/>
  <c r="L2552" i="2"/>
  <c r="L2553" i="2"/>
  <c r="L2554" i="2"/>
  <c r="L2555" i="2"/>
  <c r="L2556" i="2"/>
  <c r="L2557" i="2"/>
  <c r="L2558" i="2"/>
  <c r="L2559" i="2"/>
  <c r="L2560" i="2"/>
  <c r="L2561" i="2"/>
  <c r="L2562" i="2"/>
  <c r="L2563" i="2"/>
  <c r="L2564" i="2"/>
  <c r="L2565" i="2"/>
  <c r="L2566" i="2"/>
  <c r="L2567" i="2"/>
  <c r="L2568" i="2"/>
  <c r="L2569" i="2"/>
  <c r="L2570" i="2"/>
  <c r="L2571" i="2"/>
  <c r="L2572" i="2"/>
  <c r="L2573" i="2"/>
  <c r="L2574" i="2"/>
  <c r="L2575" i="2"/>
  <c r="L2576" i="2"/>
  <c r="L2577" i="2"/>
  <c r="L2578" i="2"/>
  <c r="L2579" i="2"/>
  <c r="L2580" i="2"/>
  <c r="L2581" i="2"/>
  <c r="L2582" i="2"/>
  <c r="L2583" i="2"/>
  <c r="L2584" i="2"/>
  <c r="L2585" i="2"/>
  <c r="L2586" i="2"/>
  <c r="L2587" i="2"/>
  <c r="L2588" i="2"/>
  <c r="L2589" i="2"/>
  <c r="L2590" i="2"/>
  <c r="L2591" i="2"/>
  <c r="L2592" i="2"/>
  <c r="L2593" i="2"/>
  <c r="L2594" i="2"/>
  <c r="L2595" i="2"/>
  <c r="L2596" i="2"/>
  <c r="L2597" i="2"/>
  <c r="L2598" i="2"/>
  <c r="L2599" i="2"/>
  <c r="L2600" i="2"/>
  <c r="L2601" i="2"/>
  <c r="L2602" i="2"/>
  <c r="L2603" i="2"/>
  <c r="L2604" i="2"/>
  <c r="L2605" i="2"/>
  <c r="L2606" i="2"/>
  <c r="L2607" i="2"/>
  <c r="L2608" i="2"/>
  <c r="L2609" i="2"/>
  <c r="L2610" i="2"/>
  <c r="L2611" i="2"/>
  <c r="L2612" i="2"/>
  <c r="L2613" i="2"/>
  <c r="L2614" i="2"/>
  <c r="L2615" i="2"/>
  <c r="L2616" i="2"/>
  <c r="L2617" i="2"/>
  <c r="L2618" i="2"/>
  <c r="L2619" i="2"/>
  <c r="L2620" i="2"/>
  <c r="L2621" i="2"/>
  <c r="L2622" i="2"/>
  <c r="L2623" i="2"/>
  <c r="L2624" i="2"/>
  <c r="L2625" i="2"/>
  <c r="L2626" i="2"/>
  <c r="L2627" i="2"/>
  <c r="L2628" i="2"/>
  <c r="L2629" i="2"/>
  <c r="L2630" i="2"/>
  <c r="L2631" i="2"/>
  <c r="L2632" i="2"/>
  <c r="L2633" i="2"/>
  <c r="L2634" i="2"/>
  <c r="L2635" i="2"/>
  <c r="L2636" i="2"/>
  <c r="L2637" i="2"/>
  <c r="L2638" i="2"/>
  <c r="L2639" i="2"/>
  <c r="L2640" i="2"/>
  <c r="L2641" i="2"/>
  <c r="L2642" i="2"/>
  <c r="L2643" i="2"/>
  <c r="L2644" i="2" s="1"/>
  <c r="L2645" i="2"/>
  <c r="L2646" i="2" s="1"/>
  <c r="L2647" i="2"/>
  <c r="L2648" i="2"/>
  <c r="L2649" i="2"/>
  <c r="L2650" i="2" s="1"/>
  <c r="L2651" i="2"/>
  <c r="L2652" i="2" s="1"/>
  <c r="L2653" i="2"/>
  <c r="L2654" i="2"/>
  <c r="L2655" i="2"/>
  <c r="L2656" i="2"/>
  <c r="L2657" i="2"/>
  <c r="L2658" i="2"/>
  <c r="L2659" i="2"/>
  <c r="L2660" i="2"/>
  <c r="L2661" i="2"/>
  <c r="L2662" i="2"/>
  <c r="L2663" i="2" s="1"/>
  <c r="L2664" i="2"/>
  <c r="L2665" i="2"/>
  <c r="L2666" i="2"/>
  <c r="L2667" i="2" s="1"/>
  <c r="L2668" i="2"/>
  <c r="L2669" i="2" s="1"/>
  <c r="L2670" i="2"/>
  <c r="L2671" i="2"/>
  <c r="L2672" i="2"/>
  <c r="L2673" i="2"/>
  <c r="L2674" i="2"/>
  <c r="L2675" i="2"/>
  <c r="L2676" i="2"/>
  <c r="L2677" i="2"/>
  <c r="L2678" i="2"/>
  <c r="L2679" i="2" s="1"/>
  <c r="L2680" i="2"/>
  <c r="L2681" i="2"/>
  <c r="L2682" i="2"/>
  <c r="L2683" i="2"/>
  <c r="L2684" i="2"/>
  <c r="L2685" i="2"/>
  <c r="L2686" i="2"/>
  <c r="L2687" i="2"/>
  <c r="L2688" i="2"/>
  <c r="L2689" i="2"/>
  <c r="L2690" i="2"/>
  <c r="L2691" i="2" s="1"/>
  <c r="L2692" i="2"/>
  <c r="L2693" i="2"/>
  <c r="L2694" i="2"/>
  <c r="L2695" i="2"/>
  <c r="L2696" i="2" s="1"/>
  <c r="L2697" i="2"/>
  <c r="L2698" i="2"/>
  <c r="L2699" i="2"/>
  <c r="L2700" i="2"/>
  <c r="L2701" i="2"/>
  <c r="L2702" i="2"/>
  <c r="L2703" i="2" s="1"/>
  <c r="L2704" i="2" s="1"/>
  <c r="L2705" i="2"/>
  <c r="L2706" i="2"/>
  <c r="L2707" i="2"/>
  <c r="L2708" i="2" s="1"/>
  <c r="L2709" i="2"/>
  <c r="L2710" i="2"/>
  <c r="L2711" i="2"/>
  <c r="L2712" i="2"/>
  <c r="L2713" i="2"/>
  <c r="L2714" i="2"/>
  <c r="L2715" i="2" s="1"/>
  <c r="L2717" i="2"/>
  <c r="L2718" i="2"/>
  <c r="L2719" i="2"/>
  <c r="L2720" i="2"/>
  <c r="L2721" i="2"/>
  <c r="L2722" i="2"/>
  <c r="L2723" i="2"/>
  <c r="L2724" i="2"/>
  <c r="L2725" i="2"/>
  <c r="L2726" i="2"/>
  <c r="L2727" i="2"/>
  <c r="L2728" i="2"/>
  <c r="L2729" i="2"/>
  <c r="L2730" i="2"/>
  <c r="L2731" i="2"/>
  <c r="L2732" i="2"/>
  <c r="L2733" i="2"/>
  <c r="L2734" i="2"/>
  <c r="L2735" i="2"/>
  <c r="L2736" i="2"/>
  <c r="L2737" i="2"/>
  <c r="L2738" i="2"/>
  <c r="L2739" i="2"/>
  <c r="L2740" i="2"/>
  <c r="L2741" i="2"/>
  <c r="L2742" i="2"/>
  <c r="L2743" i="2"/>
  <c r="L2744" i="2"/>
  <c r="L2745" i="2"/>
  <c r="L2746" i="2"/>
  <c r="L2747" i="2"/>
  <c r="L2748" i="2"/>
  <c r="L2749" i="2"/>
  <c r="L2750" i="2"/>
  <c r="L2751" i="2"/>
  <c r="L2752" i="2"/>
  <c r="L2753" i="2"/>
  <c r="L2754" i="2"/>
  <c r="L2755" i="2"/>
  <c r="L2756" i="2"/>
  <c r="L2757" i="2"/>
  <c r="L2758" i="2"/>
  <c r="L2759" i="2"/>
  <c r="L2760" i="2"/>
  <c r="L2761" i="2"/>
  <c r="L2762" i="2"/>
  <c r="L2763" i="2"/>
  <c r="L2764" i="2"/>
  <c r="L2765" i="2"/>
  <c r="L2766" i="2"/>
  <c r="L2767" i="2"/>
  <c r="L2768" i="2"/>
  <c r="L2769" i="2"/>
  <c r="L2770" i="2"/>
  <c r="L2771" i="2"/>
  <c r="L2772" i="2"/>
  <c r="L2773" i="2"/>
  <c r="L2774" i="2"/>
  <c r="L2775" i="2"/>
  <c r="L2776" i="2"/>
  <c r="L2777" i="2"/>
  <c r="L2778" i="2"/>
  <c r="L2779" i="2"/>
  <c r="L2780" i="2"/>
  <c r="L2781" i="2"/>
  <c r="L2782" i="2"/>
  <c r="L2783" i="2"/>
  <c r="L2784" i="2"/>
  <c r="L2785" i="2"/>
  <c r="L2786" i="2"/>
  <c r="L2787" i="2"/>
  <c r="L2788" i="2"/>
  <c r="L2789" i="2"/>
  <c r="L2790" i="2"/>
  <c r="L2791" i="2"/>
  <c r="L2792" i="2"/>
  <c r="L2793" i="2"/>
  <c r="L2794" i="2"/>
  <c r="L2795" i="2"/>
  <c r="L2796" i="2"/>
  <c r="L2797" i="2"/>
  <c r="L2798" i="2"/>
  <c r="L2799" i="2"/>
  <c r="L2800" i="2"/>
  <c r="L2801" i="2"/>
  <c r="L2802" i="2"/>
  <c r="L2803" i="2"/>
  <c r="L2804" i="2"/>
  <c r="L2805" i="2"/>
  <c r="L2806" i="2"/>
  <c r="L2807" i="2"/>
  <c r="L2808" i="2"/>
  <c r="L2809" i="2"/>
  <c r="L2810" i="2"/>
  <c r="L2811" i="2"/>
  <c r="L2812" i="2"/>
  <c r="L2813" i="2"/>
  <c r="L2814" i="2"/>
  <c r="L2815" i="2"/>
  <c r="L2816" i="2"/>
  <c r="L2817" i="2"/>
  <c r="L2818" i="2"/>
  <c r="L2819" i="2"/>
  <c r="L2820" i="2"/>
  <c r="L2821" i="2"/>
  <c r="L2822" i="2"/>
  <c r="L2823" i="2"/>
  <c r="L2824" i="2"/>
  <c r="L2825" i="2"/>
  <c r="L2826" i="2"/>
  <c r="L2827" i="2"/>
  <c r="L2828" i="2"/>
  <c r="L2829" i="2"/>
  <c r="L2830" i="2"/>
  <c r="L2831" i="2"/>
  <c r="L2832" i="2"/>
  <c r="L2833" i="2"/>
  <c r="L2834" i="2"/>
  <c r="L2835" i="2"/>
  <c r="L2836" i="2"/>
  <c r="L2837" i="2"/>
  <c r="L2838" i="2"/>
  <c r="L2839" i="2"/>
  <c r="L2840" i="2"/>
  <c r="L2841" i="2"/>
  <c r="L2842" i="2"/>
  <c r="L2843" i="2"/>
  <c r="L2844" i="2"/>
  <c r="L2845" i="2"/>
  <c r="L2846" i="2"/>
  <c r="L2847" i="2"/>
  <c r="L2848" i="2"/>
  <c r="L2849" i="2"/>
  <c r="L2850" i="2"/>
  <c r="L2851" i="2"/>
  <c r="L2852" i="2"/>
  <c r="L2853" i="2"/>
  <c r="L2854" i="2"/>
  <c r="L2855" i="2"/>
  <c r="L2856" i="2"/>
  <c r="L2857" i="2"/>
  <c r="L2858" i="2"/>
  <c r="L2859" i="2"/>
  <c r="L2860" i="2" s="1"/>
  <c r="L2861" i="2"/>
  <c r="L2862" i="2"/>
  <c r="L2863" i="2"/>
  <c r="L2864" i="2"/>
  <c r="L2865" i="2"/>
  <c r="L2866" i="2"/>
  <c r="L2867" i="2"/>
  <c r="L2868" i="2"/>
  <c r="L2869" i="2"/>
  <c r="L2870" i="2"/>
  <c r="L2871" i="2"/>
  <c r="L2872" i="2"/>
  <c r="L2873" i="2"/>
  <c r="L2874" i="2"/>
  <c r="L2875" i="2"/>
  <c r="L2876" i="2"/>
  <c r="L2877" i="2"/>
  <c r="L2878" i="2"/>
  <c r="L2879" i="2"/>
  <c r="L2880" i="2"/>
  <c r="L2881" i="2"/>
  <c r="L2882" i="2"/>
  <c r="L2883" i="2"/>
  <c r="L2884" i="2"/>
  <c r="L2885" i="2"/>
  <c r="L2886" i="2"/>
  <c r="L2887" i="2"/>
  <c r="L2888" i="2"/>
  <c r="L2889" i="2"/>
  <c r="L2890" i="2"/>
  <c r="L2891" i="2"/>
  <c r="L2892" i="2"/>
  <c r="L2893" i="2"/>
  <c r="L2894" i="2"/>
  <c r="L2895" i="2"/>
  <c r="L2896" i="2"/>
  <c r="L2897" i="2"/>
  <c r="L2898" i="2"/>
  <c r="L2899" i="2"/>
  <c r="L2900" i="2"/>
  <c r="L2901" i="2"/>
  <c r="L2902" i="2"/>
  <c r="L2903" i="2"/>
  <c r="L2904" i="2"/>
  <c r="L2905" i="2"/>
  <c r="L2906" i="2"/>
  <c r="L2907" i="2"/>
  <c r="L2908" i="2"/>
  <c r="L2909" i="2"/>
  <c r="L2910" i="2"/>
  <c r="L2911" i="2"/>
  <c r="L2912" i="2"/>
  <c r="L2913" i="2"/>
  <c r="L2914" i="2"/>
  <c r="L2915" i="2"/>
  <c r="L2916" i="2"/>
  <c r="L2917" i="2"/>
  <c r="L2918" i="2"/>
  <c r="L2919" i="2"/>
  <c r="L2920" i="2"/>
  <c r="L2921" i="2"/>
  <c r="L2922" i="2"/>
  <c r="L2923" i="2"/>
  <c r="L2924" i="2"/>
  <c r="L2925" i="2"/>
  <c r="L2926" i="2"/>
  <c r="L2927" i="2"/>
  <c r="L2928" i="2"/>
  <c r="L2929" i="2"/>
  <c r="L2930" i="2"/>
  <c r="L2931" i="2"/>
  <c r="L2932" i="2"/>
  <c r="L2933" i="2"/>
  <c r="L2934" i="2"/>
  <c r="L2935" i="2"/>
  <c r="L2936" i="2"/>
  <c r="L2937" i="2"/>
  <c r="L2938" i="2"/>
  <c r="L2939" i="2"/>
  <c r="L2940" i="2"/>
  <c r="L2941" i="2"/>
  <c r="L2942" i="2"/>
  <c r="L2943" i="2"/>
  <c r="L2944" i="2"/>
  <c r="L2945" i="2"/>
  <c r="L2946" i="2"/>
  <c r="L2947" i="2"/>
  <c r="L2948" i="2"/>
  <c r="L2949" i="2"/>
  <c r="L2950" i="2"/>
  <c r="L2951" i="2"/>
  <c r="L2952" i="2"/>
  <c r="L2953" i="2"/>
  <c r="L2954" i="2"/>
  <c r="L2955" i="2"/>
  <c r="L2956" i="2" s="1"/>
  <c r="L2957" i="2"/>
  <c r="L2958" i="2"/>
  <c r="L2959" i="2"/>
  <c r="L2960" i="2"/>
  <c r="L2961" i="2"/>
  <c r="L2962" i="2"/>
  <c r="L2963" i="2"/>
  <c r="L2964" i="2"/>
  <c r="L2965" i="2"/>
  <c r="L2966" i="2"/>
  <c r="L2967" i="2"/>
  <c r="L2968" i="2"/>
  <c r="L2969" i="2"/>
  <c r="L2970" i="2"/>
  <c r="L2971" i="2"/>
  <c r="L2972" i="2"/>
  <c r="L2973" i="2"/>
  <c r="L2974" i="2"/>
  <c r="L2975" i="2"/>
  <c r="L2976" i="2"/>
  <c r="L2977" i="2"/>
  <c r="L2978" i="2"/>
  <c r="L2979" i="2"/>
  <c r="L2980" i="2"/>
  <c r="L2981" i="2"/>
  <c r="L2982" i="2"/>
  <c r="L2983" i="2"/>
  <c r="L2984" i="2"/>
  <c r="L2985" i="2"/>
  <c r="L2986" i="2"/>
  <c r="L2987" i="2"/>
  <c r="L2988" i="2"/>
  <c r="L2989" i="2"/>
  <c r="L2990" i="2"/>
  <c r="L2991" i="2"/>
  <c r="L2992" i="2"/>
  <c r="L2993" i="2"/>
  <c r="L2994" i="2"/>
  <c r="L2995" i="2" s="1"/>
  <c r="L2996" i="2"/>
  <c r="L2997" i="2"/>
  <c r="L2998" i="2"/>
  <c r="L2999" i="2"/>
  <c r="L3000" i="2"/>
  <c r="L3001" i="2"/>
  <c r="L3002" i="2"/>
  <c r="L3003" i="2"/>
  <c r="L3004" i="2"/>
  <c r="L3005" i="2"/>
  <c r="L3006" i="2"/>
  <c r="L3007" i="2"/>
  <c r="L3008" i="2"/>
  <c r="L3009" i="2"/>
  <c r="L3010" i="2"/>
  <c r="L3011" i="2"/>
  <c r="L3012" i="2"/>
  <c r="L3013" i="2"/>
  <c r="L3014" i="2"/>
  <c r="L3015" i="2"/>
  <c r="L3016" i="2"/>
  <c r="L3017" i="2"/>
  <c r="L3018" i="2"/>
  <c r="L3019" i="2"/>
  <c r="L3020" i="2"/>
  <c r="L3021" i="2" s="1"/>
  <c r="L3022" i="2"/>
  <c r="L3023" i="2"/>
  <c r="L3024" i="2"/>
  <c r="L3025" i="2"/>
  <c r="L3026" i="2"/>
  <c r="L3027" i="2"/>
  <c r="L3028" i="2"/>
  <c r="L3029" i="2"/>
  <c r="L3030" i="2"/>
  <c r="L3031" i="2"/>
  <c r="L3032" i="2"/>
  <c r="L3033" i="2"/>
  <c r="L3034" i="2"/>
  <c r="L3035" i="2"/>
  <c r="L3036" i="2"/>
  <c r="L3037" i="2"/>
  <c r="L3038" i="2"/>
  <c r="L3039" i="2"/>
  <c r="L3040" i="2"/>
  <c r="L3041" i="2"/>
  <c r="L3042" i="2"/>
  <c r="L3043" i="2"/>
  <c r="L3044" i="2"/>
  <c r="L3045" i="2"/>
  <c r="L3046" i="2"/>
  <c r="L3047" i="2"/>
  <c r="L3048" i="2"/>
  <c r="L3049" i="2"/>
  <c r="L3050" i="2"/>
  <c r="L3051" i="2"/>
  <c r="L3052" i="2"/>
  <c r="L3053" i="2"/>
  <c r="L3054" i="2"/>
  <c r="L3055" i="2"/>
  <c r="L3056" i="2"/>
  <c r="L3057" i="2"/>
  <c r="L3058" i="2"/>
  <c r="L3059" i="2"/>
  <c r="L3060" i="2"/>
  <c r="L3061" i="2"/>
  <c r="L3062" i="2"/>
  <c r="L3063" i="2"/>
  <c r="L3064" i="2"/>
  <c r="L3065" i="2"/>
  <c r="L3066" i="2"/>
  <c r="L3067" i="2"/>
  <c r="L3068" i="2"/>
  <c r="L3069" i="2"/>
  <c r="L3070" i="2"/>
  <c r="L3071" i="2"/>
  <c r="L3072" i="2"/>
  <c r="L3073" i="2"/>
  <c r="L3074" i="2"/>
  <c r="L3075" i="2"/>
  <c r="L3076" i="2"/>
  <c r="L3077" i="2"/>
  <c r="L3078" i="2"/>
  <c r="L3079" i="2"/>
  <c r="L3080" i="2"/>
  <c r="L3081" i="2"/>
  <c r="L3082" i="2"/>
  <c r="L3083" i="2" s="1"/>
  <c r="L3084" i="2"/>
  <c r="L3085" i="2"/>
  <c r="L3086" i="2"/>
  <c r="L3087" i="2"/>
  <c r="L3088" i="2"/>
  <c r="L3089" i="2"/>
  <c r="L3090" i="2"/>
  <c r="L3091" i="2"/>
  <c r="L3092" i="2"/>
  <c r="L3093" i="2"/>
  <c r="L3094" i="2"/>
  <c r="L3095" i="2"/>
  <c r="L3096" i="2"/>
  <c r="L3097" i="2"/>
  <c r="L3098" i="2"/>
  <c r="L3099" i="2"/>
  <c r="L3100" i="2"/>
  <c r="L3101" i="2"/>
  <c r="L3102" i="2"/>
  <c r="L3103" i="2"/>
  <c r="L3104" i="2"/>
  <c r="L3105" i="2"/>
  <c r="L3106" i="2"/>
  <c r="L3107" i="2"/>
  <c r="L3108" i="2"/>
  <c r="L3109" i="2"/>
  <c r="L3110" i="2"/>
  <c r="L3111" i="2"/>
  <c r="L3112" i="2"/>
  <c r="L3113" i="2"/>
  <c r="L3114" i="2"/>
  <c r="L3115" i="2"/>
  <c r="L3116" i="2"/>
  <c r="L3117" i="2"/>
  <c r="L3118" i="2"/>
  <c r="L3119" i="2"/>
  <c r="L3120" i="2"/>
  <c r="L3121" i="2"/>
  <c r="L3122" i="2"/>
  <c r="L3123" i="2"/>
  <c r="L3124" i="2"/>
  <c r="L1130" i="2"/>
  <c r="L1131" i="2" s="1"/>
  <c r="L831" i="2"/>
  <c r="L796" i="2"/>
  <c r="L717" i="2"/>
  <c r="L577" i="2"/>
  <c r="L521" i="2"/>
  <c r="L1199" i="2" l="1"/>
  <c r="L1200" i="2" s="1"/>
  <c r="L1190" i="2"/>
  <c r="L1182" i="2"/>
  <c r="L1162" i="2"/>
  <c r="L1163" i="2" s="1"/>
  <c r="L1154" i="2"/>
  <c r="L1155" i="2" s="1"/>
  <c r="L2716" i="2"/>
  <c r="L1195" i="2"/>
  <c r="L1196" i="2" s="1"/>
  <c r="L1187" i="2"/>
  <c r="L1179" i="2"/>
  <c r="L1132" i="2"/>
  <c r="L1133" i="2" s="1"/>
  <c r="L2117" i="2"/>
  <c r="L1169" i="2"/>
  <c r="L1156" i="2" l="1"/>
  <c r="AI32" i="11" l="1"/>
  <c r="AC31" i="11" l="1"/>
  <c r="AC37" i="11"/>
  <c r="AC36" i="11"/>
  <c r="AC38" i="11"/>
  <c r="AC32" i="11"/>
  <c r="AH32" i="11" s="1"/>
  <c r="AJ32" i="11" s="1"/>
  <c r="AK32" i="11" s="1"/>
  <c r="AC83" i="11"/>
  <c r="AC34" i="11"/>
  <c r="AC39" i="11"/>
  <c r="AC40" i="11"/>
  <c r="AC45" i="11"/>
  <c r="AC48" i="11"/>
  <c r="AC47" i="11"/>
  <c r="AC46" i="11"/>
  <c r="AC43" i="11"/>
  <c r="AC42" i="11"/>
  <c r="AC44" i="11"/>
  <c r="AB86" i="11" l="1"/>
  <c r="AC86" i="11"/>
  <c r="AA86" i="11"/>
  <c r="I5" i="5" l="1"/>
  <c r="H5" i="5"/>
  <c r="C17" i="11" l="1"/>
  <c r="E3125" i="2"/>
  <c r="K3082" i="2" l="1"/>
  <c r="J3082" i="2" s="1"/>
  <c r="I3082" i="2"/>
  <c r="C3082" i="2"/>
  <c r="K3020" i="2" l="1"/>
  <c r="J3020" i="2" s="1"/>
  <c r="I3020" i="2"/>
  <c r="C3020" i="2"/>
  <c r="K2994" i="2" l="1"/>
  <c r="J2994" i="2" s="1"/>
  <c r="I2994" i="2"/>
  <c r="C2994" i="2"/>
  <c r="K2955" i="2" l="1"/>
  <c r="J2955" i="2" s="1"/>
  <c r="I2955" i="2"/>
  <c r="C2955" i="2"/>
  <c r="K2859" i="2" l="1"/>
  <c r="J2859" i="2" s="1"/>
  <c r="I2859" i="2"/>
  <c r="C2859" i="2"/>
  <c r="K2715" i="2" l="1"/>
  <c r="J2715" i="2" s="1"/>
  <c r="I2715" i="2"/>
  <c r="C2715" i="2"/>
  <c r="K2714" i="2"/>
  <c r="J2714" i="2" s="1"/>
  <c r="I2714" i="2"/>
  <c r="C2714" i="2"/>
  <c r="K2707" i="2"/>
  <c r="J2707" i="2" s="1"/>
  <c r="I2707" i="2"/>
  <c r="C2707" i="2"/>
  <c r="K2703" i="2"/>
  <c r="J2703" i="2" s="1"/>
  <c r="I2703" i="2"/>
  <c r="C2703" i="2"/>
  <c r="K2702" i="2"/>
  <c r="J2702" i="2" s="1"/>
  <c r="I2702" i="2"/>
  <c r="C2702" i="2"/>
  <c r="K2695" i="2"/>
  <c r="J2695" i="2" s="1"/>
  <c r="I2695" i="2"/>
  <c r="C2695" i="2"/>
  <c r="K2690" i="2"/>
  <c r="J2690" i="2" s="1"/>
  <c r="I2690" i="2"/>
  <c r="C2690" i="2"/>
  <c r="K2678" i="2"/>
  <c r="J2678" i="2" s="1"/>
  <c r="I2678" i="2"/>
  <c r="C2678" i="2"/>
  <c r="K2668" i="2" l="1"/>
  <c r="J2668" i="2" s="1"/>
  <c r="I2668" i="2"/>
  <c r="C2668" i="2"/>
  <c r="K2666" i="2"/>
  <c r="J2666" i="2" s="1"/>
  <c r="I2666" i="2"/>
  <c r="C2666" i="2"/>
  <c r="K2662" i="2"/>
  <c r="J2662" i="2" s="1"/>
  <c r="I2662" i="2"/>
  <c r="C2662" i="2"/>
  <c r="K2651" i="2"/>
  <c r="J2651" i="2" s="1"/>
  <c r="I2651" i="2"/>
  <c r="C2651" i="2"/>
  <c r="K2649" i="2"/>
  <c r="J2649" i="2" s="1"/>
  <c r="I2649" i="2"/>
  <c r="C2649" i="2"/>
  <c r="K2645" i="2"/>
  <c r="J2645" i="2" s="1"/>
  <c r="I2645" i="2"/>
  <c r="C2645" i="2"/>
  <c r="K2643" i="2"/>
  <c r="J2643" i="2" s="1"/>
  <c r="I2643" i="2"/>
  <c r="C2643" i="2"/>
  <c r="K2325" i="2" l="1"/>
  <c r="J2325" i="2" s="1"/>
  <c r="I2325" i="2"/>
  <c r="C2325" i="2"/>
  <c r="K2323" i="2"/>
  <c r="J2323" i="2" s="1"/>
  <c r="I2323" i="2"/>
  <c r="C2323" i="2"/>
  <c r="K2181" i="2" l="1"/>
  <c r="J2181" i="2" s="1"/>
  <c r="I2181" i="2"/>
  <c r="C2181" i="2"/>
  <c r="K2179" i="2"/>
  <c r="J2179" i="2" s="1"/>
  <c r="I2179" i="2"/>
  <c r="C2179" i="2"/>
  <c r="K2177" i="2"/>
  <c r="J2177" i="2" s="1"/>
  <c r="I2177" i="2"/>
  <c r="C2177" i="2"/>
  <c r="K2139" i="2" l="1"/>
  <c r="J2139" i="2" s="1"/>
  <c r="I2139" i="2"/>
  <c r="C2139" i="2"/>
  <c r="K2137" i="2"/>
  <c r="J2137" i="2" s="1"/>
  <c r="I2137" i="2"/>
  <c r="C2137" i="2"/>
  <c r="K2135" i="2"/>
  <c r="J2135" i="2" s="1"/>
  <c r="I2135" i="2"/>
  <c r="C2135" i="2"/>
  <c r="K2116" i="2"/>
  <c r="J2116" i="2" s="1"/>
  <c r="I2116" i="2"/>
  <c r="C2116" i="2"/>
  <c r="K2115" i="2"/>
  <c r="J2115" i="2" s="1"/>
  <c r="I2115" i="2"/>
  <c r="C2115" i="2"/>
  <c r="K2113" i="2"/>
  <c r="J2113" i="2" s="1"/>
  <c r="I2113" i="2"/>
  <c r="C2113" i="2"/>
  <c r="K2035" i="2" l="1"/>
  <c r="J2035" i="2" s="1"/>
  <c r="I2035" i="2"/>
  <c r="C2035" i="2"/>
  <c r="K2022" i="2"/>
  <c r="J2022" i="2" s="1"/>
  <c r="I2022" i="2"/>
  <c r="C2022" i="2"/>
  <c r="K2020" i="2"/>
  <c r="J2020" i="2" s="1"/>
  <c r="I2020" i="2"/>
  <c r="C2020" i="2"/>
  <c r="K2018" i="2"/>
  <c r="J2018" i="2" s="1"/>
  <c r="I2018" i="2"/>
  <c r="C2018" i="2"/>
  <c r="K2016" i="2"/>
  <c r="J2016" i="2" s="1"/>
  <c r="I2016" i="2"/>
  <c r="C2016" i="2"/>
  <c r="C1945" i="2" l="1"/>
  <c r="C1946" i="2"/>
  <c r="C1947" i="2"/>
  <c r="C1948" i="2"/>
  <c r="K1947" i="2"/>
  <c r="J1947" i="2" s="1"/>
  <c r="I1947" i="2"/>
  <c r="K1945" i="2"/>
  <c r="J1945" i="2" s="1"/>
  <c r="I1945" i="2"/>
  <c r="C19" i="11" l="1"/>
  <c r="C18" i="11"/>
  <c r="C16" i="11"/>
  <c r="K1887" i="2" l="1"/>
  <c r="J1887" i="2" s="1"/>
  <c r="I1887" i="2"/>
  <c r="C1887" i="2"/>
  <c r="K1881" i="2"/>
  <c r="J1881" i="2" s="1"/>
  <c r="I1881" i="2"/>
  <c r="C1881" i="2"/>
  <c r="K1872" i="2"/>
  <c r="J1872" i="2" s="1"/>
  <c r="I1872" i="2"/>
  <c r="C1872" i="2"/>
  <c r="K1863" i="2"/>
  <c r="J1863" i="2" s="1"/>
  <c r="I1863" i="2"/>
  <c r="C1863" i="2"/>
  <c r="K1851" i="2" l="1"/>
  <c r="J1851" i="2" s="1"/>
  <c r="I1851" i="2"/>
  <c r="C1851" i="2"/>
  <c r="K1846" i="2"/>
  <c r="J1846" i="2" s="1"/>
  <c r="I1846" i="2"/>
  <c r="C1846" i="2"/>
  <c r="K1844" i="2"/>
  <c r="J1844" i="2" s="1"/>
  <c r="I1844" i="2"/>
  <c r="C1844" i="2"/>
  <c r="K1842" i="2"/>
  <c r="J1842" i="2" s="1"/>
  <c r="I1842" i="2"/>
  <c r="C1842" i="2"/>
  <c r="K1832" i="2"/>
  <c r="J1832" i="2" s="1"/>
  <c r="I1832" i="2"/>
  <c r="C1832" i="2"/>
  <c r="K1741" i="2" l="1"/>
  <c r="J1741" i="2" s="1"/>
  <c r="I1741" i="2"/>
  <c r="C1741" i="2"/>
  <c r="K1526" i="2" l="1"/>
  <c r="J1526" i="2" s="1"/>
  <c r="I1526" i="2"/>
  <c r="C1526" i="2"/>
  <c r="K1496" i="2" l="1"/>
  <c r="J1496" i="2" s="1"/>
  <c r="I1496" i="2"/>
  <c r="C1496" i="2"/>
  <c r="K1493" i="2"/>
  <c r="J1493" i="2" s="1"/>
  <c r="I1493" i="2"/>
  <c r="C1493" i="2"/>
  <c r="I1479" i="2"/>
  <c r="K1479" i="2"/>
  <c r="J1479" i="2" s="1"/>
  <c r="K1452" i="2" l="1"/>
  <c r="J1452" i="2" s="1"/>
  <c r="I1452" i="2"/>
  <c r="C1452" i="2"/>
  <c r="K1428" i="2" l="1"/>
  <c r="J1428" i="2" s="1"/>
  <c r="I1428" i="2"/>
  <c r="C1428" i="2"/>
  <c r="K1425" i="2"/>
  <c r="J1425" i="2" s="1"/>
  <c r="I1425" i="2"/>
  <c r="C1425" i="2"/>
  <c r="K1422" i="2"/>
  <c r="J1422" i="2" s="1"/>
  <c r="I1422" i="2"/>
  <c r="C1422" i="2"/>
  <c r="I1355" i="2" l="1"/>
  <c r="K1355" i="2"/>
  <c r="J1355" i="2" s="1"/>
  <c r="K1201" i="2" l="1"/>
  <c r="J1201" i="2" s="1"/>
  <c r="K1202" i="2"/>
  <c r="J1202" i="2" s="1"/>
  <c r="K1203" i="2"/>
  <c r="J1203" i="2" s="1"/>
  <c r="K1204" i="2"/>
  <c r="J1204" i="2" s="1"/>
  <c r="K1205" i="2"/>
  <c r="J1205" i="2" s="1"/>
  <c r="K1206" i="2"/>
  <c r="J1206" i="2" s="1"/>
  <c r="K1207" i="2"/>
  <c r="J1207" i="2" s="1"/>
  <c r="K1208" i="2"/>
  <c r="J1208" i="2" s="1"/>
  <c r="K1209" i="2"/>
  <c r="J1209" i="2" s="1"/>
  <c r="K1210" i="2"/>
  <c r="J1210" i="2" s="1"/>
  <c r="K1211" i="2"/>
  <c r="J1211" i="2" s="1"/>
  <c r="K1212" i="2"/>
  <c r="J1212" i="2" s="1"/>
  <c r="K1213" i="2"/>
  <c r="J1213" i="2" s="1"/>
  <c r="K1214" i="2"/>
  <c r="J1214" i="2" s="1"/>
  <c r="K1215" i="2"/>
  <c r="J1215" i="2" s="1"/>
  <c r="K1216" i="2"/>
  <c r="J1216" i="2" s="1"/>
  <c r="K1217" i="2"/>
  <c r="J1217" i="2" s="1"/>
  <c r="K1218" i="2"/>
  <c r="J1218" i="2" s="1"/>
  <c r="K1219" i="2"/>
  <c r="J1219" i="2" s="1"/>
  <c r="K1220" i="2"/>
  <c r="J1220" i="2" s="1"/>
  <c r="K1221" i="2"/>
  <c r="J1221" i="2" s="1"/>
  <c r="K1222" i="2"/>
  <c r="J1222" i="2" s="1"/>
  <c r="K1223" i="2"/>
  <c r="J1223" i="2" s="1"/>
  <c r="K1224" i="2"/>
  <c r="J1224" i="2" s="1"/>
  <c r="K1225" i="2"/>
  <c r="J1225" i="2" s="1"/>
  <c r="K1226" i="2"/>
  <c r="J1226" i="2" s="1"/>
  <c r="K1227" i="2"/>
  <c r="J1227" i="2" s="1"/>
  <c r="K1228" i="2"/>
  <c r="J1228" i="2" s="1"/>
  <c r="K1229" i="2"/>
  <c r="J1229" i="2" s="1"/>
  <c r="K1230" i="2"/>
  <c r="J1230" i="2" s="1"/>
  <c r="K1231" i="2"/>
  <c r="J1231" i="2" s="1"/>
  <c r="K1232" i="2"/>
  <c r="J1232" i="2" s="1"/>
  <c r="K1233" i="2"/>
  <c r="J1233" i="2" s="1"/>
  <c r="K1234" i="2"/>
  <c r="J1234" i="2" s="1"/>
  <c r="K1235" i="2"/>
  <c r="J1235" i="2" s="1"/>
  <c r="K1236" i="2"/>
  <c r="J1236" i="2" s="1"/>
  <c r="K1237" i="2"/>
  <c r="J1237" i="2" s="1"/>
  <c r="K1238" i="2"/>
  <c r="J1238" i="2" s="1"/>
  <c r="K1239" i="2"/>
  <c r="J1239" i="2" s="1"/>
  <c r="K1240" i="2"/>
  <c r="J1240" i="2" s="1"/>
  <c r="K1241" i="2"/>
  <c r="J1241" i="2" s="1"/>
  <c r="K1242" i="2"/>
  <c r="J1242" i="2" s="1"/>
  <c r="K1243" i="2"/>
  <c r="J1243" i="2" s="1"/>
  <c r="K1244" i="2"/>
  <c r="J1244" i="2" s="1"/>
  <c r="K1245" i="2"/>
  <c r="J1245" i="2" s="1"/>
  <c r="K1246" i="2"/>
  <c r="J1246" i="2" s="1"/>
  <c r="K1247" i="2"/>
  <c r="J1247" i="2" s="1"/>
  <c r="K1248" i="2"/>
  <c r="J1248" i="2" s="1"/>
  <c r="K1249" i="2"/>
  <c r="J1249" i="2" s="1"/>
  <c r="K1250" i="2"/>
  <c r="J1250" i="2" s="1"/>
  <c r="K1251" i="2"/>
  <c r="J1251" i="2" s="1"/>
  <c r="K1252" i="2"/>
  <c r="J1252" i="2" s="1"/>
  <c r="K1253" i="2"/>
  <c r="J1253" i="2" s="1"/>
  <c r="K1254" i="2"/>
  <c r="J1254" i="2" s="1"/>
  <c r="K1255" i="2"/>
  <c r="J1255" i="2" s="1"/>
  <c r="K1256" i="2"/>
  <c r="J1256" i="2" s="1"/>
  <c r="K1257" i="2"/>
  <c r="J1257" i="2" s="1"/>
  <c r="K1258" i="2"/>
  <c r="J1258" i="2" s="1"/>
  <c r="K1259" i="2"/>
  <c r="J1259" i="2" s="1"/>
  <c r="K1260" i="2"/>
  <c r="J1260" i="2" s="1"/>
  <c r="K1261" i="2"/>
  <c r="J1261" i="2" s="1"/>
  <c r="K1262" i="2"/>
  <c r="J1262" i="2" s="1"/>
  <c r="K1263" i="2"/>
  <c r="J1263" i="2" s="1"/>
  <c r="K1264" i="2"/>
  <c r="J1264" i="2" s="1"/>
  <c r="K1265" i="2"/>
  <c r="J1265" i="2" s="1"/>
  <c r="K1266" i="2"/>
  <c r="J1266" i="2" s="1"/>
  <c r="K1267" i="2"/>
  <c r="J1267" i="2" s="1"/>
  <c r="K1268" i="2"/>
  <c r="J1268" i="2" s="1"/>
  <c r="K1269" i="2"/>
  <c r="J1269" i="2" s="1"/>
  <c r="K1270" i="2"/>
  <c r="J1270" i="2" s="1"/>
  <c r="K1271" i="2"/>
  <c r="J1271" i="2" s="1"/>
  <c r="K1272" i="2"/>
  <c r="J1272" i="2" s="1"/>
  <c r="K1273" i="2"/>
  <c r="J1273" i="2" s="1"/>
  <c r="K1274" i="2"/>
  <c r="J1274" i="2" s="1"/>
  <c r="K1275" i="2"/>
  <c r="J1275" i="2" s="1"/>
  <c r="K1276" i="2"/>
  <c r="J1276" i="2" s="1"/>
  <c r="K1277" i="2"/>
  <c r="J1277" i="2" s="1"/>
  <c r="K1278" i="2"/>
  <c r="J1278" i="2" s="1"/>
  <c r="K1279" i="2"/>
  <c r="J1279" i="2" s="1"/>
  <c r="K1280" i="2"/>
  <c r="J1280" i="2" s="1"/>
  <c r="K1281" i="2"/>
  <c r="J1281" i="2" s="1"/>
  <c r="K1282" i="2"/>
  <c r="J1282" i="2" s="1"/>
  <c r="K1283" i="2"/>
  <c r="J1283" i="2" s="1"/>
  <c r="K1284" i="2"/>
  <c r="J1284" i="2" s="1"/>
  <c r="K1285" i="2"/>
  <c r="J1285" i="2" s="1"/>
  <c r="K1286" i="2"/>
  <c r="J1286" i="2" s="1"/>
  <c r="K1287" i="2"/>
  <c r="J1287" i="2" s="1"/>
  <c r="K1288" i="2"/>
  <c r="J1288" i="2" s="1"/>
  <c r="K1289" i="2"/>
  <c r="J1289" i="2" s="1"/>
  <c r="K1290" i="2"/>
  <c r="J1290" i="2" s="1"/>
  <c r="K1291" i="2"/>
  <c r="J1291" i="2" s="1"/>
  <c r="K1292" i="2"/>
  <c r="J1292" i="2" s="1"/>
  <c r="K1293" i="2"/>
  <c r="J1293" i="2" s="1"/>
  <c r="K1294" i="2"/>
  <c r="J1294" i="2" s="1"/>
  <c r="K1295" i="2"/>
  <c r="J1295" i="2" s="1"/>
  <c r="K1296" i="2"/>
  <c r="J1296" i="2" s="1"/>
  <c r="K1297" i="2"/>
  <c r="J1297" i="2" s="1"/>
  <c r="K1298" i="2"/>
  <c r="J1298" i="2" s="1"/>
  <c r="K1299" i="2"/>
  <c r="J1299" i="2" s="1"/>
  <c r="K1300" i="2"/>
  <c r="J1300" i="2" s="1"/>
  <c r="K1301" i="2"/>
  <c r="J1301" i="2" s="1"/>
  <c r="K1302" i="2"/>
  <c r="J1302" i="2" s="1"/>
  <c r="K1303" i="2"/>
  <c r="J1303" i="2" s="1"/>
  <c r="K1304" i="2"/>
  <c r="J1304" i="2" s="1"/>
  <c r="K1305" i="2"/>
  <c r="J1305" i="2" s="1"/>
  <c r="K1306" i="2"/>
  <c r="J1306" i="2" s="1"/>
  <c r="K1307" i="2"/>
  <c r="J1307" i="2" s="1"/>
  <c r="K1308" i="2"/>
  <c r="J1308" i="2" s="1"/>
  <c r="K1309" i="2"/>
  <c r="J1309" i="2" s="1"/>
  <c r="K1310" i="2"/>
  <c r="J1310" i="2" s="1"/>
  <c r="K1311" i="2"/>
  <c r="J1311" i="2" s="1"/>
  <c r="K1312" i="2"/>
  <c r="J1312" i="2" s="1"/>
  <c r="K1313" i="2"/>
  <c r="J1313" i="2" s="1"/>
  <c r="K1314" i="2"/>
  <c r="J1314" i="2" s="1"/>
  <c r="K1315" i="2"/>
  <c r="J1315" i="2" s="1"/>
  <c r="K1316" i="2"/>
  <c r="J1316" i="2" s="1"/>
  <c r="K1317" i="2"/>
  <c r="J1317" i="2" s="1"/>
  <c r="K1318" i="2"/>
  <c r="J1318" i="2" s="1"/>
  <c r="K1319" i="2"/>
  <c r="J1319" i="2" s="1"/>
  <c r="K1320" i="2"/>
  <c r="J1320" i="2" s="1"/>
  <c r="K1321" i="2"/>
  <c r="J1321" i="2" s="1"/>
  <c r="K1322" i="2"/>
  <c r="J1322" i="2" s="1"/>
  <c r="K1323" i="2"/>
  <c r="J1323" i="2" s="1"/>
  <c r="K1324" i="2"/>
  <c r="J1324" i="2" s="1"/>
  <c r="K1325" i="2"/>
  <c r="J1325" i="2" s="1"/>
  <c r="K1326" i="2"/>
  <c r="J1326" i="2" s="1"/>
  <c r="K1327" i="2"/>
  <c r="J1327" i="2" s="1"/>
  <c r="K1328" i="2"/>
  <c r="J1328" i="2" s="1"/>
  <c r="K1329" i="2"/>
  <c r="J1329" i="2" s="1"/>
  <c r="K1330" i="2"/>
  <c r="J1330" i="2" s="1"/>
  <c r="K1331" i="2"/>
  <c r="J1331" i="2" s="1"/>
  <c r="K1332" i="2"/>
  <c r="J1332" i="2" s="1"/>
  <c r="K1333" i="2"/>
  <c r="J1333" i="2" s="1"/>
  <c r="K1334" i="2"/>
  <c r="J1334" i="2" s="1"/>
  <c r="K1335" i="2"/>
  <c r="J1335" i="2" s="1"/>
  <c r="K1336" i="2"/>
  <c r="J1336" i="2" s="1"/>
  <c r="K1337" i="2"/>
  <c r="J1337" i="2" s="1"/>
  <c r="K1338" i="2"/>
  <c r="J1338" i="2" s="1"/>
  <c r="K1339" i="2"/>
  <c r="J1339" i="2" s="1"/>
  <c r="K1340" i="2"/>
  <c r="J1340" i="2" s="1"/>
  <c r="K1341" i="2"/>
  <c r="J1341" i="2" s="1"/>
  <c r="K1342" i="2"/>
  <c r="J1342" i="2" s="1"/>
  <c r="K1343" i="2"/>
  <c r="J1343" i="2" s="1"/>
  <c r="K1344" i="2"/>
  <c r="J1344" i="2" s="1"/>
  <c r="K1345" i="2"/>
  <c r="J1345" i="2" s="1"/>
  <c r="K1346" i="2"/>
  <c r="J1346" i="2" s="1"/>
  <c r="K1347" i="2"/>
  <c r="J1347" i="2" s="1"/>
  <c r="K1348" i="2"/>
  <c r="J1348" i="2" s="1"/>
  <c r="K1349" i="2"/>
  <c r="J1349" i="2" s="1"/>
  <c r="K1350" i="2"/>
  <c r="J1350" i="2" s="1"/>
  <c r="K1351" i="2"/>
  <c r="J1351" i="2" s="1"/>
  <c r="K1352" i="2"/>
  <c r="J1352" i="2" s="1"/>
  <c r="K1353" i="2"/>
  <c r="J1353" i="2" s="1"/>
  <c r="K1354" i="2"/>
  <c r="J1354" i="2" s="1"/>
  <c r="K1356" i="2"/>
  <c r="J1356" i="2" s="1"/>
  <c r="K1357" i="2"/>
  <c r="J1357" i="2" s="1"/>
  <c r="K1358" i="2"/>
  <c r="J1358" i="2" s="1"/>
  <c r="K1359" i="2"/>
  <c r="J1359" i="2" s="1"/>
  <c r="K1360" i="2"/>
  <c r="J1360" i="2" s="1"/>
  <c r="K1361" i="2"/>
  <c r="J1361" i="2" s="1"/>
  <c r="K1362" i="2"/>
  <c r="J1362" i="2" s="1"/>
  <c r="K1363" i="2"/>
  <c r="J1363" i="2" s="1"/>
  <c r="K1364" i="2"/>
  <c r="J1364" i="2" s="1"/>
  <c r="K1365" i="2"/>
  <c r="J1365" i="2" s="1"/>
  <c r="K1366" i="2"/>
  <c r="J1366" i="2" s="1"/>
  <c r="K1367" i="2"/>
  <c r="J1367" i="2" s="1"/>
  <c r="K1368" i="2"/>
  <c r="J1368" i="2" s="1"/>
  <c r="K1369" i="2"/>
  <c r="J1369" i="2" s="1"/>
  <c r="K1370" i="2"/>
  <c r="J1370" i="2" s="1"/>
  <c r="K1371" i="2"/>
  <c r="J1371" i="2" s="1"/>
  <c r="K1372" i="2"/>
  <c r="J1372" i="2" s="1"/>
  <c r="K1373" i="2"/>
  <c r="J1373" i="2" s="1"/>
  <c r="K1374" i="2"/>
  <c r="J1374" i="2" s="1"/>
  <c r="K1375" i="2"/>
  <c r="J1375" i="2" s="1"/>
  <c r="K1376" i="2"/>
  <c r="J1376" i="2" s="1"/>
  <c r="K1377" i="2"/>
  <c r="J1377" i="2" s="1"/>
  <c r="K1378" i="2"/>
  <c r="J1378" i="2" s="1"/>
  <c r="K1379" i="2"/>
  <c r="J1379" i="2" s="1"/>
  <c r="K1380" i="2"/>
  <c r="J1380" i="2" s="1"/>
  <c r="K1381" i="2"/>
  <c r="J1381" i="2" s="1"/>
  <c r="K1382" i="2"/>
  <c r="J1382" i="2" s="1"/>
  <c r="K1383" i="2"/>
  <c r="J1383" i="2" s="1"/>
  <c r="K1384" i="2"/>
  <c r="J1384" i="2" s="1"/>
  <c r="K1385" i="2"/>
  <c r="J1385" i="2" s="1"/>
  <c r="K1386" i="2"/>
  <c r="J1386" i="2" s="1"/>
  <c r="K1387" i="2"/>
  <c r="J1387" i="2" s="1"/>
  <c r="K1388" i="2"/>
  <c r="J1388" i="2" s="1"/>
  <c r="K1389" i="2"/>
  <c r="J1389" i="2" s="1"/>
  <c r="K1390" i="2"/>
  <c r="J1390" i="2" s="1"/>
  <c r="K1391" i="2"/>
  <c r="J1391" i="2" s="1"/>
  <c r="K1392" i="2"/>
  <c r="J1392" i="2" s="1"/>
  <c r="K1393" i="2"/>
  <c r="J1393" i="2" s="1"/>
  <c r="K1394" i="2"/>
  <c r="J1394" i="2" s="1"/>
  <c r="K1395" i="2"/>
  <c r="J1395" i="2" s="1"/>
  <c r="K1396" i="2"/>
  <c r="J1396" i="2" s="1"/>
  <c r="K1397" i="2"/>
  <c r="J1397" i="2" s="1"/>
  <c r="K1398" i="2"/>
  <c r="J1398" i="2" s="1"/>
  <c r="K1399" i="2"/>
  <c r="J1399" i="2" s="1"/>
  <c r="K1400" i="2"/>
  <c r="J1400" i="2" s="1"/>
  <c r="K1401" i="2"/>
  <c r="J1401" i="2" s="1"/>
  <c r="K1402" i="2"/>
  <c r="J1402" i="2" s="1"/>
  <c r="K1403" i="2"/>
  <c r="J1403" i="2" s="1"/>
  <c r="K1404" i="2"/>
  <c r="J1404" i="2" s="1"/>
  <c r="K1405" i="2"/>
  <c r="J1405" i="2" s="1"/>
  <c r="K1406" i="2"/>
  <c r="J1406" i="2" s="1"/>
  <c r="K1407" i="2"/>
  <c r="J1407" i="2" s="1"/>
  <c r="K1408" i="2"/>
  <c r="J1408" i="2" s="1"/>
  <c r="K1409" i="2"/>
  <c r="J1409" i="2" s="1"/>
  <c r="K1410" i="2"/>
  <c r="J1410" i="2" s="1"/>
  <c r="K1411" i="2"/>
  <c r="J1411" i="2" s="1"/>
  <c r="K1412" i="2"/>
  <c r="J1412" i="2" s="1"/>
  <c r="K1413" i="2"/>
  <c r="J1413" i="2" s="1"/>
  <c r="K1414" i="2"/>
  <c r="J1414" i="2" s="1"/>
  <c r="K1415" i="2"/>
  <c r="J1415" i="2" s="1"/>
  <c r="K1416" i="2"/>
  <c r="J1416" i="2" s="1"/>
  <c r="K1417" i="2"/>
  <c r="J1417" i="2" s="1"/>
  <c r="K1418" i="2"/>
  <c r="J1418" i="2" s="1"/>
  <c r="K1419" i="2"/>
  <c r="J1419" i="2" s="1"/>
  <c r="K1420" i="2"/>
  <c r="J1420" i="2" s="1"/>
  <c r="K1421" i="2"/>
  <c r="J1421" i="2" s="1"/>
  <c r="K1423" i="2"/>
  <c r="J1423" i="2" s="1"/>
  <c r="K1424" i="2"/>
  <c r="J1424" i="2" s="1"/>
  <c r="K1426" i="2"/>
  <c r="J1426" i="2" s="1"/>
  <c r="K1427" i="2"/>
  <c r="J1427" i="2" s="1"/>
  <c r="K1429" i="2"/>
  <c r="J1429" i="2" s="1"/>
  <c r="K1430" i="2"/>
  <c r="J1430" i="2" s="1"/>
  <c r="K1431" i="2"/>
  <c r="J1431" i="2" s="1"/>
  <c r="K1432" i="2"/>
  <c r="J1432" i="2" s="1"/>
  <c r="K1433" i="2"/>
  <c r="J1433" i="2" s="1"/>
  <c r="K1434" i="2"/>
  <c r="J1434" i="2" s="1"/>
  <c r="K1435" i="2"/>
  <c r="J1435" i="2" s="1"/>
  <c r="K1436" i="2"/>
  <c r="J1436" i="2" s="1"/>
  <c r="K1437" i="2"/>
  <c r="J1437" i="2" s="1"/>
  <c r="K1438" i="2"/>
  <c r="J1438" i="2" s="1"/>
  <c r="K1439" i="2"/>
  <c r="J1439" i="2" s="1"/>
  <c r="K1440" i="2"/>
  <c r="J1440" i="2" s="1"/>
  <c r="K1441" i="2"/>
  <c r="J1441" i="2" s="1"/>
  <c r="K1442" i="2"/>
  <c r="J1442" i="2" s="1"/>
  <c r="K1443" i="2"/>
  <c r="J1443" i="2" s="1"/>
  <c r="K1444" i="2"/>
  <c r="J1444" i="2" s="1"/>
  <c r="K1445" i="2"/>
  <c r="J1445" i="2" s="1"/>
  <c r="K1446" i="2"/>
  <c r="J1446" i="2" s="1"/>
  <c r="K1447" i="2"/>
  <c r="J1447" i="2" s="1"/>
  <c r="K1448" i="2"/>
  <c r="J1448" i="2" s="1"/>
  <c r="K1449" i="2"/>
  <c r="J1449" i="2" s="1"/>
  <c r="K1450" i="2"/>
  <c r="J1450" i="2" s="1"/>
  <c r="K1451" i="2"/>
  <c r="J1451" i="2" s="1"/>
  <c r="K1453" i="2"/>
  <c r="J1453" i="2" s="1"/>
  <c r="K1454" i="2"/>
  <c r="J1454" i="2" s="1"/>
  <c r="K1455" i="2"/>
  <c r="J1455" i="2" s="1"/>
  <c r="K1456" i="2"/>
  <c r="J1456" i="2" s="1"/>
  <c r="K1457" i="2"/>
  <c r="J1457" i="2" s="1"/>
  <c r="K1458" i="2"/>
  <c r="J1458" i="2" s="1"/>
  <c r="K1459" i="2"/>
  <c r="J1459" i="2" s="1"/>
  <c r="K1460" i="2"/>
  <c r="J1460" i="2" s="1"/>
  <c r="K1461" i="2"/>
  <c r="J1461" i="2" s="1"/>
  <c r="K1462" i="2"/>
  <c r="J1462" i="2" s="1"/>
  <c r="K1463" i="2"/>
  <c r="J1463" i="2" s="1"/>
  <c r="K1464" i="2"/>
  <c r="J1464" i="2" s="1"/>
  <c r="K1465" i="2"/>
  <c r="J1465" i="2" s="1"/>
  <c r="K1466" i="2"/>
  <c r="J1466" i="2" s="1"/>
  <c r="K1467" i="2"/>
  <c r="J1467" i="2" s="1"/>
  <c r="K1468" i="2"/>
  <c r="J1468" i="2" s="1"/>
  <c r="K1469" i="2"/>
  <c r="J1469" i="2" s="1"/>
  <c r="K1470" i="2"/>
  <c r="J1470" i="2" s="1"/>
  <c r="K1471" i="2"/>
  <c r="J1471" i="2" s="1"/>
  <c r="K1472" i="2"/>
  <c r="J1472" i="2" s="1"/>
  <c r="K1473" i="2"/>
  <c r="J1473" i="2" s="1"/>
  <c r="K1474" i="2"/>
  <c r="J1474" i="2" s="1"/>
  <c r="K1475" i="2"/>
  <c r="J1475" i="2" s="1"/>
  <c r="K1476" i="2"/>
  <c r="J1476" i="2" s="1"/>
  <c r="K1477" i="2"/>
  <c r="J1477" i="2" s="1"/>
  <c r="K1478" i="2"/>
  <c r="J1478" i="2" s="1"/>
  <c r="K1480" i="2"/>
  <c r="J1480" i="2" s="1"/>
  <c r="K1481" i="2"/>
  <c r="J1481" i="2" s="1"/>
  <c r="K1482" i="2"/>
  <c r="J1482" i="2" s="1"/>
  <c r="K1483" i="2"/>
  <c r="J1483" i="2" s="1"/>
  <c r="K1484" i="2"/>
  <c r="J1484" i="2" s="1"/>
  <c r="K1485" i="2"/>
  <c r="J1485" i="2" s="1"/>
  <c r="K1486" i="2"/>
  <c r="J1486" i="2" s="1"/>
  <c r="K1487" i="2"/>
  <c r="J1487" i="2" s="1"/>
  <c r="K1488" i="2"/>
  <c r="J1488" i="2" s="1"/>
  <c r="K1489" i="2"/>
  <c r="J1489" i="2" s="1"/>
  <c r="K1490" i="2"/>
  <c r="J1490" i="2" s="1"/>
  <c r="K1491" i="2"/>
  <c r="J1491" i="2" s="1"/>
  <c r="K1492" i="2"/>
  <c r="J1492" i="2" s="1"/>
  <c r="K1494" i="2"/>
  <c r="J1494" i="2" s="1"/>
  <c r="K1495" i="2"/>
  <c r="J1495" i="2" s="1"/>
  <c r="K1497" i="2"/>
  <c r="J1497" i="2" s="1"/>
  <c r="K1498" i="2"/>
  <c r="J1498" i="2" s="1"/>
  <c r="K1499" i="2"/>
  <c r="J1499" i="2" s="1"/>
  <c r="K1500" i="2"/>
  <c r="J1500" i="2" s="1"/>
  <c r="K1501" i="2"/>
  <c r="J1501" i="2" s="1"/>
  <c r="K1502" i="2"/>
  <c r="J1502" i="2" s="1"/>
  <c r="K1503" i="2"/>
  <c r="J1503" i="2" s="1"/>
  <c r="K1504" i="2"/>
  <c r="J1504" i="2" s="1"/>
  <c r="K1505" i="2"/>
  <c r="J1505" i="2" s="1"/>
  <c r="K1506" i="2"/>
  <c r="J1506" i="2" s="1"/>
  <c r="K1507" i="2"/>
  <c r="J1507" i="2" s="1"/>
  <c r="K1508" i="2"/>
  <c r="J1508" i="2" s="1"/>
  <c r="K1509" i="2"/>
  <c r="J1509" i="2" s="1"/>
  <c r="K1510" i="2"/>
  <c r="J1510" i="2" s="1"/>
  <c r="K1511" i="2"/>
  <c r="J1511" i="2" s="1"/>
  <c r="K1512" i="2"/>
  <c r="J1512" i="2" s="1"/>
  <c r="K1513" i="2"/>
  <c r="J1513" i="2" s="1"/>
  <c r="K1514" i="2"/>
  <c r="J1514" i="2" s="1"/>
  <c r="K1515" i="2"/>
  <c r="J1515" i="2" s="1"/>
  <c r="K1516" i="2"/>
  <c r="J1516" i="2" s="1"/>
  <c r="K1517" i="2"/>
  <c r="J1517" i="2" s="1"/>
  <c r="K1518" i="2"/>
  <c r="J1518" i="2" s="1"/>
  <c r="K1519" i="2"/>
  <c r="J1519" i="2" s="1"/>
  <c r="K1520" i="2"/>
  <c r="J1520" i="2" s="1"/>
  <c r="K1521" i="2"/>
  <c r="J1521" i="2" s="1"/>
  <c r="K1522" i="2"/>
  <c r="J1522" i="2" s="1"/>
  <c r="K1523" i="2"/>
  <c r="J1523" i="2" s="1"/>
  <c r="K1524" i="2"/>
  <c r="J1524" i="2" s="1"/>
  <c r="K1525" i="2"/>
  <c r="J1525" i="2" s="1"/>
  <c r="K1527" i="2"/>
  <c r="J1527" i="2" s="1"/>
  <c r="K1528" i="2"/>
  <c r="J1528" i="2" s="1"/>
  <c r="K1529" i="2"/>
  <c r="J1529" i="2" s="1"/>
  <c r="K1530" i="2"/>
  <c r="J1530" i="2" s="1"/>
  <c r="K1531" i="2"/>
  <c r="J1531" i="2" s="1"/>
  <c r="K1532" i="2"/>
  <c r="J1532" i="2" s="1"/>
  <c r="K1533" i="2"/>
  <c r="J1533" i="2" s="1"/>
  <c r="K1534" i="2"/>
  <c r="J1534" i="2" s="1"/>
  <c r="K1535" i="2"/>
  <c r="J1535" i="2" s="1"/>
  <c r="K1536" i="2"/>
  <c r="J1536" i="2" s="1"/>
  <c r="K1537" i="2"/>
  <c r="J1537" i="2" s="1"/>
  <c r="K1538" i="2"/>
  <c r="J1538" i="2" s="1"/>
  <c r="K1539" i="2"/>
  <c r="J1539" i="2" s="1"/>
  <c r="K1540" i="2"/>
  <c r="J1540" i="2" s="1"/>
  <c r="K1541" i="2"/>
  <c r="J1541" i="2" s="1"/>
  <c r="K1542" i="2"/>
  <c r="J1542" i="2" s="1"/>
  <c r="K1543" i="2"/>
  <c r="J1543" i="2" s="1"/>
  <c r="K1544" i="2"/>
  <c r="J1544" i="2" s="1"/>
  <c r="K1545" i="2"/>
  <c r="J1545" i="2" s="1"/>
  <c r="K1546" i="2"/>
  <c r="J1546" i="2" s="1"/>
  <c r="K1547" i="2"/>
  <c r="J1547" i="2" s="1"/>
  <c r="K1548" i="2"/>
  <c r="J1548" i="2" s="1"/>
  <c r="K1549" i="2"/>
  <c r="J1549" i="2" s="1"/>
  <c r="K1550" i="2"/>
  <c r="J1550" i="2" s="1"/>
  <c r="K1551" i="2"/>
  <c r="J1551" i="2" s="1"/>
  <c r="K1552" i="2"/>
  <c r="J1552" i="2" s="1"/>
  <c r="K1553" i="2"/>
  <c r="J1553" i="2" s="1"/>
  <c r="K1554" i="2"/>
  <c r="J1554" i="2" s="1"/>
  <c r="K1555" i="2"/>
  <c r="J1555" i="2" s="1"/>
  <c r="K1556" i="2"/>
  <c r="J1556" i="2" s="1"/>
  <c r="K1557" i="2"/>
  <c r="J1557" i="2" s="1"/>
  <c r="K1558" i="2"/>
  <c r="J1558" i="2" s="1"/>
  <c r="K1559" i="2"/>
  <c r="J1559" i="2" s="1"/>
  <c r="K1560" i="2"/>
  <c r="J1560" i="2" s="1"/>
  <c r="K1561" i="2"/>
  <c r="J1561" i="2" s="1"/>
  <c r="K1562" i="2"/>
  <c r="J1562" i="2" s="1"/>
  <c r="K1563" i="2"/>
  <c r="J1563" i="2" s="1"/>
  <c r="K1564" i="2"/>
  <c r="J1564" i="2" s="1"/>
  <c r="K1565" i="2"/>
  <c r="J1565" i="2" s="1"/>
  <c r="K1566" i="2"/>
  <c r="J1566" i="2" s="1"/>
  <c r="K1567" i="2"/>
  <c r="J1567" i="2" s="1"/>
  <c r="K1568" i="2"/>
  <c r="J1568" i="2" s="1"/>
  <c r="K1569" i="2"/>
  <c r="J1569" i="2" s="1"/>
  <c r="K1570" i="2"/>
  <c r="J1570" i="2" s="1"/>
  <c r="K1571" i="2"/>
  <c r="J1571" i="2" s="1"/>
  <c r="K1572" i="2"/>
  <c r="J1572" i="2" s="1"/>
  <c r="K1573" i="2"/>
  <c r="J1573" i="2" s="1"/>
  <c r="K1574" i="2"/>
  <c r="J1574" i="2" s="1"/>
  <c r="K1575" i="2"/>
  <c r="J1575" i="2" s="1"/>
  <c r="K1576" i="2"/>
  <c r="J1576" i="2" s="1"/>
  <c r="K1577" i="2"/>
  <c r="J1577" i="2" s="1"/>
  <c r="K1578" i="2"/>
  <c r="J1578" i="2" s="1"/>
  <c r="K1579" i="2"/>
  <c r="J1579" i="2" s="1"/>
  <c r="K1580" i="2"/>
  <c r="J1580" i="2" s="1"/>
  <c r="K1581" i="2"/>
  <c r="J1581" i="2" s="1"/>
  <c r="K1582" i="2"/>
  <c r="J1582" i="2" s="1"/>
  <c r="K1583" i="2"/>
  <c r="J1583" i="2" s="1"/>
  <c r="K1584" i="2"/>
  <c r="J1584" i="2" s="1"/>
  <c r="K1585" i="2"/>
  <c r="J1585" i="2" s="1"/>
  <c r="K1586" i="2"/>
  <c r="J1586" i="2" s="1"/>
  <c r="K1587" i="2"/>
  <c r="J1587" i="2" s="1"/>
  <c r="K1588" i="2"/>
  <c r="J1588" i="2" s="1"/>
  <c r="K1589" i="2"/>
  <c r="J1589" i="2" s="1"/>
  <c r="K1590" i="2"/>
  <c r="J1590" i="2" s="1"/>
  <c r="K1591" i="2"/>
  <c r="J1591" i="2" s="1"/>
  <c r="K1592" i="2"/>
  <c r="J1592" i="2" s="1"/>
  <c r="K1593" i="2"/>
  <c r="J1593" i="2" s="1"/>
  <c r="K1594" i="2"/>
  <c r="J1594" i="2" s="1"/>
  <c r="K1595" i="2"/>
  <c r="J1595" i="2" s="1"/>
  <c r="K1596" i="2"/>
  <c r="J1596" i="2" s="1"/>
  <c r="K1597" i="2"/>
  <c r="J1597" i="2" s="1"/>
  <c r="K1598" i="2"/>
  <c r="J1598" i="2" s="1"/>
  <c r="K1599" i="2"/>
  <c r="J1599" i="2" s="1"/>
  <c r="K1600" i="2"/>
  <c r="J1600" i="2" s="1"/>
  <c r="K1601" i="2"/>
  <c r="J1601" i="2" s="1"/>
  <c r="K1602" i="2"/>
  <c r="J1602" i="2" s="1"/>
  <c r="K1603" i="2"/>
  <c r="J1603" i="2" s="1"/>
  <c r="K1604" i="2"/>
  <c r="J1604" i="2" s="1"/>
  <c r="K1605" i="2"/>
  <c r="J1605" i="2" s="1"/>
  <c r="K1606" i="2"/>
  <c r="J1606" i="2" s="1"/>
  <c r="K1607" i="2"/>
  <c r="J1607" i="2" s="1"/>
  <c r="K1608" i="2"/>
  <c r="J1608" i="2" s="1"/>
  <c r="K1609" i="2"/>
  <c r="J1609" i="2" s="1"/>
  <c r="K1610" i="2"/>
  <c r="J1610" i="2" s="1"/>
  <c r="K1611" i="2"/>
  <c r="J1611" i="2" s="1"/>
  <c r="K1612" i="2"/>
  <c r="J1612" i="2" s="1"/>
  <c r="K1613" i="2"/>
  <c r="J1613" i="2" s="1"/>
  <c r="K1614" i="2"/>
  <c r="J1614" i="2" s="1"/>
  <c r="K1615" i="2"/>
  <c r="J1615" i="2" s="1"/>
  <c r="K1616" i="2"/>
  <c r="J1616" i="2" s="1"/>
  <c r="K1617" i="2"/>
  <c r="J1617" i="2" s="1"/>
  <c r="K1618" i="2"/>
  <c r="J1618" i="2" s="1"/>
  <c r="K1619" i="2"/>
  <c r="J1619" i="2" s="1"/>
  <c r="K1620" i="2"/>
  <c r="J1620" i="2" s="1"/>
  <c r="K1621" i="2"/>
  <c r="J1621" i="2" s="1"/>
  <c r="K1622" i="2"/>
  <c r="J1622" i="2" s="1"/>
  <c r="K1623" i="2"/>
  <c r="J1623" i="2" s="1"/>
  <c r="K1624" i="2"/>
  <c r="J1624" i="2" s="1"/>
  <c r="K1625" i="2"/>
  <c r="J1625" i="2" s="1"/>
  <c r="K1626" i="2"/>
  <c r="J1626" i="2" s="1"/>
  <c r="K1627" i="2"/>
  <c r="J1627" i="2" s="1"/>
  <c r="K1628" i="2"/>
  <c r="J1628" i="2" s="1"/>
  <c r="K1629" i="2"/>
  <c r="J1629" i="2" s="1"/>
  <c r="K1630" i="2"/>
  <c r="J1630" i="2" s="1"/>
  <c r="K1631" i="2"/>
  <c r="J1631" i="2" s="1"/>
  <c r="K1632" i="2"/>
  <c r="J1632" i="2" s="1"/>
  <c r="K1633" i="2"/>
  <c r="J1633" i="2" s="1"/>
  <c r="K1634" i="2"/>
  <c r="J1634" i="2" s="1"/>
  <c r="K1635" i="2"/>
  <c r="J1635" i="2" s="1"/>
  <c r="K1636" i="2"/>
  <c r="J1636" i="2" s="1"/>
  <c r="K1637" i="2"/>
  <c r="J1637" i="2" s="1"/>
  <c r="K1638" i="2"/>
  <c r="J1638" i="2" s="1"/>
  <c r="K1639" i="2"/>
  <c r="J1639" i="2" s="1"/>
  <c r="K1640" i="2"/>
  <c r="J1640" i="2" s="1"/>
  <c r="K1641" i="2"/>
  <c r="J1641" i="2" s="1"/>
  <c r="K1642" i="2"/>
  <c r="J1642" i="2" s="1"/>
  <c r="K1643" i="2"/>
  <c r="J1643" i="2" s="1"/>
  <c r="K1644" i="2"/>
  <c r="J1644" i="2" s="1"/>
  <c r="K1645" i="2"/>
  <c r="J1645" i="2" s="1"/>
  <c r="K1646" i="2"/>
  <c r="J1646" i="2" s="1"/>
  <c r="K1647" i="2"/>
  <c r="J1647" i="2" s="1"/>
  <c r="K1648" i="2"/>
  <c r="J1648" i="2" s="1"/>
  <c r="K1649" i="2"/>
  <c r="J1649" i="2" s="1"/>
  <c r="K1650" i="2"/>
  <c r="J1650" i="2" s="1"/>
  <c r="K1651" i="2"/>
  <c r="J1651" i="2" s="1"/>
  <c r="K1652" i="2"/>
  <c r="J1652" i="2" s="1"/>
  <c r="K1653" i="2"/>
  <c r="J1653" i="2" s="1"/>
  <c r="K1654" i="2"/>
  <c r="J1654" i="2" s="1"/>
  <c r="K1655" i="2"/>
  <c r="J1655" i="2" s="1"/>
  <c r="K1656" i="2"/>
  <c r="J1656" i="2" s="1"/>
  <c r="K1657" i="2"/>
  <c r="J1657" i="2" s="1"/>
  <c r="K1658" i="2"/>
  <c r="J1658" i="2" s="1"/>
  <c r="K1659" i="2"/>
  <c r="J1659" i="2" s="1"/>
  <c r="K1660" i="2"/>
  <c r="J1660" i="2" s="1"/>
  <c r="K1661" i="2"/>
  <c r="J1661" i="2" s="1"/>
  <c r="K1662" i="2"/>
  <c r="J1662" i="2" s="1"/>
  <c r="K1663" i="2"/>
  <c r="J1663" i="2" s="1"/>
  <c r="K1664" i="2"/>
  <c r="J1664" i="2" s="1"/>
  <c r="K1665" i="2"/>
  <c r="J1665" i="2" s="1"/>
  <c r="K1666" i="2"/>
  <c r="J1666" i="2" s="1"/>
  <c r="K1667" i="2"/>
  <c r="J1667" i="2" s="1"/>
  <c r="K1668" i="2"/>
  <c r="J1668" i="2" s="1"/>
  <c r="K1669" i="2"/>
  <c r="J1669" i="2" s="1"/>
  <c r="K1670" i="2"/>
  <c r="J1670" i="2" s="1"/>
  <c r="K1671" i="2"/>
  <c r="J1671" i="2" s="1"/>
  <c r="K1672" i="2"/>
  <c r="J1672" i="2" s="1"/>
  <c r="K1673" i="2"/>
  <c r="J1673" i="2" s="1"/>
  <c r="K1674" i="2"/>
  <c r="J1674" i="2" s="1"/>
  <c r="K1675" i="2"/>
  <c r="J1675" i="2" s="1"/>
  <c r="K1676" i="2"/>
  <c r="J1676" i="2" s="1"/>
  <c r="K1677" i="2"/>
  <c r="J1677" i="2" s="1"/>
  <c r="K1678" i="2"/>
  <c r="J1678" i="2" s="1"/>
  <c r="K1679" i="2"/>
  <c r="J1679" i="2" s="1"/>
  <c r="K1680" i="2"/>
  <c r="J1680" i="2" s="1"/>
  <c r="K1681" i="2"/>
  <c r="J1681" i="2" s="1"/>
  <c r="K1682" i="2"/>
  <c r="J1682" i="2" s="1"/>
  <c r="K1683" i="2"/>
  <c r="J1683" i="2" s="1"/>
  <c r="K1684" i="2"/>
  <c r="J1684" i="2" s="1"/>
  <c r="K1685" i="2"/>
  <c r="J1685" i="2" s="1"/>
  <c r="K1686" i="2"/>
  <c r="J1686" i="2" s="1"/>
  <c r="K1687" i="2"/>
  <c r="J1687" i="2" s="1"/>
  <c r="K1688" i="2"/>
  <c r="J1688" i="2" s="1"/>
  <c r="K1689" i="2"/>
  <c r="J1689" i="2" s="1"/>
  <c r="K1690" i="2"/>
  <c r="J1690" i="2" s="1"/>
  <c r="K1691" i="2"/>
  <c r="J1691" i="2" s="1"/>
  <c r="K1692" i="2"/>
  <c r="J1692" i="2" s="1"/>
  <c r="K1693" i="2"/>
  <c r="J1693" i="2" s="1"/>
  <c r="K1694" i="2"/>
  <c r="J1694" i="2" s="1"/>
  <c r="K1695" i="2"/>
  <c r="J1695" i="2" s="1"/>
  <c r="K1696" i="2"/>
  <c r="J1696" i="2" s="1"/>
  <c r="K1697" i="2"/>
  <c r="J1697" i="2" s="1"/>
  <c r="K1698" i="2"/>
  <c r="J1698" i="2" s="1"/>
  <c r="K1699" i="2"/>
  <c r="J1699" i="2" s="1"/>
  <c r="K1700" i="2"/>
  <c r="J1700" i="2" s="1"/>
  <c r="K1701" i="2"/>
  <c r="J1701" i="2" s="1"/>
  <c r="K1702" i="2"/>
  <c r="J1702" i="2" s="1"/>
  <c r="K1703" i="2"/>
  <c r="J1703" i="2" s="1"/>
  <c r="K1704" i="2"/>
  <c r="J1704" i="2" s="1"/>
  <c r="K1705" i="2"/>
  <c r="J1705" i="2" s="1"/>
  <c r="K1706" i="2"/>
  <c r="J1706" i="2" s="1"/>
  <c r="K1707" i="2"/>
  <c r="J1707" i="2" s="1"/>
  <c r="K1708" i="2"/>
  <c r="J1708" i="2" s="1"/>
  <c r="K1709" i="2"/>
  <c r="J1709" i="2" s="1"/>
  <c r="K1710" i="2"/>
  <c r="J1710" i="2" s="1"/>
  <c r="K1711" i="2"/>
  <c r="J1711" i="2" s="1"/>
  <c r="K1712" i="2"/>
  <c r="J1712" i="2" s="1"/>
  <c r="K1713" i="2"/>
  <c r="J1713" i="2" s="1"/>
  <c r="K1714" i="2"/>
  <c r="J1714" i="2" s="1"/>
  <c r="K1715" i="2"/>
  <c r="J1715" i="2" s="1"/>
  <c r="K1716" i="2"/>
  <c r="J1716" i="2" s="1"/>
  <c r="K1717" i="2"/>
  <c r="J1717" i="2" s="1"/>
  <c r="K1718" i="2"/>
  <c r="J1718" i="2" s="1"/>
  <c r="K1719" i="2"/>
  <c r="J1719" i="2" s="1"/>
  <c r="K1720" i="2"/>
  <c r="J1720" i="2" s="1"/>
  <c r="K1721" i="2"/>
  <c r="J1721" i="2" s="1"/>
  <c r="K1722" i="2"/>
  <c r="J1722" i="2" s="1"/>
  <c r="K1723" i="2"/>
  <c r="J1723" i="2" s="1"/>
  <c r="K1724" i="2"/>
  <c r="J1724" i="2" s="1"/>
  <c r="K1725" i="2"/>
  <c r="J1725" i="2" s="1"/>
  <c r="K1726" i="2"/>
  <c r="J1726" i="2" s="1"/>
  <c r="K1727" i="2"/>
  <c r="J1727" i="2" s="1"/>
  <c r="K1728" i="2"/>
  <c r="J1728" i="2" s="1"/>
  <c r="K1729" i="2"/>
  <c r="J1729" i="2" s="1"/>
  <c r="K1730" i="2"/>
  <c r="J1730" i="2" s="1"/>
  <c r="K1731" i="2"/>
  <c r="J1731" i="2" s="1"/>
  <c r="K1732" i="2"/>
  <c r="J1732" i="2" s="1"/>
  <c r="K1733" i="2"/>
  <c r="J1733" i="2" s="1"/>
  <c r="K1734" i="2"/>
  <c r="J1734" i="2" s="1"/>
  <c r="K1735" i="2"/>
  <c r="J1735" i="2" s="1"/>
  <c r="K1736" i="2"/>
  <c r="J1736" i="2" s="1"/>
  <c r="K1737" i="2"/>
  <c r="J1737" i="2" s="1"/>
  <c r="K1738" i="2"/>
  <c r="J1738" i="2" s="1"/>
  <c r="K1739" i="2"/>
  <c r="J1739" i="2" s="1"/>
  <c r="K1740" i="2"/>
  <c r="J1740" i="2" s="1"/>
  <c r="K1742" i="2"/>
  <c r="J1742" i="2" s="1"/>
  <c r="K1743" i="2"/>
  <c r="J1743" i="2" s="1"/>
  <c r="K1744" i="2"/>
  <c r="J1744" i="2" s="1"/>
  <c r="K1745" i="2"/>
  <c r="J1745" i="2" s="1"/>
  <c r="K1746" i="2"/>
  <c r="J1746" i="2" s="1"/>
  <c r="K1747" i="2"/>
  <c r="J1747" i="2" s="1"/>
  <c r="K1748" i="2"/>
  <c r="J1748" i="2" s="1"/>
  <c r="K1749" i="2"/>
  <c r="J1749" i="2" s="1"/>
  <c r="K1750" i="2"/>
  <c r="J1750" i="2" s="1"/>
  <c r="K1751" i="2"/>
  <c r="J1751" i="2" s="1"/>
  <c r="K1752" i="2"/>
  <c r="J1752" i="2" s="1"/>
  <c r="K1753" i="2"/>
  <c r="J1753" i="2" s="1"/>
  <c r="K1754" i="2"/>
  <c r="J1754" i="2" s="1"/>
  <c r="K1755" i="2"/>
  <c r="J1755" i="2" s="1"/>
  <c r="K1756" i="2"/>
  <c r="J1756" i="2" s="1"/>
  <c r="K1757" i="2"/>
  <c r="J1757" i="2" s="1"/>
  <c r="K1758" i="2"/>
  <c r="J1758" i="2" s="1"/>
  <c r="K1759" i="2"/>
  <c r="J1759" i="2" s="1"/>
  <c r="K1760" i="2"/>
  <c r="J1760" i="2" s="1"/>
  <c r="K1761" i="2"/>
  <c r="J1761" i="2" s="1"/>
  <c r="K1762" i="2"/>
  <c r="J1762" i="2" s="1"/>
  <c r="K1763" i="2"/>
  <c r="J1763" i="2" s="1"/>
  <c r="K1764" i="2"/>
  <c r="J1764" i="2" s="1"/>
  <c r="K1765" i="2"/>
  <c r="J1765" i="2" s="1"/>
  <c r="K1766" i="2"/>
  <c r="J1766" i="2" s="1"/>
  <c r="K1767" i="2"/>
  <c r="J1767" i="2" s="1"/>
  <c r="K1768" i="2"/>
  <c r="J1768" i="2" s="1"/>
  <c r="K1769" i="2"/>
  <c r="J1769" i="2" s="1"/>
  <c r="K1770" i="2"/>
  <c r="J1770" i="2" s="1"/>
  <c r="K1771" i="2"/>
  <c r="J1771" i="2" s="1"/>
  <c r="K1772" i="2"/>
  <c r="J1772" i="2" s="1"/>
  <c r="K1773" i="2"/>
  <c r="J1773" i="2" s="1"/>
  <c r="K1774" i="2"/>
  <c r="J1774" i="2" s="1"/>
  <c r="K1775" i="2"/>
  <c r="J1775" i="2" s="1"/>
  <c r="K1776" i="2"/>
  <c r="J1776" i="2" s="1"/>
  <c r="K1777" i="2"/>
  <c r="J1777" i="2" s="1"/>
  <c r="K1778" i="2"/>
  <c r="J1778" i="2" s="1"/>
  <c r="K1779" i="2"/>
  <c r="J1779" i="2" s="1"/>
  <c r="K1780" i="2"/>
  <c r="J1780" i="2" s="1"/>
  <c r="K1781" i="2"/>
  <c r="J1781" i="2" s="1"/>
  <c r="K1782" i="2"/>
  <c r="J1782" i="2" s="1"/>
  <c r="K1783" i="2"/>
  <c r="J1783" i="2" s="1"/>
  <c r="K1784" i="2"/>
  <c r="J1784" i="2" s="1"/>
  <c r="K1785" i="2"/>
  <c r="J1785" i="2" s="1"/>
  <c r="K1786" i="2"/>
  <c r="J1786" i="2" s="1"/>
  <c r="K1787" i="2"/>
  <c r="J1787" i="2" s="1"/>
  <c r="K1788" i="2"/>
  <c r="J1788" i="2" s="1"/>
  <c r="K1789" i="2"/>
  <c r="J1789" i="2" s="1"/>
  <c r="K1790" i="2"/>
  <c r="J1790" i="2" s="1"/>
  <c r="K1791" i="2"/>
  <c r="J1791" i="2" s="1"/>
  <c r="K1792" i="2"/>
  <c r="J1792" i="2" s="1"/>
  <c r="K1793" i="2"/>
  <c r="J1793" i="2" s="1"/>
  <c r="K1794" i="2"/>
  <c r="J1794" i="2" s="1"/>
  <c r="K1795" i="2"/>
  <c r="J1795" i="2" s="1"/>
  <c r="K1796" i="2"/>
  <c r="J1796" i="2" s="1"/>
  <c r="K1797" i="2"/>
  <c r="J1797" i="2" s="1"/>
  <c r="K1798" i="2"/>
  <c r="J1798" i="2" s="1"/>
  <c r="K1799" i="2"/>
  <c r="J1799" i="2" s="1"/>
  <c r="K1800" i="2"/>
  <c r="J1800" i="2" s="1"/>
  <c r="K1801" i="2"/>
  <c r="J1801" i="2" s="1"/>
  <c r="K1802" i="2"/>
  <c r="J1802" i="2" s="1"/>
  <c r="K1803" i="2"/>
  <c r="J1803" i="2" s="1"/>
  <c r="K1804" i="2"/>
  <c r="J1804" i="2" s="1"/>
  <c r="K1805" i="2"/>
  <c r="J1805" i="2" s="1"/>
  <c r="K1806" i="2"/>
  <c r="J1806" i="2" s="1"/>
  <c r="K1807" i="2"/>
  <c r="J1807" i="2" s="1"/>
  <c r="K1808" i="2"/>
  <c r="J1808" i="2" s="1"/>
  <c r="K1809" i="2"/>
  <c r="J1809" i="2" s="1"/>
  <c r="K1810" i="2"/>
  <c r="J1810" i="2" s="1"/>
  <c r="K1811" i="2"/>
  <c r="J1811" i="2" s="1"/>
  <c r="K1812" i="2"/>
  <c r="J1812" i="2" s="1"/>
  <c r="K1813" i="2"/>
  <c r="J1813" i="2" s="1"/>
  <c r="K1814" i="2"/>
  <c r="J1814" i="2" s="1"/>
  <c r="K1815" i="2"/>
  <c r="J1815" i="2" s="1"/>
  <c r="K1816" i="2"/>
  <c r="J1816" i="2" s="1"/>
  <c r="K1817" i="2"/>
  <c r="J1817" i="2" s="1"/>
  <c r="K1818" i="2"/>
  <c r="J1818" i="2" s="1"/>
  <c r="K1819" i="2"/>
  <c r="J1819" i="2" s="1"/>
  <c r="K1820" i="2"/>
  <c r="J1820" i="2" s="1"/>
  <c r="K1821" i="2"/>
  <c r="J1821" i="2" s="1"/>
  <c r="K1822" i="2"/>
  <c r="J1822" i="2" s="1"/>
  <c r="K1823" i="2"/>
  <c r="J1823" i="2" s="1"/>
  <c r="K1824" i="2"/>
  <c r="J1824" i="2" s="1"/>
  <c r="K1825" i="2"/>
  <c r="J1825" i="2" s="1"/>
  <c r="K1826" i="2"/>
  <c r="J1826" i="2" s="1"/>
  <c r="K1827" i="2"/>
  <c r="J1827" i="2" s="1"/>
  <c r="K1828" i="2"/>
  <c r="J1828" i="2" s="1"/>
  <c r="K1829" i="2"/>
  <c r="J1829" i="2" s="1"/>
  <c r="K1830" i="2"/>
  <c r="J1830" i="2" s="1"/>
  <c r="K1831" i="2"/>
  <c r="J1831" i="2" s="1"/>
  <c r="K1833" i="2"/>
  <c r="J1833" i="2" s="1"/>
  <c r="K1834" i="2"/>
  <c r="J1834" i="2" s="1"/>
  <c r="K1835" i="2"/>
  <c r="J1835" i="2" s="1"/>
  <c r="K1836" i="2"/>
  <c r="J1836" i="2" s="1"/>
  <c r="K1837" i="2"/>
  <c r="J1837" i="2" s="1"/>
  <c r="K1838" i="2"/>
  <c r="J1838" i="2" s="1"/>
  <c r="K1839" i="2"/>
  <c r="J1839" i="2" s="1"/>
  <c r="K1840" i="2"/>
  <c r="J1840" i="2" s="1"/>
  <c r="K1841" i="2"/>
  <c r="J1841" i="2" s="1"/>
  <c r="K1843" i="2"/>
  <c r="J1843" i="2" s="1"/>
  <c r="K1845" i="2"/>
  <c r="J1845" i="2" s="1"/>
  <c r="K1847" i="2"/>
  <c r="J1847" i="2" s="1"/>
  <c r="K1848" i="2"/>
  <c r="J1848" i="2" s="1"/>
  <c r="K1849" i="2"/>
  <c r="J1849" i="2" s="1"/>
  <c r="K1850" i="2"/>
  <c r="J1850" i="2" s="1"/>
  <c r="K1852" i="2"/>
  <c r="J1852" i="2" s="1"/>
  <c r="K1853" i="2"/>
  <c r="J1853" i="2" s="1"/>
  <c r="K1854" i="2"/>
  <c r="J1854" i="2" s="1"/>
  <c r="K1855" i="2"/>
  <c r="J1855" i="2" s="1"/>
  <c r="K1856" i="2"/>
  <c r="J1856" i="2" s="1"/>
  <c r="K1857" i="2"/>
  <c r="J1857" i="2" s="1"/>
  <c r="K1858" i="2"/>
  <c r="J1858" i="2" s="1"/>
  <c r="K1859" i="2"/>
  <c r="J1859" i="2" s="1"/>
  <c r="K1860" i="2"/>
  <c r="J1860" i="2" s="1"/>
  <c r="K1861" i="2"/>
  <c r="J1861" i="2" s="1"/>
  <c r="K1862" i="2"/>
  <c r="J1862" i="2" s="1"/>
  <c r="K1864" i="2"/>
  <c r="J1864" i="2" s="1"/>
  <c r="K1865" i="2"/>
  <c r="J1865" i="2" s="1"/>
  <c r="K1866" i="2"/>
  <c r="J1866" i="2" s="1"/>
  <c r="K1867" i="2"/>
  <c r="J1867" i="2" s="1"/>
  <c r="K1868" i="2"/>
  <c r="J1868" i="2" s="1"/>
  <c r="K1869" i="2"/>
  <c r="J1869" i="2" s="1"/>
  <c r="K1870" i="2"/>
  <c r="J1870" i="2" s="1"/>
  <c r="K1871" i="2"/>
  <c r="J1871" i="2" s="1"/>
  <c r="K1873" i="2"/>
  <c r="J1873" i="2" s="1"/>
  <c r="K1874" i="2"/>
  <c r="J1874" i="2" s="1"/>
  <c r="K1875" i="2"/>
  <c r="J1875" i="2" s="1"/>
  <c r="K1876" i="2"/>
  <c r="J1876" i="2" s="1"/>
  <c r="K1877" i="2"/>
  <c r="J1877" i="2" s="1"/>
  <c r="K1878" i="2"/>
  <c r="J1878" i="2" s="1"/>
  <c r="K1879" i="2"/>
  <c r="J1879" i="2" s="1"/>
  <c r="K1880" i="2"/>
  <c r="J1880" i="2" s="1"/>
  <c r="K1882" i="2"/>
  <c r="J1882" i="2" s="1"/>
  <c r="K1883" i="2"/>
  <c r="J1883" i="2" s="1"/>
  <c r="K1884" i="2"/>
  <c r="J1884" i="2" s="1"/>
  <c r="K1885" i="2"/>
  <c r="J1885" i="2" s="1"/>
  <c r="K1886" i="2"/>
  <c r="J1886" i="2" s="1"/>
  <c r="K1888" i="2"/>
  <c r="J1888" i="2" s="1"/>
  <c r="K1889" i="2"/>
  <c r="J1889" i="2" s="1"/>
  <c r="K1890" i="2"/>
  <c r="J1890" i="2" s="1"/>
  <c r="K1891" i="2"/>
  <c r="J1891" i="2" s="1"/>
  <c r="K1892" i="2"/>
  <c r="J1892" i="2" s="1"/>
  <c r="K1893" i="2"/>
  <c r="J1893" i="2" s="1"/>
  <c r="K1894" i="2"/>
  <c r="J1894" i="2" s="1"/>
  <c r="K1895" i="2"/>
  <c r="J1895" i="2" s="1"/>
  <c r="K1896" i="2"/>
  <c r="J1896" i="2" s="1"/>
  <c r="K1897" i="2"/>
  <c r="J1897" i="2" s="1"/>
  <c r="K1898" i="2"/>
  <c r="J1898" i="2" s="1"/>
  <c r="K1899" i="2"/>
  <c r="J1899" i="2" s="1"/>
  <c r="K1900" i="2"/>
  <c r="J1900" i="2" s="1"/>
  <c r="K1901" i="2"/>
  <c r="J1901" i="2" s="1"/>
  <c r="K1902" i="2"/>
  <c r="J1902" i="2" s="1"/>
  <c r="K1903" i="2"/>
  <c r="J1903" i="2" s="1"/>
  <c r="K1904" i="2"/>
  <c r="J1904" i="2" s="1"/>
  <c r="K1905" i="2"/>
  <c r="J1905" i="2" s="1"/>
  <c r="K1906" i="2"/>
  <c r="J1906" i="2" s="1"/>
  <c r="K1907" i="2"/>
  <c r="J1907" i="2" s="1"/>
  <c r="K1908" i="2"/>
  <c r="J1908" i="2" s="1"/>
  <c r="K1909" i="2"/>
  <c r="J1909" i="2" s="1"/>
  <c r="K1910" i="2"/>
  <c r="J1910" i="2" s="1"/>
  <c r="K1911" i="2"/>
  <c r="J1911" i="2" s="1"/>
  <c r="K1912" i="2"/>
  <c r="J1912" i="2" s="1"/>
  <c r="K1913" i="2"/>
  <c r="J1913" i="2" s="1"/>
  <c r="K1914" i="2"/>
  <c r="J1914" i="2" s="1"/>
  <c r="K1915" i="2"/>
  <c r="J1915" i="2" s="1"/>
  <c r="K1916" i="2"/>
  <c r="J1916" i="2" s="1"/>
  <c r="K1917" i="2"/>
  <c r="J1917" i="2" s="1"/>
  <c r="K1918" i="2"/>
  <c r="J1918" i="2" s="1"/>
  <c r="K1919" i="2"/>
  <c r="J1919" i="2" s="1"/>
  <c r="K1920" i="2"/>
  <c r="J1920" i="2" s="1"/>
  <c r="K1921" i="2"/>
  <c r="J1921" i="2" s="1"/>
  <c r="K1922" i="2"/>
  <c r="J1922" i="2" s="1"/>
  <c r="K1923" i="2"/>
  <c r="J1923" i="2" s="1"/>
  <c r="K1924" i="2"/>
  <c r="J1924" i="2" s="1"/>
  <c r="K1925" i="2"/>
  <c r="J1925" i="2" s="1"/>
  <c r="K1926" i="2"/>
  <c r="J1926" i="2" s="1"/>
  <c r="K1927" i="2"/>
  <c r="J1927" i="2" s="1"/>
  <c r="K1929" i="2"/>
  <c r="J1929" i="2" s="1"/>
  <c r="K1930" i="2"/>
  <c r="J1930" i="2" s="1"/>
  <c r="K1931" i="2"/>
  <c r="J1931" i="2" s="1"/>
  <c r="K1932" i="2"/>
  <c r="J1932" i="2" s="1"/>
  <c r="K1933" i="2"/>
  <c r="J1933" i="2" s="1"/>
  <c r="K1934" i="2"/>
  <c r="J1934" i="2" s="1"/>
  <c r="K1935" i="2"/>
  <c r="J1935" i="2" s="1"/>
  <c r="K1936" i="2"/>
  <c r="J1936" i="2" s="1"/>
  <c r="K1937" i="2"/>
  <c r="J1937" i="2" s="1"/>
  <c r="K1943" i="2"/>
  <c r="J1943" i="2" s="1"/>
  <c r="K1944" i="2"/>
  <c r="J1944" i="2" s="1"/>
  <c r="K1946" i="2"/>
  <c r="J1946" i="2" s="1"/>
  <c r="K1951" i="2"/>
  <c r="J1951" i="2" s="1"/>
  <c r="K1952" i="2"/>
  <c r="J1952" i="2" s="1"/>
  <c r="K1953" i="2"/>
  <c r="J1953" i="2" s="1"/>
  <c r="K1954" i="2"/>
  <c r="J1954" i="2" s="1"/>
  <c r="K1955" i="2"/>
  <c r="J1955" i="2" s="1"/>
  <c r="K1956" i="2"/>
  <c r="J1956" i="2" s="1"/>
  <c r="K1957" i="2"/>
  <c r="J1957" i="2" s="1"/>
  <c r="K1958" i="2"/>
  <c r="J1958" i="2" s="1"/>
  <c r="K1959" i="2"/>
  <c r="J1959" i="2" s="1"/>
  <c r="K1960" i="2"/>
  <c r="J1960" i="2" s="1"/>
  <c r="K1961" i="2"/>
  <c r="J1961" i="2" s="1"/>
  <c r="K1962" i="2"/>
  <c r="J1962" i="2" s="1"/>
  <c r="K1963" i="2"/>
  <c r="J1963" i="2" s="1"/>
  <c r="K1964" i="2"/>
  <c r="J1964" i="2" s="1"/>
  <c r="K1965" i="2"/>
  <c r="J1965" i="2" s="1"/>
  <c r="K1966" i="2"/>
  <c r="J1966" i="2" s="1"/>
  <c r="K1967" i="2"/>
  <c r="J1967" i="2" s="1"/>
  <c r="K1968" i="2"/>
  <c r="J1968" i="2" s="1"/>
  <c r="K1969" i="2"/>
  <c r="J1969" i="2" s="1"/>
  <c r="K1970" i="2"/>
  <c r="J1970" i="2" s="1"/>
  <c r="K1971" i="2"/>
  <c r="J1971" i="2" s="1"/>
  <c r="K1972" i="2"/>
  <c r="J1972" i="2" s="1"/>
  <c r="K1973" i="2"/>
  <c r="J1973" i="2" s="1"/>
  <c r="K1974" i="2"/>
  <c r="J1974" i="2" s="1"/>
  <c r="K1975" i="2"/>
  <c r="J1975" i="2" s="1"/>
  <c r="K1976" i="2"/>
  <c r="J1976" i="2" s="1"/>
  <c r="K1977" i="2"/>
  <c r="J1977" i="2" s="1"/>
  <c r="K1978" i="2"/>
  <c r="J1978" i="2" s="1"/>
  <c r="K1979" i="2"/>
  <c r="J1979" i="2" s="1"/>
  <c r="K1980" i="2"/>
  <c r="J1980" i="2" s="1"/>
  <c r="K1981" i="2"/>
  <c r="J1981" i="2" s="1"/>
  <c r="K1982" i="2"/>
  <c r="J1982" i="2" s="1"/>
  <c r="K1983" i="2"/>
  <c r="J1983" i="2" s="1"/>
  <c r="K1984" i="2"/>
  <c r="J1984" i="2" s="1"/>
  <c r="K1985" i="2"/>
  <c r="J1985" i="2" s="1"/>
  <c r="K1986" i="2"/>
  <c r="J1986" i="2" s="1"/>
  <c r="K1987" i="2"/>
  <c r="J1987" i="2" s="1"/>
  <c r="K1988" i="2"/>
  <c r="J1988" i="2" s="1"/>
  <c r="K1989" i="2"/>
  <c r="J1989" i="2" s="1"/>
  <c r="K1990" i="2"/>
  <c r="J1990" i="2" s="1"/>
  <c r="K1991" i="2"/>
  <c r="J1991" i="2" s="1"/>
  <c r="K1992" i="2"/>
  <c r="J1992" i="2" s="1"/>
  <c r="K1993" i="2"/>
  <c r="J1993" i="2" s="1"/>
  <c r="K1994" i="2"/>
  <c r="J1994" i="2" s="1"/>
  <c r="K1995" i="2"/>
  <c r="J1995" i="2" s="1"/>
  <c r="K1996" i="2"/>
  <c r="J1996" i="2" s="1"/>
  <c r="K1997" i="2"/>
  <c r="J1997" i="2" s="1"/>
  <c r="K1998" i="2"/>
  <c r="J1998" i="2" s="1"/>
  <c r="K1999" i="2"/>
  <c r="J1999" i="2" s="1"/>
  <c r="K2000" i="2"/>
  <c r="J2000" i="2" s="1"/>
  <c r="K2001" i="2"/>
  <c r="J2001" i="2" s="1"/>
  <c r="K2002" i="2"/>
  <c r="J2002" i="2" s="1"/>
  <c r="K2003" i="2"/>
  <c r="J2003" i="2" s="1"/>
  <c r="K2004" i="2"/>
  <c r="J2004" i="2" s="1"/>
  <c r="K2005" i="2"/>
  <c r="J2005" i="2" s="1"/>
  <c r="K2006" i="2"/>
  <c r="J2006" i="2" s="1"/>
  <c r="K2007" i="2"/>
  <c r="J2007" i="2" s="1"/>
  <c r="K2008" i="2"/>
  <c r="J2008" i="2" s="1"/>
  <c r="K2009" i="2"/>
  <c r="J2009" i="2" s="1"/>
  <c r="K2010" i="2"/>
  <c r="J2010" i="2" s="1"/>
  <c r="K2011" i="2"/>
  <c r="J2011" i="2" s="1"/>
  <c r="K2012" i="2"/>
  <c r="J2012" i="2" s="1"/>
  <c r="K2013" i="2"/>
  <c r="J2013" i="2" s="1"/>
  <c r="K2014" i="2"/>
  <c r="J2014" i="2" s="1"/>
  <c r="K2015" i="2"/>
  <c r="J2015" i="2" s="1"/>
  <c r="K2017" i="2"/>
  <c r="J2017" i="2" s="1"/>
  <c r="K2019" i="2"/>
  <c r="J2019" i="2" s="1"/>
  <c r="K2021" i="2"/>
  <c r="J2021" i="2" s="1"/>
  <c r="K2023" i="2"/>
  <c r="J2023" i="2" s="1"/>
  <c r="K2024" i="2"/>
  <c r="J2024" i="2" s="1"/>
  <c r="K2025" i="2"/>
  <c r="J2025" i="2" s="1"/>
  <c r="K2026" i="2"/>
  <c r="J2026" i="2" s="1"/>
  <c r="K2027" i="2"/>
  <c r="J2027" i="2" s="1"/>
  <c r="K2028" i="2"/>
  <c r="J2028" i="2" s="1"/>
  <c r="K2029" i="2"/>
  <c r="J2029" i="2" s="1"/>
  <c r="K2030" i="2"/>
  <c r="J2030" i="2" s="1"/>
  <c r="K2031" i="2"/>
  <c r="J2031" i="2" s="1"/>
  <c r="K2032" i="2"/>
  <c r="J2032" i="2" s="1"/>
  <c r="K2033" i="2"/>
  <c r="J2033" i="2" s="1"/>
  <c r="K2034" i="2"/>
  <c r="J2034" i="2" s="1"/>
  <c r="K2036" i="2"/>
  <c r="J2036" i="2" s="1"/>
  <c r="K2037" i="2"/>
  <c r="J2037" i="2" s="1"/>
  <c r="K2038" i="2"/>
  <c r="J2038" i="2" s="1"/>
  <c r="K2039" i="2"/>
  <c r="J2039" i="2" s="1"/>
  <c r="K2040" i="2"/>
  <c r="J2040" i="2" s="1"/>
  <c r="K2041" i="2"/>
  <c r="J2041" i="2" s="1"/>
  <c r="K2042" i="2"/>
  <c r="J2042" i="2" s="1"/>
  <c r="K2043" i="2"/>
  <c r="J2043" i="2" s="1"/>
  <c r="K2044" i="2"/>
  <c r="J2044" i="2" s="1"/>
  <c r="K2045" i="2"/>
  <c r="J2045" i="2" s="1"/>
  <c r="K2046" i="2"/>
  <c r="J2046" i="2" s="1"/>
  <c r="K2047" i="2"/>
  <c r="J2047" i="2" s="1"/>
  <c r="K2048" i="2"/>
  <c r="J2048" i="2" s="1"/>
  <c r="K2049" i="2"/>
  <c r="J2049" i="2" s="1"/>
  <c r="K2050" i="2"/>
  <c r="J2050" i="2" s="1"/>
  <c r="K2051" i="2"/>
  <c r="J2051" i="2" s="1"/>
  <c r="K2052" i="2"/>
  <c r="J2052" i="2" s="1"/>
  <c r="K2053" i="2"/>
  <c r="J2053" i="2" s="1"/>
  <c r="K2054" i="2"/>
  <c r="J2054" i="2" s="1"/>
  <c r="K2055" i="2"/>
  <c r="J2055" i="2" s="1"/>
  <c r="K2056" i="2"/>
  <c r="J2056" i="2" s="1"/>
  <c r="K2057" i="2"/>
  <c r="J2057" i="2" s="1"/>
  <c r="K2058" i="2"/>
  <c r="J2058" i="2" s="1"/>
  <c r="K2059" i="2"/>
  <c r="J2059" i="2" s="1"/>
  <c r="K2060" i="2"/>
  <c r="J2060" i="2" s="1"/>
  <c r="K2061" i="2"/>
  <c r="J2061" i="2" s="1"/>
  <c r="K2062" i="2"/>
  <c r="J2062" i="2" s="1"/>
  <c r="K2063" i="2"/>
  <c r="J2063" i="2" s="1"/>
  <c r="K2064" i="2"/>
  <c r="J2064" i="2" s="1"/>
  <c r="K2065" i="2"/>
  <c r="J2065" i="2" s="1"/>
  <c r="K2066" i="2"/>
  <c r="J2066" i="2" s="1"/>
  <c r="K2067" i="2"/>
  <c r="J2067" i="2" s="1"/>
  <c r="K2068" i="2"/>
  <c r="J2068" i="2" s="1"/>
  <c r="K2069" i="2"/>
  <c r="J2069" i="2" s="1"/>
  <c r="K2070" i="2"/>
  <c r="J2070" i="2" s="1"/>
  <c r="K2071" i="2"/>
  <c r="J2071" i="2" s="1"/>
  <c r="K2072" i="2"/>
  <c r="J2072" i="2" s="1"/>
  <c r="K2073" i="2"/>
  <c r="J2073" i="2" s="1"/>
  <c r="K2074" i="2"/>
  <c r="J2074" i="2" s="1"/>
  <c r="K2075" i="2"/>
  <c r="J2075" i="2" s="1"/>
  <c r="K2076" i="2"/>
  <c r="J2076" i="2" s="1"/>
  <c r="K2077" i="2"/>
  <c r="J2077" i="2" s="1"/>
  <c r="K2078" i="2"/>
  <c r="J2078" i="2" s="1"/>
  <c r="K2079" i="2"/>
  <c r="J2079" i="2" s="1"/>
  <c r="K2080" i="2"/>
  <c r="J2080" i="2" s="1"/>
  <c r="K2081" i="2"/>
  <c r="J2081" i="2" s="1"/>
  <c r="K2082" i="2"/>
  <c r="J2082" i="2" s="1"/>
  <c r="K2083" i="2"/>
  <c r="J2083" i="2" s="1"/>
  <c r="K2084" i="2"/>
  <c r="J2084" i="2" s="1"/>
  <c r="K2085" i="2"/>
  <c r="J2085" i="2" s="1"/>
  <c r="K2086" i="2"/>
  <c r="J2086" i="2" s="1"/>
  <c r="K2087" i="2"/>
  <c r="J2087" i="2" s="1"/>
  <c r="K2088" i="2"/>
  <c r="J2088" i="2" s="1"/>
  <c r="K2089" i="2"/>
  <c r="J2089" i="2" s="1"/>
  <c r="K2090" i="2"/>
  <c r="J2090" i="2" s="1"/>
  <c r="K2091" i="2"/>
  <c r="J2091" i="2" s="1"/>
  <c r="K2092" i="2"/>
  <c r="J2092" i="2" s="1"/>
  <c r="K2093" i="2"/>
  <c r="J2093" i="2" s="1"/>
  <c r="K2094" i="2"/>
  <c r="J2094" i="2" s="1"/>
  <c r="K2095" i="2"/>
  <c r="J2095" i="2" s="1"/>
  <c r="K2096" i="2"/>
  <c r="J2096" i="2" s="1"/>
  <c r="K2097" i="2"/>
  <c r="J2097" i="2" s="1"/>
  <c r="K2098" i="2"/>
  <c r="J2098" i="2" s="1"/>
  <c r="K2099" i="2"/>
  <c r="J2099" i="2" s="1"/>
  <c r="K2100" i="2"/>
  <c r="J2100" i="2" s="1"/>
  <c r="K2101" i="2"/>
  <c r="J2101" i="2" s="1"/>
  <c r="K2102" i="2"/>
  <c r="J2102" i="2" s="1"/>
  <c r="K2103" i="2"/>
  <c r="J2103" i="2" s="1"/>
  <c r="K2104" i="2"/>
  <c r="J2104" i="2" s="1"/>
  <c r="K2105" i="2"/>
  <c r="J2105" i="2" s="1"/>
  <c r="K2106" i="2"/>
  <c r="J2106" i="2" s="1"/>
  <c r="K2107" i="2"/>
  <c r="J2107" i="2" s="1"/>
  <c r="K2108" i="2"/>
  <c r="J2108" i="2" s="1"/>
  <c r="K2109" i="2"/>
  <c r="J2109" i="2" s="1"/>
  <c r="K2110" i="2"/>
  <c r="J2110" i="2" s="1"/>
  <c r="K2111" i="2"/>
  <c r="J2111" i="2" s="1"/>
  <c r="K2112" i="2"/>
  <c r="J2112" i="2" s="1"/>
  <c r="K2114" i="2"/>
  <c r="J2114" i="2" s="1"/>
  <c r="K2117" i="2"/>
  <c r="J2117" i="2" s="1"/>
  <c r="K2118" i="2"/>
  <c r="J2118" i="2" s="1"/>
  <c r="K2119" i="2"/>
  <c r="J2119" i="2" s="1"/>
  <c r="K2120" i="2"/>
  <c r="J2120" i="2" s="1"/>
  <c r="K2121" i="2"/>
  <c r="J2121" i="2" s="1"/>
  <c r="K2122" i="2"/>
  <c r="J2122" i="2" s="1"/>
  <c r="K2123" i="2"/>
  <c r="J2123" i="2" s="1"/>
  <c r="K2124" i="2"/>
  <c r="J2124" i="2" s="1"/>
  <c r="K2125" i="2"/>
  <c r="J2125" i="2" s="1"/>
  <c r="K2126" i="2"/>
  <c r="J2126" i="2" s="1"/>
  <c r="K2127" i="2"/>
  <c r="J2127" i="2" s="1"/>
  <c r="K2128" i="2"/>
  <c r="J2128" i="2" s="1"/>
  <c r="K2129" i="2"/>
  <c r="J2129" i="2" s="1"/>
  <c r="K2130" i="2"/>
  <c r="J2130" i="2" s="1"/>
  <c r="K2131" i="2"/>
  <c r="J2131" i="2" s="1"/>
  <c r="K2132" i="2"/>
  <c r="J2132" i="2" s="1"/>
  <c r="K2133" i="2"/>
  <c r="J2133" i="2" s="1"/>
  <c r="K2134" i="2"/>
  <c r="J2134" i="2" s="1"/>
  <c r="K2136" i="2"/>
  <c r="J2136" i="2" s="1"/>
  <c r="K2138" i="2"/>
  <c r="J2138" i="2" s="1"/>
  <c r="K2140" i="2"/>
  <c r="J2140" i="2" s="1"/>
  <c r="K2141" i="2"/>
  <c r="J2141" i="2" s="1"/>
  <c r="K2142" i="2"/>
  <c r="J2142" i="2" s="1"/>
  <c r="K2143" i="2"/>
  <c r="J2143" i="2" s="1"/>
  <c r="K2144" i="2"/>
  <c r="J2144" i="2" s="1"/>
  <c r="K2145" i="2"/>
  <c r="J2145" i="2" s="1"/>
  <c r="K2146" i="2"/>
  <c r="J2146" i="2" s="1"/>
  <c r="K2147" i="2"/>
  <c r="J2147" i="2" s="1"/>
  <c r="K2148" i="2"/>
  <c r="J2148" i="2" s="1"/>
  <c r="K2149" i="2"/>
  <c r="J2149" i="2" s="1"/>
  <c r="K2150" i="2"/>
  <c r="J2150" i="2" s="1"/>
  <c r="K2151" i="2"/>
  <c r="J2151" i="2" s="1"/>
  <c r="K2152" i="2"/>
  <c r="J2152" i="2" s="1"/>
  <c r="K2153" i="2"/>
  <c r="J2153" i="2" s="1"/>
  <c r="K2154" i="2"/>
  <c r="J2154" i="2" s="1"/>
  <c r="K2155" i="2"/>
  <c r="J2155" i="2" s="1"/>
  <c r="K2156" i="2"/>
  <c r="J2156" i="2" s="1"/>
  <c r="K2157" i="2"/>
  <c r="J2157" i="2" s="1"/>
  <c r="K2158" i="2"/>
  <c r="J2158" i="2" s="1"/>
  <c r="K2159" i="2"/>
  <c r="J2159" i="2" s="1"/>
  <c r="K2160" i="2"/>
  <c r="J2160" i="2" s="1"/>
  <c r="K2161" i="2"/>
  <c r="J2161" i="2" s="1"/>
  <c r="K2162" i="2"/>
  <c r="J2162" i="2" s="1"/>
  <c r="K2163" i="2"/>
  <c r="J2163" i="2" s="1"/>
  <c r="K2164" i="2"/>
  <c r="J2164" i="2" s="1"/>
  <c r="K2165" i="2"/>
  <c r="J2165" i="2" s="1"/>
  <c r="K2166" i="2"/>
  <c r="J2166" i="2" s="1"/>
  <c r="K2167" i="2"/>
  <c r="J2167" i="2" s="1"/>
  <c r="K2168" i="2"/>
  <c r="J2168" i="2" s="1"/>
  <c r="K2169" i="2"/>
  <c r="J2169" i="2" s="1"/>
  <c r="K2170" i="2"/>
  <c r="J2170" i="2" s="1"/>
  <c r="K2171" i="2"/>
  <c r="J2171" i="2" s="1"/>
  <c r="K2172" i="2"/>
  <c r="J2172" i="2" s="1"/>
  <c r="K2173" i="2"/>
  <c r="J2173" i="2" s="1"/>
  <c r="K2174" i="2"/>
  <c r="J2174" i="2" s="1"/>
  <c r="K2175" i="2"/>
  <c r="J2175" i="2" s="1"/>
  <c r="K2176" i="2"/>
  <c r="J2176" i="2" s="1"/>
  <c r="K2178" i="2"/>
  <c r="J2178" i="2" s="1"/>
  <c r="K2180" i="2"/>
  <c r="J2180" i="2" s="1"/>
  <c r="K2182" i="2"/>
  <c r="J2182" i="2" s="1"/>
  <c r="K2183" i="2"/>
  <c r="J2183" i="2" s="1"/>
  <c r="K2184" i="2"/>
  <c r="J2184" i="2" s="1"/>
  <c r="K2185" i="2"/>
  <c r="J2185" i="2" s="1"/>
  <c r="K2186" i="2"/>
  <c r="J2186" i="2" s="1"/>
  <c r="K2187" i="2"/>
  <c r="J2187" i="2" s="1"/>
  <c r="K2188" i="2"/>
  <c r="J2188" i="2" s="1"/>
  <c r="K2189" i="2"/>
  <c r="J2189" i="2" s="1"/>
  <c r="K2190" i="2"/>
  <c r="J2190" i="2" s="1"/>
  <c r="K2191" i="2"/>
  <c r="J2191" i="2" s="1"/>
  <c r="K2192" i="2"/>
  <c r="J2192" i="2" s="1"/>
  <c r="K2193" i="2"/>
  <c r="J2193" i="2" s="1"/>
  <c r="K2194" i="2"/>
  <c r="J2194" i="2" s="1"/>
  <c r="K2195" i="2"/>
  <c r="J2195" i="2" s="1"/>
  <c r="K2196" i="2"/>
  <c r="J2196" i="2" s="1"/>
  <c r="K2197" i="2"/>
  <c r="J2197" i="2" s="1"/>
  <c r="K2198" i="2"/>
  <c r="J2198" i="2" s="1"/>
  <c r="K2199" i="2"/>
  <c r="J2199" i="2" s="1"/>
  <c r="K2200" i="2"/>
  <c r="J2200" i="2" s="1"/>
  <c r="K2201" i="2"/>
  <c r="J2201" i="2" s="1"/>
  <c r="K2202" i="2"/>
  <c r="J2202" i="2" s="1"/>
  <c r="K2203" i="2"/>
  <c r="J2203" i="2" s="1"/>
  <c r="K2204" i="2"/>
  <c r="J2204" i="2" s="1"/>
  <c r="K2205" i="2"/>
  <c r="J2205" i="2" s="1"/>
  <c r="K2206" i="2"/>
  <c r="J2206" i="2" s="1"/>
  <c r="K2207" i="2"/>
  <c r="J2207" i="2" s="1"/>
  <c r="K2208" i="2"/>
  <c r="J2208" i="2" s="1"/>
  <c r="K2209" i="2"/>
  <c r="J2209" i="2" s="1"/>
  <c r="K2210" i="2"/>
  <c r="J2210" i="2" s="1"/>
  <c r="K2211" i="2"/>
  <c r="J2211" i="2" s="1"/>
  <c r="K2212" i="2"/>
  <c r="J2212" i="2" s="1"/>
  <c r="K2213" i="2"/>
  <c r="J2213" i="2" s="1"/>
  <c r="K2214" i="2"/>
  <c r="J2214" i="2" s="1"/>
  <c r="K2215" i="2"/>
  <c r="J2215" i="2" s="1"/>
  <c r="K2216" i="2"/>
  <c r="J2216" i="2" s="1"/>
  <c r="K2217" i="2"/>
  <c r="J2217" i="2" s="1"/>
  <c r="K2218" i="2"/>
  <c r="J2218" i="2" s="1"/>
  <c r="K2219" i="2"/>
  <c r="J2219" i="2" s="1"/>
  <c r="K2220" i="2"/>
  <c r="J2220" i="2" s="1"/>
  <c r="K2221" i="2"/>
  <c r="J2221" i="2" s="1"/>
  <c r="K2222" i="2"/>
  <c r="J2222" i="2" s="1"/>
  <c r="K2223" i="2"/>
  <c r="J2223" i="2" s="1"/>
  <c r="K2224" i="2"/>
  <c r="J2224" i="2" s="1"/>
  <c r="K2225" i="2"/>
  <c r="J2225" i="2" s="1"/>
  <c r="K2226" i="2"/>
  <c r="J2226" i="2" s="1"/>
  <c r="K2227" i="2"/>
  <c r="J2227" i="2" s="1"/>
  <c r="K2228" i="2"/>
  <c r="J2228" i="2" s="1"/>
  <c r="K2229" i="2"/>
  <c r="J2229" i="2" s="1"/>
  <c r="K2230" i="2"/>
  <c r="J2230" i="2" s="1"/>
  <c r="K2231" i="2"/>
  <c r="J2231" i="2" s="1"/>
  <c r="K2232" i="2"/>
  <c r="J2232" i="2" s="1"/>
  <c r="K2233" i="2"/>
  <c r="J2233" i="2" s="1"/>
  <c r="K2234" i="2"/>
  <c r="J2234" i="2" s="1"/>
  <c r="K2235" i="2"/>
  <c r="J2235" i="2" s="1"/>
  <c r="K2236" i="2"/>
  <c r="J2236" i="2" s="1"/>
  <c r="K2237" i="2"/>
  <c r="J2237" i="2" s="1"/>
  <c r="K2238" i="2"/>
  <c r="J2238" i="2" s="1"/>
  <c r="K2239" i="2"/>
  <c r="J2239" i="2" s="1"/>
  <c r="K2240" i="2"/>
  <c r="J2240" i="2" s="1"/>
  <c r="K2241" i="2"/>
  <c r="J2241" i="2" s="1"/>
  <c r="K2242" i="2"/>
  <c r="J2242" i="2" s="1"/>
  <c r="K2243" i="2"/>
  <c r="J2243" i="2" s="1"/>
  <c r="K2244" i="2"/>
  <c r="J2244" i="2" s="1"/>
  <c r="K2245" i="2"/>
  <c r="J2245" i="2" s="1"/>
  <c r="K2246" i="2"/>
  <c r="J2246" i="2" s="1"/>
  <c r="K2247" i="2"/>
  <c r="J2247" i="2" s="1"/>
  <c r="K2248" i="2"/>
  <c r="J2248" i="2" s="1"/>
  <c r="K2249" i="2"/>
  <c r="J2249" i="2" s="1"/>
  <c r="K2250" i="2"/>
  <c r="J2250" i="2" s="1"/>
  <c r="K2251" i="2"/>
  <c r="J2251" i="2" s="1"/>
  <c r="K2252" i="2"/>
  <c r="J2252" i="2" s="1"/>
  <c r="K2253" i="2"/>
  <c r="J2253" i="2" s="1"/>
  <c r="K2254" i="2"/>
  <c r="J2254" i="2" s="1"/>
  <c r="K2255" i="2"/>
  <c r="J2255" i="2" s="1"/>
  <c r="K2256" i="2"/>
  <c r="J2256" i="2" s="1"/>
  <c r="K2257" i="2"/>
  <c r="J2257" i="2" s="1"/>
  <c r="K2258" i="2"/>
  <c r="J2258" i="2" s="1"/>
  <c r="K2259" i="2"/>
  <c r="J2259" i="2" s="1"/>
  <c r="K2260" i="2"/>
  <c r="J2260" i="2" s="1"/>
  <c r="K2261" i="2"/>
  <c r="J2261" i="2" s="1"/>
  <c r="K2262" i="2"/>
  <c r="J2262" i="2" s="1"/>
  <c r="K2263" i="2"/>
  <c r="J2263" i="2" s="1"/>
  <c r="K2264" i="2"/>
  <c r="J2264" i="2" s="1"/>
  <c r="K2265" i="2"/>
  <c r="J2265" i="2" s="1"/>
  <c r="K2266" i="2"/>
  <c r="J2266" i="2" s="1"/>
  <c r="K2267" i="2"/>
  <c r="J2267" i="2" s="1"/>
  <c r="K2268" i="2"/>
  <c r="J2268" i="2" s="1"/>
  <c r="K2269" i="2"/>
  <c r="J2269" i="2" s="1"/>
  <c r="K2270" i="2"/>
  <c r="J2270" i="2" s="1"/>
  <c r="K2271" i="2"/>
  <c r="J2271" i="2" s="1"/>
  <c r="K2272" i="2"/>
  <c r="J2272" i="2" s="1"/>
  <c r="K2273" i="2"/>
  <c r="J2273" i="2" s="1"/>
  <c r="K2274" i="2"/>
  <c r="J2274" i="2" s="1"/>
  <c r="K2275" i="2"/>
  <c r="J2275" i="2" s="1"/>
  <c r="K2276" i="2"/>
  <c r="J2276" i="2" s="1"/>
  <c r="K2277" i="2"/>
  <c r="J2277" i="2" s="1"/>
  <c r="K2278" i="2"/>
  <c r="J2278" i="2" s="1"/>
  <c r="K2279" i="2"/>
  <c r="J2279" i="2" s="1"/>
  <c r="K2280" i="2"/>
  <c r="J2280" i="2" s="1"/>
  <c r="K2281" i="2"/>
  <c r="J2281" i="2" s="1"/>
  <c r="K2282" i="2"/>
  <c r="J2282" i="2" s="1"/>
  <c r="K2283" i="2"/>
  <c r="J2283" i="2" s="1"/>
  <c r="K2284" i="2"/>
  <c r="J2284" i="2" s="1"/>
  <c r="K2285" i="2"/>
  <c r="J2285" i="2" s="1"/>
  <c r="K2286" i="2"/>
  <c r="J2286" i="2" s="1"/>
  <c r="K2287" i="2"/>
  <c r="J2287" i="2" s="1"/>
  <c r="K2288" i="2"/>
  <c r="J2288" i="2" s="1"/>
  <c r="K2289" i="2"/>
  <c r="J2289" i="2" s="1"/>
  <c r="K2290" i="2"/>
  <c r="J2290" i="2" s="1"/>
  <c r="K2291" i="2"/>
  <c r="J2291" i="2" s="1"/>
  <c r="K2292" i="2"/>
  <c r="J2292" i="2" s="1"/>
  <c r="K2293" i="2"/>
  <c r="J2293" i="2" s="1"/>
  <c r="K2294" i="2"/>
  <c r="J2294" i="2" s="1"/>
  <c r="K2295" i="2"/>
  <c r="J2295" i="2" s="1"/>
  <c r="K2296" i="2"/>
  <c r="J2296" i="2" s="1"/>
  <c r="K2297" i="2"/>
  <c r="J2297" i="2" s="1"/>
  <c r="K2298" i="2"/>
  <c r="J2298" i="2" s="1"/>
  <c r="K2299" i="2"/>
  <c r="J2299" i="2" s="1"/>
  <c r="K2300" i="2"/>
  <c r="J2300" i="2" s="1"/>
  <c r="K2301" i="2"/>
  <c r="J2301" i="2" s="1"/>
  <c r="K2302" i="2"/>
  <c r="J2302" i="2" s="1"/>
  <c r="K2303" i="2"/>
  <c r="J2303" i="2" s="1"/>
  <c r="K2304" i="2"/>
  <c r="J2304" i="2" s="1"/>
  <c r="K2305" i="2"/>
  <c r="J2305" i="2" s="1"/>
  <c r="K2306" i="2"/>
  <c r="J2306" i="2" s="1"/>
  <c r="K2307" i="2"/>
  <c r="J2307" i="2" s="1"/>
  <c r="K2308" i="2"/>
  <c r="J2308" i="2" s="1"/>
  <c r="K2309" i="2"/>
  <c r="J2309" i="2" s="1"/>
  <c r="K2310" i="2"/>
  <c r="J2310" i="2" s="1"/>
  <c r="K2311" i="2"/>
  <c r="J2311" i="2" s="1"/>
  <c r="K2312" i="2"/>
  <c r="J2312" i="2" s="1"/>
  <c r="K2313" i="2"/>
  <c r="J2313" i="2" s="1"/>
  <c r="K2314" i="2"/>
  <c r="J2314" i="2" s="1"/>
  <c r="K2315" i="2"/>
  <c r="J2315" i="2" s="1"/>
  <c r="K2316" i="2"/>
  <c r="J2316" i="2" s="1"/>
  <c r="K2317" i="2"/>
  <c r="J2317" i="2" s="1"/>
  <c r="K2318" i="2"/>
  <c r="J2318" i="2" s="1"/>
  <c r="K2319" i="2"/>
  <c r="J2319" i="2" s="1"/>
  <c r="K2320" i="2"/>
  <c r="J2320" i="2" s="1"/>
  <c r="K2321" i="2"/>
  <c r="J2321" i="2" s="1"/>
  <c r="K2322" i="2"/>
  <c r="J2322" i="2" s="1"/>
  <c r="K2324" i="2"/>
  <c r="J2324" i="2" s="1"/>
  <c r="K2326" i="2"/>
  <c r="J2326" i="2" s="1"/>
  <c r="K2327" i="2"/>
  <c r="J2327" i="2" s="1"/>
  <c r="K2328" i="2"/>
  <c r="J2328" i="2" s="1"/>
  <c r="K2329" i="2"/>
  <c r="J2329" i="2" s="1"/>
  <c r="K2330" i="2"/>
  <c r="J2330" i="2" s="1"/>
  <c r="K2331" i="2"/>
  <c r="J2331" i="2" s="1"/>
  <c r="K2332" i="2"/>
  <c r="J2332" i="2" s="1"/>
  <c r="K2333" i="2"/>
  <c r="J2333" i="2" s="1"/>
  <c r="K2334" i="2"/>
  <c r="J2334" i="2" s="1"/>
  <c r="K2335" i="2"/>
  <c r="J2335" i="2" s="1"/>
  <c r="K2336" i="2"/>
  <c r="J2336" i="2" s="1"/>
  <c r="K2337" i="2"/>
  <c r="J2337" i="2" s="1"/>
  <c r="K2338" i="2"/>
  <c r="J2338" i="2" s="1"/>
  <c r="K2339" i="2"/>
  <c r="J2339" i="2" s="1"/>
  <c r="K2340" i="2"/>
  <c r="J2340" i="2" s="1"/>
  <c r="K2341" i="2"/>
  <c r="J2341" i="2" s="1"/>
  <c r="K2342" i="2"/>
  <c r="J2342" i="2" s="1"/>
  <c r="K2343" i="2"/>
  <c r="J2343" i="2" s="1"/>
  <c r="K2344" i="2"/>
  <c r="J2344" i="2" s="1"/>
  <c r="K2345" i="2"/>
  <c r="J2345" i="2" s="1"/>
  <c r="K2346" i="2"/>
  <c r="J2346" i="2" s="1"/>
  <c r="K2347" i="2"/>
  <c r="J2347" i="2" s="1"/>
  <c r="K2348" i="2"/>
  <c r="J2348" i="2" s="1"/>
  <c r="K2349" i="2"/>
  <c r="J2349" i="2" s="1"/>
  <c r="K2350" i="2"/>
  <c r="J2350" i="2" s="1"/>
  <c r="K2351" i="2"/>
  <c r="J2351" i="2" s="1"/>
  <c r="K2352" i="2"/>
  <c r="J2352" i="2" s="1"/>
  <c r="K2353" i="2"/>
  <c r="J2353" i="2" s="1"/>
  <c r="K2354" i="2"/>
  <c r="J2354" i="2" s="1"/>
  <c r="K2355" i="2"/>
  <c r="J2355" i="2" s="1"/>
  <c r="K2356" i="2"/>
  <c r="J2356" i="2" s="1"/>
  <c r="K2357" i="2"/>
  <c r="J2357" i="2" s="1"/>
  <c r="K2358" i="2"/>
  <c r="J2358" i="2" s="1"/>
  <c r="K2359" i="2"/>
  <c r="J2359" i="2" s="1"/>
  <c r="K2360" i="2"/>
  <c r="J2360" i="2" s="1"/>
  <c r="K2361" i="2"/>
  <c r="J2361" i="2" s="1"/>
  <c r="K2362" i="2"/>
  <c r="J2362" i="2" s="1"/>
  <c r="K2363" i="2"/>
  <c r="J2363" i="2" s="1"/>
  <c r="K2364" i="2"/>
  <c r="J2364" i="2" s="1"/>
  <c r="K2365" i="2"/>
  <c r="J2365" i="2" s="1"/>
  <c r="K2366" i="2"/>
  <c r="J2366" i="2" s="1"/>
  <c r="K2367" i="2"/>
  <c r="J2367" i="2" s="1"/>
  <c r="K2368" i="2"/>
  <c r="J2368" i="2" s="1"/>
  <c r="K2369" i="2"/>
  <c r="J2369" i="2" s="1"/>
  <c r="K2370" i="2"/>
  <c r="J2370" i="2" s="1"/>
  <c r="K2371" i="2"/>
  <c r="J2371" i="2" s="1"/>
  <c r="K2372" i="2"/>
  <c r="J2372" i="2" s="1"/>
  <c r="K2373" i="2"/>
  <c r="J2373" i="2" s="1"/>
  <c r="K2374" i="2"/>
  <c r="J2374" i="2" s="1"/>
  <c r="K2375" i="2"/>
  <c r="J2375" i="2" s="1"/>
  <c r="K2376" i="2"/>
  <c r="J2376" i="2" s="1"/>
  <c r="K2377" i="2"/>
  <c r="J2377" i="2" s="1"/>
  <c r="K2378" i="2"/>
  <c r="J2378" i="2" s="1"/>
  <c r="K2379" i="2"/>
  <c r="J2379" i="2" s="1"/>
  <c r="K2380" i="2"/>
  <c r="J2380" i="2" s="1"/>
  <c r="K2381" i="2"/>
  <c r="J2381" i="2" s="1"/>
  <c r="K2382" i="2"/>
  <c r="J2382" i="2" s="1"/>
  <c r="K2383" i="2"/>
  <c r="J2383" i="2" s="1"/>
  <c r="K2384" i="2"/>
  <c r="J2384" i="2" s="1"/>
  <c r="K2385" i="2"/>
  <c r="J2385" i="2" s="1"/>
  <c r="K2386" i="2"/>
  <c r="J2386" i="2" s="1"/>
  <c r="K2387" i="2"/>
  <c r="J2387" i="2" s="1"/>
  <c r="K2388" i="2"/>
  <c r="J2388" i="2" s="1"/>
  <c r="K2389" i="2"/>
  <c r="J2389" i="2" s="1"/>
  <c r="K2390" i="2"/>
  <c r="J2390" i="2" s="1"/>
  <c r="K2391" i="2"/>
  <c r="J2391" i="2" s="1"/>
  <c r="K2392" i="2"/>
  <c r="J2392" i="2" s="1"/>
  <c r="K2393" i="2"/>
  <c r="J2393" i="2" s="1"/>
  <c r="K2394" i="2"/>
  <c r="J2394" i="2" s="1"/>
  <c r="K2395" i="2"/>
  <c r="J2395" i="2" s="1"/>
  <c r="K2396" i="2"/>
  <c r="J2396" i="2" s="1"/>
  <c r="K2397" i="2"/>
  <c r="J2397" i="2" s="1"/>
  <c r="K2398" i="2"/>
  <c r="J2398" i="2" s="1"/>
  <c r="K2399" i="2"/>
  <c r="J2399" i="2" s="1"/>
  <c r="K2400" i="2"/>
  <c r="J2400" i="2" s="1"/>
  <c r="K2401" i="2"/>
  <c r="J2401" i="2" s="1"/>
  <c r="K2402" i="2"/>
  <c r="J2402" i="2" s="1"/>
  <c r="K2403" i="2"/>
  <c r="J2403" i="2" s="1"/>
  <c r="K2404" i="2"/>
  <c r="J2404" i="2" s="1"/>
  <c r="K2405" i="2"/>
  <c r="J2405" i="2" s="1"/>
  <c r="K2406" i="2"/>
  <c r="J2406" i="2" s="1"/>
  <c r="K2407" i="2"/>
  <c r="J2407" i="2" s="1"/>
  <c r="K2408" i="2"/>
  <c r="J2408" i="2" s="1"/>
  <c r="K2409" i="2"/>
  <c r="J2409" i="2" s="1"/>
  <c r="K2410" i="2"/>
  <c r="J2410" i="2" s="1"/>
  <c r="K2411" i="2"/>
  <c r="J2411" i="2" s="1"/>
  <c r="K2412" i="2"/>
  <c r="J2412" i="2" s="1"/>
  <c r="K2413" i="2"/>
  <c r="J2413" i="2" s="1"/>
  <c r="K2414" i="2"/>
  <c r="J2414" i="2" s="1"/>
  <c r="K2415" i="2"/>
  <c r="J2415" i="2" s="1"/>
  <c r="K2416" i="2"/>
  <c r="J2416" i="2" s="1"/>
  <c r="K2417" i="2"/>
  <c r="J2417" i="2" s="1"/>
  <c r="K2418" i="2"/>
  <c r="J2418" i="2" s="1"/>
  <c r="K2419" i="2"/>
  <c r="J2419" i="2" s="1"/>
  <c r="K2420" i="2"/>
  <c r="J2420" i="2" s="1"/>
  <c r="K2421" i="2"/>
  <c r="J2421" i="2" s="1"/>
  <c r="K2422" i="2"/>
  <c r="J2422" i="2" s="1"/>
  <c r="K2423" i="2"/>
  <c r="J2423" i="2" s="1"/>
  <c r="K2424" i="2"/>
  <c r="J2424" i="2" s="1"/>
  <c r="K2425" i="2"/>
  <c r="J2425" i="2" s="1"/>
  <c r="K2426" i="2"/>
  <c r="J2426" i="2" s="1"/>
  <c r="K2427" i="2"/>
  <c r="J2427" i="2" s="1"/>
  <c r="K2428" i="2"/>
  <c r="J2428" i="2" s="1"/>
  <c r="K2429" i="2"/>
  <c r="J2429" i="2" s="1"/>
  <c r="K2430" i="2"/>
  <c r="J2430" i="2" s="1"/>
  <c r="K2431" i="2"/>
  <c r="J2431" i="2" s="1"/>
  <c r="K2432" i="2"/>
  <c r="J2432" i="2" s="1"/>
  <c r="K2433" i="2"/>
  <c r="J2433" i="2" s="1"/>
  <c r="K2434" i="2"/>
  <c r="J2434" i="2" s="1"/>
  <c r="K2435" i="2"/>
  <c r="J2435" i="2" s="1"/>
  <c r="K2436" i="2"/>
  <c r="J2436" i="2" s="1"/>
  <c r="K2437" i="2"/>
  <c r="J2437" i="2" s="1"/>
  <c r="K2438" i="2"/>
  <c r="J2438" i="2" s="1"/>
  <c r="K2439" i="2"/>
  <c r="J2439" i="2" s="1"/>
  <c r="K2440" i="2"/>
  <c r="J2440" i="2" s="1"/>
  <c r="K2441" i="2"/>
  <c r="J2441" i="2" s="1"/>
  <c r="K2442" i="2"/>
  <c r="J2442" i="2" s="1"/>
  <c r="K2443" i="2"/>
  <c r="J2443" i="2" s="1"/>
  <c r="K2444" i="2"/>
  <c r="J2444" i="2" s="1"/>
  <c r="K2445" i="2"/>
  <c r="J2445" i="2" s="1"/>
  <c r="K2446" i="2"/>
  <c r="J2446" i="2" s="1"/>
  <c r="K2447" i="2"/>
  <c r="J2447" i="2" s="1"/>
  <c r="K2448" i="2"/>
  <c r="J2448" i="2" s="1"/>
  <c r="K2449" i="2"/>
  <c r="J2449" i="2" s="1"/>
  <c r="K2450" i="2"/>
  <c r="J2450" i="2" s="1"/>
  <c r="K2451" i="2"/>
  <c r="J2451" i="2" s="1"/>
  <c r="K2452" i="2"/>
  <c r="J2452" i="2" s="1"/>
  <c r="K2453" i="2"/>
  <c r="J2453" i="2" s="1"/>
  <c r="K2454" i="2"/>
  <c r="J2454" i="2" s="1"/>
  <c r="K2455" i="2"/>
  <c r="J2455" i="2" s="1"/>
  <c r="K2456" i="2"/>
  <c r="J2456" i="2" s="1"/>
  <c r="K2457" i="2"/>
  <c r="J2457" i="2" s="1"/>
  <c r="K2458" i="2"/>
  <c r="J2458" i="2" s="1"/>
  <c r="K2459" i="2"/>
  <c r="J2459" i="2" s="1"/>
  <c r="K2460" i="2"/>
  <c r="J2460" i="2" s="1"/>
  <c r="K2461" i="2"/>
  <c r="J2461" i="2" s="1"/>
  <c r="K2462" i="2"/>
  <c r="J2462" i="2" s="1"/>
  <c r="K2463" i="2"/>
  <c r="J2463" i="2" s="1"/>
  <c r="K2464" i="2"/>
  <c r="J2464" i="2" s="1"/>
  <c r="K2465" i="2"/>
  <c r="J2465" i="2" s="1"/>
  <c r="K2466" i="2"/>
  <c r="J2466" i="2" s="1"/>
  <c r="K2467" i="2"/>
  <c r="J2467" i="2" s="1"/>
  <c r="K2468" i="2"/>
  <c r="J2468" i="2" s="1"/>
  <c r="K2469" i="2"/>
  <c r="J2469" i="2" s="1"/>
  <c r="K2470" i="2"/>
  <c r="J2470" i="2" s="1"/>
  <c r="K2471" i="2"/>
  <c r="J2471" i="2" s="1"/>
  <c r="K2472" i="2"/>
  <c r="J2472" i="2" s="1"/>
  <c r="K2473" i="2"/>
  <c r="J2473" i="2" s="1"/>
  <c r="K2474" i="2"/>
  <c r="J2474" i="2" s="1"/>
  <c r="K2475" i="2"/>
  <c r="J2475" i="2" s="1"/>
  <c r="K2476" i="2"/>
  <c r="J2476" i="2" s="1"/>
  <c r="K2477" i="2"/>
  <c r="J2477" i="2" s="1"/>
  <c r="K2478" i="2"/>
  <c r="J2478" i="2" s="1"/>
  <c r="K2479" i="2"/>
  <c r="J2479" i="2" s="1"/>
  <c r="K2480" i="2"/>
  <c r="J2480" i="2" s="1"/>
  <c r="K2481" i="2"/>
  <c r="J2481" i="2" s="1"/>
  <c r="K2482" i="2"/>
  <c r="J2482" i="2" s="1"/>
  <c r="K2483" i="2"/>
  <c r="J2483" i="2" s="1"/>
  <c r="K2484" i="2"/>
  <c r="J2484" i="2" s="1"/>
  <c r="K2485" i="2"/>
  <c r="J2485" i="2" s="1"/>
  <c r="K2486" i="2"/>
  <c r="J2486" i="2" s="1"/>
  <c r="K2487" i="2"/>
  <c r="J2487" i="2" s="1"/>
  <c r="K2488" i="2"/>
  <c r="J2488" i="2" s="1"/>
  <c r="K2489" i="2"/>
  <c r="J2489" i="2" s="1"/>
  <c r="K2490" i="2"/>
  <c r="J2490" i="2" s="1"/>
  <c r="K2491" i="2"/>
  <c r="J2491" i="2" s="1"/>
  <c r="K2492" i="2"/>
  <c r="J2492" i="2" s="1"/>
  <c r="K2493" i="2"/>
  <c r="J2493" i="2" s="1"/>
  <c r="K2494" i="2"/>
  <c r="J2494" i="2" s="1"/>
  <c r="K2495" i="2"/>
  <c r="J2495" i="2" s="1"/>
  <c r="K2496" i="2"/>
  <c r="J2496" i="2" s="1"/>
  <c r="K2497" i="2"/>
  <c r="J2497" i="2" s="1"/>
  <c r="K2498" i="2"/>
  <c r="J2498" i="2" s="1"/>
  <c r="K2499" i="2"/>
  <c r="J2499" i="2" s="1"/>
  <c r="K2500" i="2"/>
  <c r="J2500" i="2" s="1"/>
  <c r="K2501" i="2"/>
  <c r="J2501" i="2" s="1"/>
  <c r="K2502" i="2"/>
  <c r="J2502" i="2" s="1"/>
  <c r="K2503" i="2"/>
  <c r="J2503" i="2" s="1"/>
  <c r="K2504" i="2"/>
  <c r="J2504" i="2" s="1"/>
  <c r="K2505" i="2"/>
  <c r="J2505" i="2" s="1"/>
  <c r="K2506" i="2"/>
  <c r="J2506" i="2" s="1"/>
  <c r="K2507" i="2"/>
  <c r="J2507" i="2" s="1"/>
  <c r="K2508" i="2"/>
  <c r="J2508" i="2" s="1"/>
  <c r="K2509" i="2"/>
  <c r="J2509" i="2" s="1"/>
  <c r="K2510" i="2"/>
  <c r="J2510" i="2" s="1"/>
  <c r="K2511" i="2"/>
  <c r="J2511" i="2" s="1"/>
  <c r="K2512" i="2"/>
  <c r="J2512" i="2" s="1"/>
  <c r="K2513" i="2"/>
  <c r="J2513" i="2" s="1"/>
  <c r="K2514" i="2"/>
  <c r="J2514" i="2" s="1"/>
  <c r="K2515" i="2"/>
  <c r="J2515" i="2" s="1"/>
  <c r="K2516" i="2"/>
  <c r="J2516" i="2" s="1"/>
  <c r="K2517" i="2"/>
  <c r="J2517" i="2" s="1"/>
  <c r="K2518" i="2"/>
  <c r="J2518" i="2" s="1"/>
  <c r="K2519" i="2"/>
  <c r="J2519" i="2" s="1"/>
  <c r="K2520" i="2"/>
  <c r="J2520" i="2" s="1"/>
  <c r="K2521" i="2"/>
  <c r="J2521" i="2" s="1"/>
  <c r="K2522" i="2"/>
  <c r="J2522" i="2" s="1"/>
  <c r="K2523" i="2"/>
  <c r="J2523" i="2" s="1"/>
  <c r="K2524" i="2"/>
  <c r="J2524" i="2" s="1"/>
  <c r="K2525" i="2"/>
  <c r="J2525" i="2" s="1"/>
  <c r="K2526" i="2"/>
  <c r="J2526" i="2" s="1"/>
  <c r="K2527" i="2"/>
  <c r="J2527" i="2" s="1"/>
  <c r="K2528" i="2"/>
  <c r="J2528" i="2" s="1"/>
  <c r="K2529" i="2"/>
  <c r="J2529" i="2" s="1"/>
  <c r="K2530" i="2"/>
  <c r="J2530" i="2" s="1"/>
  <c r="K2531" i="2"/>
  <c r="J2531" i="2" s="1"/>
  <c r="K2532" i="2"/>
  <c r="J2532" i="2" s="1"/>
  <c r="K2533" i="2"/>
  <c r="J2533" i="2" s="1"/>
  <c r="K2534" i="2"/>
  <c r="J2534" i="2" s="1"/>
  <c r="K2535" i="2"/>
  <c r="J2535" i="2" s="1"/>
  <c r="K2536" i="2"/>
  <c r="J2536" i="2" s="1"/>
  <c r="K2537" i="2"/>
  <c r="J2537" i="2" s="1"/>
  <c r="K2538" i="2"/>
  <c r="J2538" i="2" s="1"/>
  <c r="K2539" i="2"/>
  <c r="J2539" i="2" s="1"/>
  <c r="K2540" i="2"/>
  <c r="J2540" i="2" s="1"/>
  <c r="K2541" i="2"/>
  <c r="J2541" i="2" s="1"/>
  <c r="K2542" i="2"/>
  <c r="J2542" i="2" s="1"/>
  <c r="K2543" i="2"/>
  <c r="J2543" i="2" s="1"/>
  <c r="K2544" i="2"/>
  <c r="J2544" i="2" s="1"/>
  <c r="K2545" i="2"/>
  <c r="J2545" i="2" s="1"/>
  <c r="K2546" i="2"/>
  <c r="J2546" i="2" s="1"/>
  <c r="K2547" i="2"/>
  <c r="J2547" i="2" s="1"/>
  <c r="K2548" i="2"/>
  <c r="J2548" i="2" s="1"/>
  <c r="K2549" i="2"/>
  <c r="J2549" i="2" s="1"/>
  <c r="K2550" i="2"/>
  <c r="J2550" i="2" s="1"/>
  <c r="K2551" i="2"/>
  <c r="J2551" i="2" s="1"/>
  <c r="K2552" i="2"/>
  <c r="J2552" i="2" s="1"/>
  <c r="K2553" i="2"/>
  <c r="J2553" i="2" s="1"/>
  <c r="K2554" i="2"/>
  <c r="J2554" i="2" s="1"/>
  <c r="K2555" i="2"/>
  <c r="J2555" i="2" s="1"/>
  <c r="K2556" i="2"/>
  <c r="J2556" i="2" s="1"/>
  <c r="K2557" i="2"/>
  <c r="J2557" i="2" s="1"/>
  <c r="K2558" i="2"/>
  <c r="J2558" i="2" s="1"/>
  <c r="K2559" i="2"/>
  <c r="J2559" i="2" s="1"/>
  <c r="K2560" i="2"/>
  <c r="J2560" i="2" s="1"/>
  <c r="K2561" i="2"/>
  <c r="J2561" i="2" s="1"/>
  <c r="K2562" i="2"/>
  <c r="J2562" i="2" s="1"/>
  <c r="K2563" i="2"/>
  <c r="J2563" i="2" s="1"/>
  <c r="K2564" i="2"/>
  <c r="J2564" i="2" s="1"/>
  <c r="K2565" i="2"/>
  <c r="J2565" i="2" s="1"/>
  <c r="K2566" i="2"/>
  <c r="J2566" i="2" s="1"/>
  <c r="K2567" i="2"/>
  <c r="J2567" i="2" s="1"/>
  <c r="K2568" i="2"/>
  <c r="J2568" i="2" s="1"/>
  <c r="K2569" i="2"/>
  <c r="J2569" i="2" s="1"/>
  <c r="K2570" i="2"/>
  <c r="J2570" i="2" s="1"/>
  <c r="K2571" i="2"/>
  <c r="J2571" i="2" s="1"/>
  <c r="K2572" i="2"/>
  <c r="J2572" i="2" s="1"/>
  <c r="K2573" i="2"/>
  <c r="J2573" i="2" s="1"/>
  <c r="K2574" i="2"/>
  <c r="J2574" i="2" s="1"/>
  <c r="K2575" i="2"/>
  <c r="J2575" i="2" s="1"/>
  <c r="K2576" i="2"/>
  <c r="J2576" i="2" s="1"/>
  <c r="K2577" i="2"/>
  <c r="J2577" i="2" s="1"/>
  <c r="K2578" i="2"/>
  <c r="J2578" i="2" s="1"/>
  <c r="K2579" i="2"/>
  <c r="J2579" i="2" s="1"/>
  <c r="K2580" i="2"/>
  <c r="J2580" i="2" s="1"/>
  <c r="K2581" i="2"/>
  <c r="J2581" i="2" s="1"/>
  <c r="K2582" i="2"/>
  <c r="J2582" i="2" s="1"/>
  <c r="K2583" i="2"/>
  <c r="J2583" i="2" s="1"/>
  <c r="K2584" i="2"/>
  <c r="J2584" i="2" s="1"/>
  <c r="K2585" i="2"/>
  <c r="J2585" i="2" s="1"/>
  <c r="K2586" i="2"/>
  <c r="J2586" i="2" s="1"/>
  <c r="K2587" i="2"/>
  <c r="J2587" i="2" s="1"/>
  <c r="K2588" i="2"/>
  <c r="J2588" i="2" s="1"/>
  <c r="K2589" i="2"/>
  <c r="J2589" i="2" s="1"/>
  <c r="K2590" i="2"/>
  <c r="J2590" i="2" s="1"/>
  <c r="K2591" i="2"/>
  <c r="J2591" i="2" s="1"/>
  <c r="K2592" i="2"/>
  <c r="J2592" i="2" s="1"/>
  <c r="K2593" i="2"/>
  <c r="J2593" i="2" s="1"/>
  <c r="K2594" i="2"/>
  <c r="J2594" i="2" s="1"/>
  <c r="K2595" i="2"/>
  <c r="J2595" i="2" s="1"/>
  <c r="K2596" i="2"/>
  <c r="J2596" i="2" s="1"/>
  <c r="K2597" i="2"/>
  <c r="J2597" i="2" s="1"/>
  <c r="K2598" i="2"/>
  <c r="J2598" i="2" s="1"/>
  <c r="K2599" i="2"/>
  <c r="J2599" i="2" s="1"/>
  <c r="K2600" i="2"/>
  <c r="J2600" i="2" s="1"/>
  <c r="K2601" i="2"/>
  <c r="J2601" i="2" s="1"/>
  <c r="K2602" i="2"/>
  <c r="J2602" i="2" s="1"/>
  <c r="K2603" i="2"/>
  <c r="J2603" i="2" s="1"/>
  <c r="K2604" i="2"/>
  <c r="J2604" i="2" s="1"/>
  <c r="K2605" i="2"/>
  <c r="J2605" i="2" s="1"/>
  <c r="K2606" i="2"/>
  <c r="J2606" i="2" s="1"/>
  <c r="K2607" i="2"/>
  <c r="J2607" i="2" s="1"/>
  <c r="K2608" i="2"/>
  <c r="J2608" i="2" s="1"/>
  <c r="K2609" i="2"/>
  <c r="J2609" i="2" s="1"/>
  <c r="K2610" i="2"/>
  <c r="J2610" i="2" s="1"/>
  <c r="K2611" i="2"/>
  <c r="J2611" i="2" s="1"/>
  <c r="K2612" i="2"/>
  <c r="J2612" i="2" s="1"/>
  <c r="K2613" i="2"/>
  <c r="J2613" i="2" s="1"/>
  <c r="K2614" i="2"/>
  <c r="J2614" i="2" s="1"/>
  <c r="K2615" i="2"/>
  <c r="J2615" i="2" s="1"/>
  <c r="K2616" i="2"/>
  <c r="J2616" i="2" s="1"/>
  <c r="K2617" i="2"/>
  <c r="J2617" i="2" s="1"/>
  <c r="K2618" i="2"/>
  <c r="J2618" i="2" s="1"/>
  <c r="K2619" i="2"/>
  <c r="J2619" i="2" s="1"/>
  <c r="K2620" i="2"/>
  <c r="J2620" i="2" s="1"/>
  <c r="K2621" i="2"/>
  <c r="J2621" i="2" s="1"/>
  <c r="K2622" i="2"/>
  <c r="J2622" i="2" s="1"/>
  <c r="K2623" i="2"/>
  <c r="J2623" i="2" s="1"/>
  <c r="K2624" i="2"/>
  <c r="J2624" i="2" s="1"/>
  <c r="K2625" i="2"/>
  <c r="J2625" i="2" s="1"/>
  <c r="K2626" i="2"/>
  <c r="J2626" i="2" s="1"/>
  <c r="K2627" i="2"/>
  <c r="J2627" i="2" s="1"/>
  <c r="K2628" i="2"/>
  <c r="J2628" i="2" s="1"/>
  <c r="K2629" i="2"/>
  <c r="J2629" i="2" s="1"/>
  <c r="K2630" i="2"/>
  <c r="J2630" i="2" s="1"/>
  <c r="K2631" i="2"/>
  <c r="J2631" i="2" s="1"/>
  <c r="K2632" i="2"/>
  <c r="J2632" i="2" s="1"/>
  <c r="K2633" i="2"/>
  <c r="J2633" i="2" s="1"/>
  <c r="K2634" i="2"/>
  <c r="J2634" i="2" s="1"/>
  <c r="K2635" i="2"/>
  <c r="J2635" i="2" s="1"/>
  <c r="K2636" i="2"/>
  <c r="J2636" i="2" s="1"/>
  <c r="K2637" i="2"/>
  <c r="J2637" i="2" s="1"/>
  <c r="K2638" i="2"/>
  <c r="J2638" i="2" s="1"/>
  <c r="K2639" i="2"/>
  <c r="J2639" i="2" s="1"/>
  <c r="K2640" i="2"/>
  <c r="J2640" i="2" s="1"/>
  <c r="K2641" i="2"/>
  <c r="J2641" i="2" s="1"/>
  <c r="K2642" i="2"/>
  <c r="J2642" i="2" s="1"/>
  <c r="K2644" i="2"/>
  <c r="J2644" i="2" s="1"/>
  <c r="K2646" i="2"/>
  <c r="J2646" i="2" s="1"/>
  <c r="K2647" i="2"/>
  <c r="J2647" i="2" s="1"/>
  <c r="K2648" i="2"/>
  <c r="J2648" i="2" s="1"/>
  <c r="K2650" i="2"/>
  <c r="J2650" i="2" s="1"/>
  <c r="K2652" i="2"/>
  <c r="J2652" i="2" s="1"/>
  <c r="K2653" i="2"/>
  <c r="J2653" i="2" s="1"/>
  <c r="K2654" i="2"/>
  <c r="J2654" i="2" s="1"/>
  <c r="K2655" i="2"/>
  <c r="J2655" i="2" s="1"/>
  <c r="K2656" i="2"/>
  <c r="J2656" i="2" s="1"/>
  <c r="K2657" i="2"/>
  <c r="J2657" i="2" s="1"/>
  <c r="K2658" i="2"/>
  <c r="J2658" i="2" s="1"/>
  <c r="K2659" i="2"/>
  <c r="J2659" i="2" s="1"/>
  <c r="K2660" i="2"/>
  <c r="J2660" i="2" s="1"/>
  <c r="K2661" i="2"/>
  <c r="J2661" i="2" s="1"/>
  <c r="K2663" i="2"/>
  <c r="J2663" i="2" s="1"/>
  <c r="K2664" i="2"/>
  <c r="J2664" i="2" s="1"/>
  <c r="K2665" i="2"/>
  <c r="J2665" i="2" s="1"/>
  <c r="K2667" i="2"/>
  <c r="J2667" i="2" s="1"/>
  <c r="K2669" i="2"/>
  <c r="J2669" i="2" s="1"/>
  <c r="K2670" i="2"/>
  <c r="J2670" i="2" s="1"/>
  <c r="K2671" i="2"/>
  <c r="J2671" i="2" s="1"/>
  <c r="K2672" i="2"/>
  <c r="J2672" i="2" s="1"/>
  <c r="K2673" i="2"/>
  <c r="J2673" i="2" s="1"/>
  <c r="K2674" i="2"/>
  <c r="J2674" i="2" s="1"/>
  <c r="K2675" i="2"/>
  <c r="J2675" i="2" s="1"/>
  <c r="K2676" i="2"/>
  <c r="J2676" i="2" s="1"/>
  <c r="K2677" i="2"/>
  <c r="J2677" i="2" s="1"/>
  <c r="K2679" i="2"/>
  <c r="J2679" i="2" s="1"/>
  <c r="K2680" i="2"/>
  <c r="J2680" i="2" s="1"/>
  <c r="K2681" i="2"/>
  <c r="J2681" i="2" s="1"/>
  <c r="K2682" i="2"/>
  <c r="J2682" i="2" s="1"/>
  <c r="K2683" i="2"/>
  <c r="J2683" i="2" s="1"/>
  <c r="K2684" i="2"/>
  <c r="J2684" i="2" s="1"/>
  <c r="K2685" i="2"/>
  <c r="J2685" i="2" s="1"/>
  <c r="K2686" i="2"/>
  <c r="J2686" i="2" s="1"/>
  <c r="K2687" i="2"/>
  <c r="J2687" i="2" s="1"/>
  <c r="K2688" i="2"/>
  <c r="J2688" i="2" s="1"/>
  <c r="K2689" i="2"/>
  <c r="J2689" i="2" s="1"/>
  <c r="K2691" i="2"/>
  <c r="J2691" i="2" s="1"/>
  <c r="K2692" i="2"/>
  <c r="J2692" i="2" s="1"/>
  <c r="K2693" i="2"/>
  <c r="J2693" i="2" s="1"/>
  <c r="K2694" i="2"/>
  <c r="J2694" i="2" s="1"/>
  <c r="K2696" i="2"/>
  <c r="J2696" i="2" s="1"/>
  <c r="K2697" i="2"/>
  <c r="J2697" i="2" s="1"/>
  <c r="K2698" i="2"/>
  <c r="J2698" i="2" s="1"/>
  <c r="K2699" i="2"/>
  <c r="J2699" i="2" s="1"/>
  <c r="K2700" i="2"/>
  <c r="J2700" i="2" s="1"/>
  <c r="K2701" i="2"/>
  <c r="J2701" i="2" s="1"/>
  <c r="K2704" i="2"/>
  <c r="J2704" i="2" s="1"/>
  <c r="K2705" i="2"/>
  <c r="J2705" i="2" s="1"/>
  <c r="K2706" i="2"/>
  <c r="J2706" i="2" s="1"/>
  <c r="K2708" i="2"/>
  <c r="J2708" i="2" s="1"/>
  <c r="K2709" i="2"/>
  <c r="J2709" i="2" s="1"/>
  <c r="K2710" i="2"/>
  <c r="J2710" i="2" s="1"/>
  <c r="K2711" i="2"/>
  <c r="J2711" i="2" s="1"/>
  <c r="K2712" i="2"/>
  <c r="J2712" i="2" s="1"/>
  <c r="K2713" i="2"/>
  <c r="J2713" i="2" s="1"/>
  <c r="K2716" i="2"/>
  <c r="J2716" i="2" s="1"/>
  <c r="K2717" i="2"/>
  <c r="J2717" i="2" s="1"/>
  <c r="K2718" i="2"/>
  <c r="J2718" i="2" s="1"/>
  <c r="K2719" i="2"/>
  <c r="J2719" i="2" s="1"/>
  <c r="K2720" i="2"/>
  <c r="J2720" i="2" s="1"/>
  <c r="K2721" i="2"/>
  <c r="J2721" i="2" s="1"/>
  <c r="K2722" i="2"/>
  <c r="J2722" i="2" s="1"/>
  <c r="K2723" i="2"/>
  <c r="J2723" i="2" s="1"/>
  <c r="K2724" i="2"/>
  <c r="J2724" i="2" s="1"/>
  <c r="K2725" i="2"/>
  <c r="J2725" i="2" s="1"/>
  <c r="K2726" i="2"/>
  <c r="J2726" i="2" s="1"/>
  <c r="K2727" i="2"/>
  <c r="J2727" i="2" s="1"/>
  <c r="K2728" i="2"/>
  <c r="J2728" i="2" s="1"/>
  <c r="K2729" i="2"/>
  <c r="J2729" i="2" s="1"/>
  <c r="K2730" i="2"/>
  <c r="J2730" i="2" s="1"/>
  <c r="K2731" i="2"/>
  <c r="J2731" i="2" s="1"/>
  <c r="K2732" i="2"/>
  <c r="J2732" i="2" s="1"/>
  <c r="K2733" i="2"/>
  <c r="J2733" i="2" s="1"/>
  <c r="K2734" i="2"/>
  <c r="J2734" i="2" s="1"/>
  <c r="K2735" i="2"/>
  <c r="J2735" i="2" s="1"/>
  <c r="K2736" i="2"/>
  <c r="J2736" i="2" s="1"/>
  <c r="K2737" i="2"/>
  <c r="J2737" i="2" s="1"/>
  <c r="K2738" i="2"/>
  <c r="J2738" i="2" s="1"/>
  <c r="K2739" i="2"/>
  <c r="J2739" i="2" s="1"/>
  <c r="K2740" i="2"/>
  <c r="J2740" i="2" s="1"/>
  <c r="K2741" i="2"/>
  <c r="J2741" i="2" s="1"/>
  <c r="K2742" i="2"/>
  <c r="J2742" i="2" s="1"/>
  <c r="K2743" i="2"/>
  <c r="J2743" i="2" s="1"/>
  <c r="K2744" i="2"/>
  <c r="J2744" i="2" s="1"/>
  <c r="K2745" i="2"/>
  <c r="J2745" i="2" s="1"/>
  <c r="K2746" i="2"/>
  <c r="J2746" i="2" s="1"/>
  <c r="K2747" i="2"/>
  <c r="J2747" i="2" s="1"/>
  <c r="K2748" i="2"/>
  <c r="J2748" i="2" s="1"/>
  <c r="K2749" i="2"/>
  <c r="J2749" i="2" s="1"/>
  <c r="K2750" i="2"/>
  <c r="J2750" i="2" s="1"/>
  <c r="K2751" i="2"/>
  <c r="J2751" i="2" s="1"/>
  <c r="K2752" i="2"/>
  <c r="J2752" i="2" s="1"/>
  <c r="K2753" i="2"/>
  <c r="J2753" i="2" s="1"/>
  <c r="K2754" i="2"/>
  <c r="J2754" i="2" s="1"/>
  <c r="K2755" i="2"/>
  <c r="J2755" i="2" s="1"/>
  <c r="K2756" i="2"/>
  <c r="J2756" i="2" s="1"/>
  <c r="K2757" i="2"/>
  <c r="J2757" i="2" s="1"/>
  <c r="K2758" i="2"/>
  <c r="J2758" i="2" s="1"/>
  <c r="K2759" i="2"/>
  <c r="J2759" i="2" s="1"/>
  <c r="K2760" i="2"/>
  <c r="J2760" i="2" s="1"/>
  <c r="K2761" i="2"/>
  <c r="J2761" i="2" s="1"/>
  <c r="K2762" i="2"/>
  <c r="J2762" i="2" s="1"/>
  <c r="K2763" i="2"/>
  <c r="J2763" i="2" s="1"/>
  <c r="K2764" i="2"/>
  <c r="J2764" i="2" s="1"/>
  <c r="K2765" i="2"/>
  <c r="J2765" i="2" s="1"/>
  <c r="K2766" i="2"/>
  <c r="J2766" i="2" s="1"/>
  <c r="K2767" i="2"/>
  <c r="J2767" i="2" s="1"/>
  <c r="K2768" i="2"/>
  <c r="J2768" i="2" s="1"/>
  <c r="K2769" i="2"/>
  <c r="J2769" i="2" s="1"/>
  <c r="K2770" i="2"/>
  <c r="J2770" i="2" s="1"/>
  <c r="K2771" i="2"/>
  <c r="J2771" i="2" s="1"/>
  <c r="K2772" i="2"/>
  <c r="J2772" i="2" s="1"/>
  <c r="K2773" i="2"/>
  <c r="J2773" i="2" s="1"/>
  <c r="K2774" i="2"/>
  <c r="J2774" i="2" s="1"/>
  <c r="K2775" i="2"/>
  <c r="J2775" i="2" s="1"/>
  <c r="K2776" i="2"/>
  <c r="J2776" i="2" s="1"/>
  <c r="K2777" i="2"/>
  <c r="J2777" i="2" s="1"/>
  <c r="K2778" i="2"/>
  <c r="J2778" i="2" s="1"/>
  <c r="K2779" i="2"/>
  <c r="J2779" i="2" s="1"/>
  <c r="K2780" i="2"/>
  <c r="J2780" i="2" s="1"/>
  <c r="K2781" i="2"/>
  <c r="J2781" i="2" s="1"/>
  <c r="K2782" i="2"/>
  <c r="J2782" i="2" s="1"/>
  <c r="K2783" i="2"/>
  <c r="J2783" i="2" s="1"/>
  <c r="K2784" i="2"/>
  <c r="J2784" i="2" s="1"/>
  <c r="K2785" i="2"/>
  <c r="J2785" i="2" s="1"/>
  <c r="K2786" i="2"/>
  <c r="J2786" i="2" s="1"/>
  <c r="K2787" i="2"/>
  <c r="J2787" i="2" s="1"/>
  <c r="K2788" i="2"/>
  <c r="J2788" i="2" s="1"/>
  <c r="K2789" i="2"/>
  <c r="J2789" i="2" s="1"/>
  <c r="K2790" i="2"/>
  <c r="J2790" i="2" s="1"/>
  <c r="K2791" i="2"/>
  <c r="J2791" i="2" s="1"/>
  <c r="K2792" i="2"/>
  <c r="J2792" i="2" s="1"/>
  <c r="K2793" i="2"/>
  <c r="J2793" i="2" s="1"/>
  <c r="K2794" i="2"/>
  <c r="J2794" i="2" s="1"/>
  <c r="K2795" i="2"/>
  <c r="J2795" i="2" s="1"/>
  <c r="K2796" i="2"/>
  <c r="J2796" i="2" s="1"/>
  <c r="K2797" i="2"/>
  <c r="J2797" i="2" s="1"/>
  <c r="K2798" i="2"/>
  <c r="J2798" i="2" s="1"/>
  <c r="K2799" i="2"/>
  <c r="J2799" i="2" s="1"/>
  <c r="K2800" i="2"/>
  <c r="J2800" i="2" s="1"/>
  <c r="K2801" i="2"/>
  <c r="J2801" i="2" s="1"/>
  <c r="K2802" i="2"/>
  <c r="J2802" i="2" s="1"/>
  <c r="K2803" i="2"/>
  <c r="J2803" i="2" s="1"/>
  <c r="K2804" i="2"/>
  <c r="J2804" i="2" s="1"/>
  <c r="K2805" i="2"/>
  <c r="J2805" i="2" s="1"/>
  <c r="K2806" i="2"/>
  <c r="J2806" i="2" s="1"/>
  <c r="K2807" i="2"/>
  <c r="J2807" i="2" s="1"/>
  <c r="K2808" i="2"/>
  <c r="J2808" i="2" s="1"/>
  <c r="K2809" i="2"/>
  <c r="J2809" i="2" s="1"/>
  <c r="K2810" i="2"/>
  <c r="J2810" i="2" s="1"/>
  <c r="K2811" i="2"/>
  <c r="J2811" i="2" s="1"/>
  <c r="K2812" i="2"/>
  <c r="J2812" i="2" s="1"/>
  <c r="K2813" i="2"/>
  <c r="J2813" i="2" s="1"/>
  <c r="K2814" i="2"/>
  <c r="J2814" i="2" s="1"/>
  <c r="K2815" i="2"/>
  <c r="J2815" i="2" s="1"/>
  <c r="K2816" i="2"/>
  <c r="J2816" i="2" s="1"/>
  <c r="K2817" i="2"/>
  <c r="J2817" i="2" s="1"/>
  <c r="K2818" i="2"/>
  <c r="J2818" i="2" s="1"/>
  <c r="K2819" i="2"/>
  <c r="J2819" i="2" s="1"/>
  <c r="K2820" i="2"/>
  <c r="J2820" i="2" s="1"/>
  <c r="K2821" i="2"/>
  <c r="J2821" i="2" s="1"/>
  <c r="K2822" i="2"/>
  <c r="J2822" i="2" s="1"/>
  <c r="K2823" i="2"/>
  <c r="J2823" i="2" s="1"/>
  <c r="K2824" i="2"/>
  <c r="J2824" i="2" s="1"/>
  <c r="K2825" i="2"/>
  <c r="J2825" i="2" s="1"/>
  <c r="K2826" i="2"/>
  <c r="J2826" i="2" s="1"/>
  <c r="K2827" i="2"/>
  <c r="J2827" i="2" s="1"/>
  <c r="K2828" i="2"/>
  <c r="J2828" i="2" s="1"/>
  <c r="K2829" i="2"/>
  <c r="J2829" i="2" s="1"/>
  <c r="K2830" i="2"/>
  <c r="J2830" i="2" s="1"/>
  <c r="K2831" i="2"/>
  <c r="J2831" i="2" s="1"/>
  <c r="K2832" i="2"/>
  <c r="J2832" i="2" s="1"/>
  <c r="K2833" i="2"/>
  <c r="J2833" i="2" s="1"/>
  <c r="K2834" i="2"/>
  <c r="J2834" i="2" s="1"/>
  <c r="K2835" i="2"/>
  <c r="J2835" i="2" s="1"/>
  <c r="K2836" i="2"/>
  <c r="J2836" i="2" s="1"/>
  <c r="K2837" i="2"/>
  <c r="J2837" i="2" s="1"/>
  <c r="K2838" i="2"/>
  <c r="J2838" i="2" s="1"/>
  <c r="K2839" i="2"/>
  <c r="J2839" i="2" s="1"/>
  <c r="K2840" i="2"/>
  <c r="J2840" i="2" s="1"/>
  <c r="K2841" i="2"/>
  <c r="J2841" i="2" s="1"/>
  <c r="K2842" i="2"/>
  <c r="J2842" i="2" s="1"/>
  <c r="K2843" i="2"/>
  <c r="J2843" i="2" s="1"/>
  <c r="K2844" i="2"/>
  <c r="J2844" i="2" s="1"/>
  <c r="K2845" i="2"/>
  <c r="J2845" i="2" s="1"/>
  <c r="K2846" i="2"/>
  <c r="J2846" i="2" s="1"/>
  <c r="K2847" i="2"/>
  <c r="J2847" i="2" s="1"/>
  <c r="K2848" i="2"/>
  <c r="J2848" i="2" s="1"/>
  <c r="K2849" i="2"/>
  <c r="J2849" i="2" s="1"/>
  <c r="K2850" i="2"/>
  <c r="J2850" i="2" s="1"/>
  <c r="K2851" i="2"/>
  <c r="J2851" i="2" s="1"/>
  <c r="K2852" i="2"/>
  <c r="J2852" i="2" s="1"/>
  <c r="K2853" i="2"/>
  <c r="J2853" i="2" s="1"/>
  <c r="K2854" i="2"/>
  <c r="J2854" i="2" s="1"/>
  <c r="K2855" i="2"/>
  <c r="J2855" i="2" s="1"/>
  <c r="K2856" i="2"/>
  <c r="J2856" i="2" s="1"/>
  <c r="K2857" i="2"/>
  <c r="J2857" i="2" s="1"/>
  <c r="K2858" i="2"/>
  <c r="J2858" i="2" s="1"/>
  <c r="K2860" i="2"/>
  <c r="J2860" i="2" s="1"/>
  <c r="K2861" i="2"/>
  <c r="J2861" i="2" s="1"/>
  <c r="K2862" i="2"/>
  <c r="J2862" i="2" s="1"/>
  <c r="K2863" i="2"/>
  <c r="J2863" i="2" s="1"/>
  <c r="K2864" i="2"/>
  <c r="J2864" i="2" s="1"/>
  <c r="K2865" i="2"/>
  <c r="J2865" i="2" s="1"/>
  <c r="K2866" i="2"/>
  <c r="J2866" i="2" s="1"/>
  <c r="K2867" i="2"/>
  <c r="J2867" i="2" s="1"/>
  <c r="K2868" i="2"/>
  <c r="J2868" i="2" s="1"/>
  <c r="K2869" i="2"/>
  <c r="J2869" i="2" s="1"/>
  <c r="K2870" i="2"/>
  <c r="J2870" i="2" s="1"/>
  <c r="K2871" i="2"/>
  <c r="J2871" i="2" s="1"/>
  <c r="K2872" i="2"/>
  <c r="J2872" i="2" s="1"/>
  <c r="K2873" i="2"/>
  <c r="J2873" i="2" s="1"/>
  <c r="K2874" i="2"/>
  <c r="J2874" i="2" s="1"/>
  <c r="K2875" i="2"/>
  <c r="J2875" i="2" s="1"/>
  <c r="K2876" i="2"/>
  <c r="J2876" i="2" s="1"/>
  <c r="K2877" i="2"/>
  <c r="J2877" i="2" s="1"/>
  <c r="K2878" i="2"/>
  <c r="J2878" i="2" s="1"/>
  <c r="K2879" i="2"/>
  <c r="J2879" i="2" s="1"/>
  <c r="K2880" i="2"/>
  <c r="J2880" i="2" s="1"/>
  <c r="K2881" i="2"/>
  <c r="J2881" i="2" s="1"/>
  <c r="K2882" i="2"/>
  <c r="J2882" i="2" s="1"/>
  <c r="K2883" i="2"/>
  <c r="J2883" i="2" s="1"/>
  <c r="K2884" i="2"/>
  <c r="J2884" i="2" s="1"/>
  <c r="K2885" i="2"/>
  <c r="J2885" i="2" s="1"/>
  <c r="K2886" i="2"/>
  <c r="J2886" i="2" s="1"/>
  <c r="K2887" i="2"/>
  <c r="J2887" i="2" s="1"/>
  <c r="K2888" i="2"/>
  <c r="J2888" i="2" s="1"/>
  <c r="K2889" i="2"/>
  <c r="J2889" i="2" s="1"/>
  <c r="K2890" i="2"/>
  <c r="J2890" i="2" s="1"/>
  <c r="K2891" i="2"/>
  <c r="J2891" i="2" s="1"/>
  <c r="K2892" i="2"/>
  <c r="J2892" i="2" s="1"/>
  <c r="K2893" i="2"/>
  <c r="J2893" i="2" s="1"/>
  <c r="K2894" i="2"/>
  <c r="J2894" i="2" s="1"/>
  <c r="K2895" i="2"/>
  <c r="J2895" i="2" s="1"/>
  <c r="K2896" i="2"/>
  <c r="J2896" i="2" s="1"/>
  <c r="K2897" i="2"/>
  <c r="J2897" i="2" s="1"/>
  <c r="K2898" i="2"/>
  <c r="J2898" i="2" s="1"/>
  <c r="K2899" i="2"/>
  <c r="J2899" i="2" s="1"/>
  <c r="K2900" i="2"/>
  <c r="J2900" i="2" s="1"/>
  <c r="K2901" i="2"/>
  <c r="J2901" i="2" s="1"/>
  <c r="K2902" i="2"/>
  <c r="J2902" i="2" s="1"/>
  <c r="K2903" i="2"/>
  <c r="J2903" i="2" s="1"/>
  <c r="K2904" i="2"/>
  <c r="J2904" i="2" s="1"/>
  <c r="K2905" i="2"/>
  <c r="J2905" i="2" s="1"/>
  <c r="K2906" i="2"/>
  <c r="J2906" i="2" s="1"/>
  <c r="K2907" i="2"/>
  <c r="J2907" i="2" s="1"/>
  <c r="K2908" i="2"/>
  <c r="J2908" i="2" s="1"/>
  <c r="K2909" i="2"/>
  <c r="J2909" i="2" s="1"/>
  <c r="K2910" i="2"/>
  <c r="J2910" i="2" s="1"/>
  <c r="K2911" i="2"/>
  <c r="J2911" i="2" s="1"/>
  <c r="K2912" i="2"/>
  <c r="J2912" i="2" s="1"/>
  <c r="K2913" i="2"/>
  <c r="J2913" i="2" s="1"/>
  <c r="K2914" i="2"/>
  <c r="J2914" i="2" s="1"/>
  <c r="K2915" i="2"/>
  <c r="J2915" i="2" s="1"/>
  <c r="K2916" i="2"/>
  <c r="J2916" i="2" s="1"/>
  <c r="K2917" i="2"/>
  <c r="J2917" i="2" s="1"/>
  <c r="K2918" i="2"/>
  <c r="J2918" i="2" s="1"/>
  <c r="K2919" i="2"/>
  <c r="J2919" i="2" s="1"/>
  <c r="K2920" i="2"/>
  <c r="J2920" i="2" s="1"/>
  <c r="K2921" i="2"/>
  <c r="J2921" i="2" s="1"/>
  <c r="K2922" i="2"/>
  <c r="J2922" i="2" s="1"/>
  <c r="K2923" i="2"/>
  <c r="J2923" i="2" s="1"/>
  <c r="K2924" i="2"/>
  <c r="J2924" i="2" s="1"/>
  <c r="K2925" i="2"/>
  <c r="J2925" i="2" s="1"/>
  <c r="K2926" i="2"/>
  <c r="J2926" i="2" s="1"/>
  <c r="K2927" i="2"/>
  <c r="J2927" i="2" s="1"/>
  <c r="K2928" i="2"/>
  <c r="J2928" i="2" s="1"/>
  <c r="K2929" i="2"/>
  <c r="J2929" i="2" s="1"/>
  <c r="K2930" i="2"/>
  <c r="J2930" i="2" s="1"/>
  <c r="K2931" i="2"/>
  <c r="J2931" i="2" s="1"/>
  <c r="K2932" i="2"/>
  <c r="J2932" i="2" s="1"/>
  <c r="K2933" i="2"/>
  <c r="J2933" i="2" s="1"/>
  <c r="K2934" i="2"/>
  <c r="J2934" i="2" s="1"/>
  <c r="K2935" i="2"/>
  <c r="J2935" i="2" s="1"/>
  <c r="K2936" i="2"/>
  <c r="J2936" i="2" s="1"/>
  <c r="K2937" i="2"/>
  <c r="J2937" i="2" s="1"/>
  <c r="K2938" i="2"/>
  <c r="J2938" i="2" s="1"/>
  <c r="K2939" i="2"/>
  <c r="J2939" i="2" s="1"/>
  <c r="K2940" i="2"/>
  <c r="J2940" i="2" s="1"/>
  <c r="K2941" i="2"/>
  <c r="J2941" i="2" s="1"/>
  <c r="K2942" i="2"/>
  <c r="J2942" i="2" s="1"/>
  <c r="K2943" i="2"/>
  <c r="J2943" i="2" s="1"/>
  <c r="K2944" i="2"/>
  <c r="J2944" i="2" s="1"/>
  <c r="K2945" i="2"/>
  <c r="J2945" i="2" s="1"/>
  <c r="K2946" i="2"/>
  <c r="J2946" i="2" s="1"/>
  <c r="K2947" i="2"/>
  <c r="J2947" i="2" s="1"/>
  <c r="K2948" i="2"/>
  <c r="J2948" i="2" s="1"/>
  <c r="K2949" i="2"/>
  <c r="J2949" i="2" s="1"/>
  <c r="K2950" i="2"/>
  <c r="J2950" i="2" s="1"/>
  <c r="K2951" i="2"/>
  <c r="J2951" i="2" s="1"/>
  <c r="K2952" i="2"/>
  <c r="J2952" i="2" s="1"/>
  <c r="K2953" i="2"/>
  <c r="J2953" i="2" s="1"/>
  <c r="K2954" i="2"/>
  <c r="J2954" i="2" s="1"/>
  <c r="K2956" i="2"/>
  <c r="J2956" i="2" s="1"/>
  <c r="K2957" i="2"/>
  <c r="J2957" i="2" s="1"/>
  <c r="K2958" i="2"/>
  <c r="J2958" i="2" s="1"/>
  <c r="K2959" i="2"/>
  <c r="J2959" i="2" s="1"/>
  <c r="K2960" i="2"/>
  <c r="J2960" i="2" s="1"/>
  <c r="K2961" i="2"/>
  <c r="J2961" i="2" s="1"/>
  <c r="K2962" i="2"/>
  <c r="J2962" i="2" s="1"/>
  <c r="K2963" i="2"/>
  <c r="J2963" i="2" s="1"/>
  <c r="K2964" i="2"/>
  <c r="J2964" i="2" s="1"/>
  <c r="K2965" i="2"/>
  <c r="J2965" i="2" s="1"/>
  <c r="K2966" i="2"/>
  <c r="J2966" i="2" s="1"/>
  <c r="K2967" i="2"/>
  <c r="J2967" i="2" s="1"/>
  <c r="K2968" i="2"/>
  <c r="J2968" i="2" s="1"/>
  <c r="K2969" i="2"/>
  <c r="J2969" i="2" s="1"/>
  <c r="K2970" i="2"/>
  <c r="J2970" i="2" s="1"/>
  <c r="K2971" i="2"/>
  <c r="J2971" i="2" s="1"/>
  <c r="K2972" i="2"/>
  <c r="J2972" i="2" s="1"/>
  <c r="K2973" i="2"/>
  <c r="J2973" i="2" s="1"/>
  <c r="K2974" i="2"/>
  <c r="J2974" i="2" s="1"/>
  <c r="K2975" i="2"/>
  <c r="J2975" i="2" s="1"/>
  <c r="K2976" i="2"/>
  <c r="J2976" i="2" s="1"/>
  <c r="K2977" i="2"/>
  <c r="J2977" i="2" s="1"/>
  <c r="K2978" i="2"/>
  <c r="J2978" i="2" s="1"/>
  <c r="K2979" i="2"/>
  <c r="J2979" i="2" s="1"/>
  <c r="K2980" i="2"/>
  <c r="J2980" i="2" s="1"/>
  <c r="K2981" i="2"/>
  <c r="J2981" i="2" s="1"/>
  <c r="K2982" i="2"/>
  <c r="J2982" i="2" s="1"/>
  <c r="K2983" i="2"/>
  <c r="J2983" i="2" s="1"/>
  <c r="K2984" i="2"/>
  <c r="J2984" i="2" s="1"/>
  <c r="K2985" i="2"/>
  <c r="J2985" i="2" s="1"/>
  <c r="K2986" i="2"/>
  <c r="J2986" i="2" s="1"/>
  <c r="K2987" i="2"/>
  <c r="J2987" i="2" s="1"/>
  <c r="K2988" i="2"/>
  <c r="J2988" i="2" s="1"/>
  <c r="K2989" i="2"/>
  <c r="J2989" i="2" s="1"/>
  <c r="K2990" i="2"/>
  <c r="J2990" i="2" s="1"/>
  <c r="K2991" i="2"/>
  <c r="J2991" i="2" s="1"/>
  <c r="K2992" i="2"/>
  <c r="J2992" i="2" s="1"/>
  <c r="K2993" i="2"/>
  <c r="J2993" i="2" s="1"/>
  <c r="K2995" i="2"/>
  <c r="J2995" i="2" s="1"/>
  <c r="K2996" i="2"/>
  <c r="J2996" i="2" s="1"/>
  <c r="K2997" i="2"/>
  <c r="J2997" i="2" s="1"/>
  <c r="K2998" i="2"/>
  <c r="J2998" i="2" s="1"/>
  <c r="K2999" i="2"/>
  <c r="J2999" i="2" s="1"/>
  <c r="K3000" i="2"/>
  <c r="J3000" i="2" s="1"/>
  <c r="K3001" i="2"/>
  <c r="J3001" i="2" s="1"/>
  <c r="K3002" i="2"/>
  <c r="J3002" i="2" s="1"/>
  <c r="K3003" i="2"/>
  <c r="J3003" i="2" s="1"/>
  <c r="K3004" i="2"/>
  <c r="J3004" i="2" s="1"/>
  <c r="K3005" i="2"/>
  <c r="J3005" i="2" s="1"/>
  <c r="K3006" i="2"/>
  <c r="J3006" i="2" s="1"/>
  <c r="K3007" i="2"/>
  <c r="J3007" i="2" s="1"/>
  <c r="K3008" i="2"/>
  <c r="J3008" i="2" s="1"/>
  <c r="K3009" i="2"/>
  <c r="J3009" i="2" s="1"/>
  <c r="K3010" i="2"/>
  <c r="J3010" i="2" s="1"/>
  <c r="K3011" i="2"/>
  <c r="J3011" i="2" s="1"/>
  <c r="K3012" i="2"/>
  <c r="J3012" i="2" s="1"/>
  <c r="K3013" i="2"/>
  <c r="J3013" i="2" s="1"/>
  <c r="K3014" i="2"/>
  <c r="J3014" i="2" s="1"/>
  <c r="K3015" i="2"/>
  <c r="J3015" i="2" s="1"/>
  <c r="K3016" i="2"/>
  <c r="J3016" i="2" s="1"/>
  <c r="K3017" i="2"/>
  <c r="J3017" i="2" s="1"/>
  <c r="K3018" i="2"/>
  <c r="J3018" i="2" s="1"/>
  <c r="K3019" i="2"/>
  <c r="J3019" i="2" s="1"/>
  <c r="K3021" i="2"/>
  <c r="J3021" i="2" s="1"/>
  <c r="K3022" i="2"/>
  <c r="J3022" i="2" s="1"/>
  <c r="K3023" i="2"/>
  <c r="J3023" i="2" s="1"/>
  <c r="K3024" i="2"/>
  <c r="J3024" i="2" s="1"/>
  <c r="K3025" i="2"/>
  <c r="J3025" i="2" s="1"/>
  <c r="K3026" i="2"/>
  <c r="J3026" i="2" s="1"/>
  <c r="K3027" i="2"/>
  <c r="J3027" i="2" s="1"/>
  <c r="K3028" i="2"/>
  <c r="J3028" i="2" s="1"/>
  <c r="K3029" i="2"/>
  <c r="J3029" i="2" s="1"/>
  <c r="K3030" i="2"/>
  <c r="J3030" i="2" s="1"/>
  <c r="K3031" i="2"/>
  <c r="J3031" i="2" s="1"/>
  <c r="K3032" i="2"/>
  <c r="J3032" i="2" s="1"/>
  <c r="K3033" i="2"/>
  <c r="J3033" i="2" s="1"/>
  <c r="K3034" i="2"/>
  <c r="J3034" i="2" s="1"/>
  <c r="K3035" i="2"/>
  <c r="J3035" i="2" s="1"/>
  <c r="K3036" i="2"/>
  <c r="J3036" i="2" s="1"/>
  <c r="K3037" i="2"/>
  <c r="J3037" i="2" s="1"/>
  <c r="K3038" i="2"/>
  <c r="J3038" i="2" s="1"/>
  <c r="K3039" i="2"/>
  <c r="J3039" i="2" s="1"/>
  <c r="K3040" i="2"/>
  <c r="J3040" i="2" s="1"/>
  <c r="K3041" i="2"/>
  <c r="J3041" i="2" s="1"/>
  <c r="K3042" i="2"/>
  <c r="J3042" i="2" s="1"/>
  <c r="K3043" i="2"/>
  <c r="J3043" i="2" s="1"/>
  <c r="K3044" i="2"/>
  <c r="J3044" i="2" s="1"/>
  <c r="K3045" i="2"/>
  <c r="J3045" i="2" s="1"/>
  <c r="K3046" i="2"/>
  <c r="J3046" i="2" s="1"/>
  <c r="K3047" i="2"/>
  <c r="J3047" i="2" s="1"/>
  <c r="K3048" i="2"/>
  <c r="J3048" i="2" s="1"/>
  <c r="K3049" i="2"/>
  <c r="J3049" i="2" s="1"/>
  <c r="K3050" i="2"/>
  <c r="J3050" i="2" s="1"/>
  <c r="K3051" i="2"/>
  <c r="J3051" i="2" s="1"/>
  <c r="K3052" i="2"/>
  <c r="J3052" i="2" s="1"/>
  <c r="K3053" i="2"/>
  <c r="J3053" i="2" s="1"/>
  <c r="K3054" i="2"/>
  <c r="J3054" i="2" s="1"/>
  <c r="K3055" i="2"/>
  <c r="J3055" i="2" s="1"/>
  <c r="K3056" i="2"/>
  <c r="J3056" i="2" s="1"/>
  <c r="K3057" i="2"/>
  <c r="J3057" i="2" s="1"/>
  <c r="K3058" i="2"/>
  <c r="J3058" i="2" s="1"/>
  <c r="K3059" i="2"/>
  <c r="J3059" i="2" s="1"/>
  <c r="K3060" i="2"/>
  <c r="J3060" i="2" s="1"/>
  <c r="K3061" i="2"/>
  <c r="J3061" i="2" s="1"/>
  <c r="K3062" i="2"/>
  <c r="J3062" i="2" s="1"/>
  <c r="K3063" i="2"/>
  <c r="J3063" i="2" s="1"/>
  <c r="K3064" i="2"/>
  <c r="J3064" i="2" s="1"/>
  <c r="K3065" i="2"/>
  <c r="J3065" i="2" s="1"/>
  <c r="K3066" i="2"/>
  <c r="J3066" i="2" s="1"/>
  <c r="K3067" i="2"/>
  <c r="J3067" i="2" s="1"/>
  <c r="K3068" i="2"/>
  <c r="J3068" i="2" s="1"/>
  <c r="K3069" i="2"/>
  <c r="J3069" i="2" s="1"/>
  <c r="K3070" i="2"/>
  <c r="J3070" i="2" s="1"/>
  <c r="K3071" i="2"/>
  <c r="J3071" i="2" s="1"/>
  <c r="K3072" i="2"/>
  <c r="J3072" i="2" s="1"/>
  <c r="K3073" i="2"/>
  <c r="J3073" i="2" s="1"/>
  <c r="K3074" i="2"/>
  <c r="J3074" i="2" s="1"/>
  <c r="K3075" i="2"/>
  <c r="J3075" i="2" s="1"/>
  <c r="K3076" i="2"/>
  <c r="J3076" i="2" s="1"/>
  <c r="K3077" i="2"/>
  <c r="J3077" i="2" s="1"/>
  <c r="K3078" i="2"/>
  <c r="J3078" i="2" s="1"/>
  <c r="K3079" i="2"/>
  <c r="J3079" i="2" s="1"/>
  <c r="K3080" i="2"/>
  <c r="J3080" i="2" s="1"/>
  <c r="K3081" i="2"/>
  <c r="J3081" i="2" s="1"/>
  <c r="K3083" i="2"/>
  <c r="J3083" i="2" s="1"/>
  <c r="K3084" i="2"/>
  <c r="J3084" i="2" s="1"/>
  <c r="K3085" i="2"/>
  <c r="J3085" i="2" s="1"/>
  <c r="K3086" i="2"/>
  <c r="J3086" i="2" s="1"/>
  <c r="K3087" i="2"/>
  <c r="J3087" i="2" s="1"/>
  <c r="K3088" i="2"/>
  <c r="J3088" i="2" s="1"/>
  <c r="K3089" i="2"/>
  <c r="J3089" i="2" s="1"/>
  <c r="K3090" i="2"/>
  <c r="J3090" i="2" s="1"/>
  <c r="K3091" i="2"/>
  <c r="J3091" i="2" s="1"/>
  <c r="K3092" i="2"/>
  <c r="J3092" i="2" s="1"/>
  <c r="K3093" i="2"/>
  <c r="J3093" i="2" s="1"/>
  <c r="K3094" i="2"/>
  <c r="J3094" i="2" s="1"/>
  <c r="K3095" i="2"/>
  <c r="J3095" i="2" s="1"/>
  <c r="K3096" i="2"/>
  <c r="J3096" i="2" s="1"/>
  <c r="K3097" i="2"/>
  <c r="J3097" i="2" s="1"/>
  <c r="K3098" i="2"/>
  <c r="J3098" i="2" s="1"/>
  <c r="K3099" i="2"/>
  <c r="J3099" i="2" s="1"/>
  <c r="K3100" i="2"/>
  <c r="J3100" i="2" s="1"/>
  <c r="K3101" i="2"/>
  <c r="J3101" i="2" s="1"/>
  <c r="K3102" i="2"/>
  <c r="J3102" i="2" s="1"/>
  <c r="K3103" i="2"/>
  <c r="J3103" i="2" s="1"/>
  <c r="K3104" i="2"/>
  <c r="J3104" i="2" s="1"/>
  <c r="K3105" i="2"/>
  <c r="J3105" i="2" s="1"/>
  <c r="K3106" i="2"/>
  <c r="J3106" i="2" s="1"/>
  <c r="K3107" i="2"/>
  <c r="J3107" i="2" s="1"/>
  <c r="K3108" i="2"/>
  <c r="J3108" i="2" s="1"/>
  <c r="K3109" i="2"/>
  <c r="J3109" i="2" s="1"/>
  <c r="K3110" i="2"/>
  <c r="J3110" i="2" s="1"/>
  <c r="K3111" i="2"/>
  <c r="J3111" i="2" s="1"/>
  <c r="K3112" i="2"/>
  <c r="J3112" i="2" s="1"/>
  <c r="K3113" i="2"/>
  <c r="J3113" i="2" s="1"/>
  <c r="K3114" i="2"/>
  <c r="J3114" i="2" s="1"/>
  <c r="K3115" i="2"/>
  <c r="J3115" i="2" s="1"/>
  <c r="K3116" i="2"/>
  <c r="J3116" i="2" s="1"/>
  <c r="K3117" i="2"/>
  <c r="J3117" i="2" s="1"/>
  <c r="K3118" i="2"/>
  <c r="J3118" i="2" s="1"/>
  <c r="K3119" i="2"/>
  <c r="J3119" i="2" s="1"/>
  <c r="K3120" i="2"/>
  <c r="J3120" i="2" s="1"/>
  <c r="K3121" i="2"/>
  <c r="J3121" i="2" s="1"/>
  <c r="K3122" i="2"/>
  <c r="J3122" i="2" s="1"/>
  <c r="K3123" i="2"/>
  <c r="J3123" i="2" s="1"/>
  <c r="K3124" i="2"/>
  <c r="J3124" i="2" s="1"/>
  <c r="K1200" i="2"/>
  <c r="J1200" i="2" s="1"/>
  <c r="I1200" i="2"/>
  <c r="C1200" i="2"/>
  <c r="K1199" i="2"/>
  <c r="J1199" i="2" s="1"/>
  <c r="I1199" i="2"/>
  <c r="C1199" i="2"/>
  <c r="K1198" i="2"/>
  <c r="J1198" i="2" s="1"/>
  <c r="I1198" i="2"/>
  <c r="C1198" i="2"/>
  <c r="I1196" i="2"/>
  <c r="C1196" i="2"/>
  <c r="I1195" i="2"/>
  <c r="C1195" i="2"/>
  <c r="I1194" i="2"/>
  <c r="C1194" i="2"/>
  <c r="K1192" i="2"/>
  <c r="J1192" i="2" s="1"/>
  <c r="I1192" i="2"/>
  <c r="C1192" i="2"/>
  <c r="K1190" i="2"/>
  <c r="J1190" i="2" s="1"/>
  <c r="I1190" i="2"/>
  <c r="C1190" i="2"/>
  <c r="K1189" i="2"/>
  <c r="J1189" i="2" s="1"/>
  <c r="I1189" i="2"/>
  <c r="C1189" i="2"/>
  <c r="I1187" i="2"/>
  <c r="C1187" i="2"/>
  <c r="I1186" i="2"/>
  <c r="C1186" i="2"/>
  <c r="K1182" i="2"/>
  <c r="J1182" i="2" s="1"/>
  <c r="I1182" i="2"/>
  <c r="C1182" i="2"/>
  <c r="K1181" i="2"/>
  <c r="J1181" i="2" s="1"/>
  <c r="I1181" i="2"/>
  <c r="C1181" i="2"/>
  <c r="I1179" i="2"/>
  <c r="C1179" i="2"/>
  <c r="K1178" i="2"/>
  <c r="J1178" i="2" s="1"/>
  <c r="I1178" i="2"/>
  <c r="C1178" i="2"/>
  <c r="K1177" i="2"/>
  <c r="J1177" i="2" s="1"/>
  <c r="I1177" i="2"/>
  <c r="C1177" i="2"/>
  <c r="K1175" i="2"/>
  <c r="J1175" i="2" s="1"/>
  <c r="I1175" i="2"/>
  <c r="C1175" i="2"/>
  <c r="K1174" i="2"/>
  <c r="J1174" i="2" s="1"/>
  <c r="I1174" i="2"/>
  <c r="C1174" i="2"/>
  <c r="K1172" i="2"/>
  <c r="J1172" i="2" s="1"/>
  <c r="I1172" i="2"/>
  <c r="C1172" i="2"/>
  <c r="K1171" i="2"/>
  <c r="J1171" i="2" s="1"/>
  <c r="I1171" i="2"/>
  <c r="C1171" i="2"/>
  <c r="I1169" i="2"/>
  <c r="C1169" i="2"/>
  <c r="I1168" i="2"/>
  <c r="C1168" i="2"/>
  <c r="I1167" i="2"/>
  <c r="C1167" i="2"/>
  <c r="I1163" i="2"/>
  <c r="C1163" i="2"/>
  <c r="K1162" i="2"/>
  <c r="J1162" i="2" s="1"/>
  <c r="I1162" i="2"/>
  <c r="C1162" i="2"/>
  <c r="K1161" i="2"/>
  <c r="J1161" i="2" s="1"/>
  <c r="I1161" i="2"/>
  <c r="C1161" i="2"/>
  <c r="I1159" i="2"/>
  <c r="C1159" i="2"/>
  <c r="I1158" i="2"/>
  <c r="C1158" i="2"/>
  <c r="K1157" i="2"/>
  <c r="J1157" i="2" s="1"/>
  <c r="I1156" i="2"/>
  <c r="C1156" i="2"/>
  <c r="I1155" i="2"/>
  <c r="C1155" i="2"/>
  <c r="I1154" i="2"/>
  <c r="C1154" i="2"/>
  <c r="K1153" i="2"/>
  <c r="J1153" i="2" s="1"/>
  <c r="K1160" i="2"/>
  <c r="J1160" i="2" s="1"/>
  <c r="K1164" i="2"/>
  <c r="J1164" i="2" s="1"/>
  <c r="I1152" i="2"/>
  <c r="C1152" i="2"/>
  <c r="I1151" i="2"/>
  <c r="C1151" i="2"/>
  <c r="K1165" i="2"/>
  <c r="J1165" i="2" s="1"/>
  <c r="K1166" i="2"/>
  <c r="J1166" i="2" s="1"/>
  <c r="K1170" i="2"/>
  <c r="J1170" i="2" s="1"/>
  <c r="K1173" i="2"/>
  <c r="J1173" i="2" s="1"/>
  <c r="K1176" i="2"/>
  <c r="J1176" i="2" s="1"/>
  <c r="K1180" i="2"/>
  <c r="J1180" i="2" s="1"/>
  <c r="K1183" i="2"/>
  <c r="J1183" i="2" s="1"/>
  <c r="K1184" i="2"/>
  <c r="J1184" i="2" s="1"/>
  <c r="K1185" i="2"/>
  <c r="J1185" i="2" s="1"/>
  <c r="K1188" i="2"/>
  <c r="J1188" i="2" s="1"/>
  <c r="K1191" i="2"/>
  <c r="J1191" i="2" s="1"/>
  <c r="K1193" i="2"/>
  <c r="J1193" i="2" s="1"/>
  <c r="K1197" i="2"/>
  <c r="J1197" i="2" s="1"/>
  <c r="K1134" i="2"/>
  <c r="J1134" i="2" s="1"/>
  <c r="K1135" i="2"/>
  <c r="J1135" i="2" s="1"/>
  <c r="K1136" i="2"/>
  <c r="J1136" i="2" s="1"/>
  <c r="K1139" i="2"/>
  <c r="J1139" i="2" s="1"/>
  <c r="K1141" i="2"/>
  <c r="J1141" i="2" s="1"/>
  <c r="K1143" i="2"/>
  <c r="J1143" i="2" s="1"/>
  <c r="K1144" i="2"/>
  <c r="J1144" i="2" s="1"/>
  <c r="K1145" i="2"/>
  <c r="J1145" i="2" s="1"/>
  <c r="K1146" i="2"/>
  <c r="J1146" i="2" s="1"/>
  <c r="K1147" i="2"/>
  <c r="J1147" i="2" s="1"/>
  <c r="I1149" i="2"/>
  <c r="C1149" i="2"/>
  <c r="I1148" i="2"/>
  <c r="C1148" i="2"/>
  <c r="I1142" i="2"/>
  <c r="C1142" i="2"/>
  <c r="I1141" i="2"/>
  <c r="C1141" i="2"/>
  <c r="I1139" i="2"/>
  <c r="C1139" i="2"/>
  <c r="K1928" i="2" l="1"/>
  <c r="J1928" i="2" s="1"/>
  <c r="K1942" i="2"/>
  <c r="J1942" i="2" s="1"/>
  <c r="K1941" i="2"/>
  <c r="J1941" i="2" s="1"/>
  <c r="K1940" i="2"/>
  <c r="J1940" i="2" s="1"/>
  <c r="K1950" i="2"/>
  <c r="J1950" i="2" s="1"/>
  <c r="K1939" i="2"/>
  <c r="J1939" i="2" s="1"/>
  <c r="K1949" i="2"/>
  <c r="J1949" i="2" s="1"/>
  <c r="K1948" i="2"/>
  <c r="J1948" i="2" s="1"/>
  <c r="K1938" i="2"/>
  <c r="J1938" i="2" s="1"/>
  <c r="K1187" i="2"/>
  <c r="J1187" i="2" s="1"/>
  <c r="K1196" i="2"/>
  <c r="J1196" i="2" s="1"/>
  <c r="K1195" i="2"/>
  <c r="J1195" i="2" s="1"/>
  <c r="K1194" i="2"/>
  <c r="J1194" i="2" s="1"/>
  <c r="K1179" i="2"/>
  <c r="J1179" i="2" s="1"/>
  <c r="K1167" i="2"/>
  <c r="J1167" i="2" s="1"/>
  <c r="K1163" i="2"/>
  <c r="J1163" i="2" s="1"/>
  <c r="K1159" i="2"/>
  <c r="J1159" i="2" s="1"/>
  <c r="K1155" i="2"/>
  <c r="J1155" i="2" s="1"/>
  <c r="K1151" i="2"/>
  <c r="J1151" i="2" s="1"/>
  <c r="K1150" i="2"/>
  <c r="J1150" i="2" s="1"/>
  <c r="K1138" i="2"/>
  <c r="J1138" i="2" s="1"/>
  <c r="K1148" i="2"/>
  <c r="J1148" i="2" s="1"/>
  <c r="K1140" i="2"/>
  <c r="J1140" i="2" s="1"/>
  <c r="K1137" i="2"/>
  <c r="J1137" i="2" s="1"/>
  <c r="K1142" i="2"/>
  <c r="J1142" i="2" s="1"/>
  <c r="K1186" i="2" l="1"/>
  <c r="J1186" i="2" s="1"/>
  <c r="K1156" i="2"/>
  <c r="J1156" i="2" s="1"/>
  <c r="K1168" i="2"/>
  <c r="J1168" i="2" s="1"/>
  <c r="K1158" i="2"/>
  <c r="J1158" i="2" s="1"/>
  <c r="K1154" i="2"/>
  <c r="J1154" i="2" s="1"/>
  <c r="K1152" i="2"/>
  <c r="J1152" i="2" s="1"/>
  <c r="K1149" i="2"/>
  <c r="J1149" i="2" s="1"/>
  <c r="K1169" i="2" l="1"/>
  <c r="J1169" i="2" s="1"/>
  <c r="I1137" i="2" l="1"/>
  <c r="C1137" i="2"/>
  <c r="I1133" i="2"/>
  <c r="C1133" i="2"/>
  <c r="I1132" i="2"/>
  <c r="C1132" i="2"/>
  <c r="I1131" i="2"/>
  <c r="C1131" i="2"/>
  <c r="C3" i="11" l="1"/>
  <c r="C4" i="11"/>
  <c r="C5" i="11"/>
  <c r="C6" i="11"/>
  <c r="C7" i="11"/>
  <c r="C8" i="11"/>
  <c r="C9" i="11"/>
  <c r="C10" i="11"/>
  <c r="C11" i="11"/>
  <c r="C12" i="11"/>
  <c r="C13" i="11"/>
  <c r="C14" i="11"/>
  <c r="C15" i="11"/>
  <c r="C20" i="11"/>
  <c r="C21" i="11"/>
  <c r="C2" i="11"/>
  <c r="C22" i="11" l="1"/>
  <c r="C909" i="2" l="1"/>
  <c r="I909" i="2"/>
  <c r="I903" i="2"/>
  <c r="C903" i="2"/>
  <c r="L882" i="2"/>
  <c r="K882" i="2" s="1"/>
  <c r="J882" i="2" s="1"/>
  <c r="I882" i="2"/>
  <c r="I880" i="2"/>
  <c r="C882" i="2"/>
  <c r="C880" i="2"/>
  <c r="L889" i="2"/>
  <c r="I887" i="2"/>
  <c r="C887" i="2"/>
  <c r="I865" i="2" l="1"/>
  <c r="C865" i="2"/>
  <c r="I3124" i="2" l="1"/>
  <c r="C3124" i="2"/>
  <c r="I3123" i="2"/>
  <c r="C3123" i="2"/>
  <c r="I3122" i="2"/>
  <c r="C3122" i="2"/>
  <c r="I3121" i="2"/>
  <c r="C3121" i="2"/>
  <c r="I3120" i="2"/>
  <c r="C3120" i="2"/>
  <c r="I3119" i="2"/>
  <c r="C3119" i="2"/>
  <c r="I3118" i="2"/>
  <c r="C3118" i="2"/>
  <c r="I3117" i="2"/>
  <c r="C3117" i="2"/>
  <c r="I3116" i="2"/>
  <c r="C3116" i="2"/>
  <c r="I3115" i="2"/>
  <c r="C3115" i="2"/>
  <c r="I3114" i="2"/>
  <c r="C3114" i="2"/>
  <c r="I3113" i="2"/>
  <c r="C3113" i="2"/>
  <c r="I3112" i="2"/>
  <c r="C3112" i="2"/>
  <c r="I3111" i="2"/>
  <c r="C3111" i="2"/>
  <c r="I3110" i="2"/>
  <c r="C3110" i="2"/>
  <c r="I3109" i="2"/>
  <c r="C3109" i="2"/>
  <c r="I3108" i="2"/>
  <c r="C3108" i="2"/>
  <c r="I3107" i="2"/>
  <c r="C3107" i="2"/>
  <c r="I3106" i="2"/>
  <c r="C3106" i="2"/>
  <c r="I3105" i="2"/>
  <c r="C3105" i="2"/>
  <c r="I3104" i="2"/>
  <c r="C3104" i="2"/>
  <c r="I3103" i="2"/>
  <c r="C3103" i="2"/>
  <c r="I3102" i="2"/>
  <c r="C3102" i="2"/>
  <c r="I3101" i="2"/>
  <c r="C3101" i="2"/>
  <c r="I3100" i="2"/>
  <c r="C3100" i="2"/>
  <c r="I3099" i="2"/>
  <c r="C3099" i="2"/>
  <c r="I3098" i="2"/>
  <c r="C3098" i="2"/>
  <c r="I3097" i="2"/>
  <c r="C3097" i="2"/>
  <c r="I3096" i="2"/>
  <c r="C3096" i="2"/>
  <c r="I3095" i="2"/>
  <c r="C3095" i="2"/>
  <c r="I3094" i="2"/>
  <c r="C3094" i="2"/>
  <c r="I3093" i="2"/>
  <c r="C3093" i="2"/>
  <c r="I3092" i="2"/>
  <c r="C3092" i="2"/>
  <c r="I3091" i="2"/>
  <c r="C3091" i="2"/>
  <c r="I3090" i="2"/>
  <c r="C3090" i="2"/>
  <c r="I3089" i="2"/>
  <c r="C3089" i="2"/>
  <c r="I3088" i="2"/>
  <c r="C3088" i="2"/>
  <c r="I3087" i="2"/>
  <c r="C3087" i="2"/>
  <c r="I3086" i="2"/>
  <c r="C3086" i="2"/>
  <c r="I3085" i="2"/>
  <c r="C3085" i="2"/>
  <c r="I3084" i="2"/>
  <c r="C3084" i="2"/>
  <c r="I3083" i="2"/>
  <c r="C3083" i="2"/>
  <c r="I3081" i="2"/>
  <c r="C3081" i="2"/>
  <c r="I3080" i="2"/>
  <c r="C3080" i="2"/>
  <c r="I3079" i="2"/>
  <c r="C3079" i="2"/>
  <c r="I3078" i="2"/>
  <c r="C3078" i="2"/>
  <c r="I3077" i="2"/>
  <c r="C3077" i="2"/>
  <c r="I3076" i="2"/>
  <c r="C3076" i="2"/>
  <c r="I3075" i="2"/>
  <c r="C3075" i="2"/>
  <c r="I3074" i="2"/>
  <c r="C3074" i="2"/>
  <c r="I3073" i="2"/>
  <c r="C3073" i="2"/>
  <c r="I3072" i="2"/>
  <c r="C3072" i="2"/>
  <c r="I3071" i="2"/>
  <c r="C3071" i="2"/>
  <c r="I3070" i="2"/>
  <c r="C3070" i="2"/>
  <c r="I3069" i="2"/>
  <c r="C3069" i="2"/>
  <c r="I3068" i="2"/>
  <c r="C3068" i="2"/>
  <c r="I3067" i="2"/>
  <c r="C3067" i="2"/>
  <c r="I3066" i="2"/>
  <c r="C3066" i="2"/>
  <c r="I3065" i="2"/>
  <c r="C3065" i="2"/>
  <c r="I3064" i="2"/>
  <c r="C3064" i="2"/>
  <c r="I3063" i="2"/>
  <c r="C3063" i="2"/>
  <c r="I3062" i="2"/>
  <c r="C3062" i="2"/>
  <c r="I3061" i="2"/>
  <c r="C3061" i="2"/>
  <c r="I3060" i="2"/>
  <c r="C3060" i="2"/>
  <c r="I3059" i="2"/>
  <c r="C3059" i="2"/>
  <c r="I3058" i="2"/>
  <c r="C3058" i="2"/>
  <c r="I3057" i="2"/>
  <c r="C3057" i="2"/>
  <c r="I3056" i="2"/>
  <c r="C3056" i="2"/>
  <c r="I3055" i="2"/>
  <c r="C3055" i="2"/>
  <c r="I3054" i="2"/>
  <c r="C3054" i="2"/>
  <c r="I3053" i="2"/>
  <c r="C3053" i="2"/>
  <c r="I3052" i="2"/>
  <c r="C3052" i="2"/>
  <c r="I3051" i="2"/>
  <c r="C3051" i="2"/>
  <c r="I3050" i="2"/>
  <c r="C3050" i="2"/>
  <c r="I3049" i="2"/>
  <c r="C3049" i="2"/>
  <c r="I3048" i="2"/>
  <c r="C3048" i="2"/>
  <c r="I3047" i="2"/>
  <c r="C3047" i="2"/>
  <c r="I3046" i="2"/>
  <c r="C3046" i="2"/>
  <c r="I3045" i="2"/>
  <c r="C3045" i="2"/>
  <c r="I3044" i="2"/>
  <c r="C3044" i="2"/>
  <c r="I3043" i="2"/>
  <c r="C3043" i="2"/>
  <c r="I3042" i="2"/>
  <c r="C3042" i="2"/>
  <c r="I3041" i="2"/>
  <c r="C3041" i="2"/>
  <c r="I3040" i="2"/>
  <c r="C3040" i="2"/>
  <c r="I3039" i="2"/>
  <c r="C3039" i="2"/>
  <c r="I3038" i="2"/>
  <c r="C3038" i="2"/>
  <c r="I3037" i="2"/>
  <c r="C3037" i="2"/>
  <c r="I3036" i="2"/>
  <c r="C3036" i="2"/>
  <c r="I3035" i="2"/>
  <c r="C3035" i="2"/>
  <c r="I3034" i="2"/>
  <c r="C3034" i="2"/>
  <c r="I3033" i="2"/>
  <c r="C3033" i="2"/>
  <c r="I3032" i="2"/>
  <c r="C3032" i="2"/>
  <c r="I3031" i="2"/>
  <c r="C3031" i="2"/>
  <c r="I3030" i="2"/>
  <c r="C3030" i="2"/>
  <c r="I3029" i="2"/>
  <c r="C3029" i="2"/>
  <c r="I3028" i="2"/>
  <c r="C3028" i="2"/>
  <c r="I3027" i="2"/>
  <c r="C3027" i="2"/>
  <c r="I3026" i="2"/>
  <c r="C3026" i="2"/>
  <c r="I3025" i="2"/>
  <c r="C3025" i="2"/>
  <c r="I3024" i="2"/>
  <c r="C3024" i="2"/>
  <c r="I3023" i="2"/>
  <c r="C3023" i="2"/>
  <c r="I3022" i="2"/>
  <c r="C3022" i="2"/>
  <c r="I3021" i="2"/>
  <c r="C3021" i="2"/>
  <c r="I3019" i="2"/>
  <c r="C3019" i="2"/>
  <c r="I3018" i="2"/>
  <c r="C3018" i="2"/>
  <c r="I3017" i="2"/>
  <c r="C3017" i="2"/>
  <c r="I3016" i="2"/>
  <c r="C3016" i="2"/>
  <c r="I3015" i="2"/>
  <c r="C3015" i="2"/>
  <c r="I3014" i="2"/>
  <c r="C3014" i="2"/>
  <c r="I3013" i="2"/>
  <c r="C3013" i="2"/>
  <c r="I3012" i="2"/>
  <c r="C3012" i="2"/>
  <c r="I3011" i="2"/>
  <c r="C3011" i="2"/>
  <c r="I3010" i="2"/>
  <c r="C3010" i="2"/>
  <c r="I3009" i="2"/>
  <c r="C3009" i="2"/>
  <c r="I3008" i="2"/>
  <c r="C3008" i="2"/>
  <c r="I3007" i="2"/>
  <c r="C3007" i="2"/>
  <c r="I3006" i="2"/>
  <c r="C3006" i="2"/>
  <c r="I3005" i="2"/>
  <c r="C3005" i="2"/>
  <c r="I3004" i="2"/>
  <c r="C3004" i="2"/>
  <c r="I3003" i="2"/>
  <c r="C3003" i="2"/>
  <c r="I3002" i="2"/>
  <c r="C3002" i="2"/>
  <c r="I3001" i="2"/>
  <c r="C3001" i="2"/>
  <c r="I3000" i="2"/>
  <c r="C3000" i="2"/>
  <c r="I2999" i="2"/>
  <c r="C2999" i="2"/>
  <c r="I2998" i="2"/>
  <c r="C2998" i="2"/>
  <c r="I2997" i="2"/>
  <c r="C2997" i="2"/>
  <c r="I2996" i="2"/>
  <c r="C2996" i="2"/>
  <c r="I2995" i="2"/>
  <c r="C2995" i="2"/>
  <c r="I2993" i="2"/>
  <c r="C2993" i="2"/>
  <c r="I2992" i="2"/>
  <c r="C2992" i="2"/>
  <c r="I2991" i="2"/>
  <c r="C2991" i="2"/>
  <c r="I2990" i="2"/>
  <c r="C2990" i="2"/>
  <c r="I2989" i="2"/>
  <c r="C2989" i="2"/>
  <c r="I2988" i="2"/>
  <c r="C2988" i="2"/>
  <c r="I2987" i="2"/>
  <c r="C2987" i="2"/>
  <c r="I2986" i="2"/>
  <c r="C2986" i="2"/>
  <c r="I2985" i="2"/>
  <c r="C2985" i="2"/>
  <c r="I2984" i="2"/>
  <c r="C2984" i="2"/>
  <c r="I2983" i="2"/>
  <c r="C2983" i="2"/>
  <c r="I2982" i="2"/>
  <c r="C2982" i="2"/>
  <c r="I2981" i="2"/>
  <c r="C2981" i="2"/>
  <c r="I2980" i="2"/>
  <c r="C2980" i="2"/>
  <c r="I2979" i="2"/>
  <c r="C2979" i="2"/>
  <c r="I2978" i="2"/>
  <c r="C2978" i="2"/>
  <c r="I2977" i="2"/>
  <c r="C2977" i="2"/>
  <c r="I2976" i="2"/>
  <c r="C2976" i="2"/>
  <c r="I2975" i="2"/>
  <c r="C2975" i="2"/>
  <c r="I2974" i="2"/>
  <c r="C2974" i="2"/>
  <c r="I2973" i="2"/>
  <c r="C2973" i="2"/>
  <c r="I2972" i="2"/>
  <c r="C2972" i="2"/>
  <c r="I2971" i="2"/>
  <c r="C2971" i="2"/>
  <c r="I2970" i="2"/>
  <c r="C2970" i="2"/>
  <c r="I2969" i="2"/>
  <c r="C2969" i="2"/>
  <c r="I2968" i="2"/>
  <c r="C2968" i="2"/>
  <c r="I2967" i="2"/>
  <c r="C2967" i="2"/>
  <c r="I2966" i="2"/>
  <c r="C2966" i="2"/>
  <c r="I2965" i="2"/>
  <c r="C2965" i="2"/>
  <c r="I2964" i="2"/>
  <c r="C2964" i="2"/>
  <c r="I2963" i="2"/>
  <c r="C2963" i="2"/>
  <c r="I2962" i="2"/>
  <c r="C2962" i="2"/>
  <c r="I2961" i="2"/>
  <c r="C2961" i="2"/>
  <c r="I2960" i="2"/>
  <c r="C2960" i="2"/>
  <c r="I2959" i="2"/>
  <c r="C2959" i="2"/>
  <c r="I2958" i="2"/>
  <c r="C2958" i="2"/>
  <c r="I2957" i="2"/>
  <c r="C2957" i="2"/>
  <c r="I2956" i="2"/>
  <c r="C2956" i="2"/>
  <c r="I2954" i="2"/>
  <c r="C2954" i="2"/>
  <c r="I2953" i="2"/>
  <c r="C2953" i="2"/>
  <c r="I2952" i="2"/>
  <c r="C2952" i="2"/>
  <c r="I2951" i="2"/>
  <c r="C2951" i="2"/>
  <c r="I2950" i="2"/>
  <c r="C2950" i="2"/>
  <c r="I2949" i="2"/>
  <c r="C2949" i="2"/>
  <c r="I2948" i="2"/>
  <c r="C2948" i="2"/>
  <c r="I2947" i="2"/>
  <c r="C2947" i="2"/>
  <c r="I2946" i="2"/>
  <c r="C2946" i="2"/>
  <c r="I2945" i="2"/>
  <c r="C2945" i="2"/>
  <c r="I2944" i="2"/>
  <c r="C2944" i="2"/>
  <c r="I2943" i="2"/>
  <c r="C2943" i="2"/>
  <c r="I2942" i="2"/>
  <c r="C2942" i="2"/>
  <c r="I2941" i="2"/>
  <c r="C2941" i="2"/>
  <c r="I2940" i="2"/>
  <c r="C2940" i="2"/>
  <c r="I2939" i="2"/>
  <c r="C2939" i="2"/>
  <c r="I2938" i="2"/>
  <c r="C2938" i="2"/>
  <c r="I2937" i="2"/>
  <c r="C2937" i="2"/>
  <c r="I2936" i="2"/>
  <c r="C2936" i="2"/>
  <c r="I2935" i="2"/>
  <c r="C2935" i="2"/>
  <c r="I2934" i="2"/>
  <c r="C2934" i="2"/>
  <c r="I2933" i="2"/>
  <c r="C2933" i="2"/>
  <c r="I2932" i="2"/>
  <c r="C2932" i="2"/>
  <c r="I2931" i="2"/>
  <c r="C2931" i="2"/>
  <c r="I2930" i="2"/>
  <c r="C2930" i="2"/>
  <c r="I2929" i="2"/>
  <c r="C2929" i="2"/>
  <c r="I2928" i="2"/>
  <c r="C2928" i="2"/>
  <c r="I2927" i="2"/>
  <c r="C2927" i="2"/>
  <c r="I2926" i="2"/>
  <c r="C2926" i="2"/>
  <c r="I2925" i="2"/>
  <c r="C2925" i="2"/>
  <c r="I2924" i="2"/>
  <c r="C2924" i="2"/>
  <c r="I2923" i="2"/>
  <c r="C2923" i="2"/>
  <c r="I2922" i="2"/>
  <c r="C2922" i="2"/>
  <c r="I2921" i="2"/>
  <c r="C2921" i="2"/>
  <c r="I2920" i="2"/>
  <c r="C2920" i="2"/>
  <c r="I2919" i="2"/>
  <c r="C2919" i="2"/>
  <c r="I2918" i="2"/>
  <c r="C2918" i="2"/>
  <c r="I2917" i="2"/>
  <c r="C2917" i="2"/>
  <c r="I2916" i="2"/>
  <c r="C2916" i="2"/>
  <c r="I2915" i="2"/>
  <c r="C2915" i="2"/>
  <c r="I2914" i="2"/>
  <c r="C2914" i="2"/>
  <c r="I2913" i="2"/>
  <c r="C2913" i="2"/>
  <c r="I2912" i="2"/>
  <c r="C2912" i="2"/>
  <c r="I2911" i="2"/>
  <c r="C2911" i="2"/>
  <c r="I2910" i="2"/>
  <c r="C2910" i="2"/>
  <c r="I2909" i="2"/>
  <c r="C2909" i="2"/>
  <c r="I2908" i="2"/>
  <c r="C2908" i="2"/>
  <c r="I2907" i="2"/>
  <c r="C2907" i="2"/>
  <c r="I2906" i="2"/>
  <c r="C2906" i="2"/>
  <c r="I2905" i="2"/>
  <c r="C2905" i="2"/>
  <c r="I2904" i="2"/>
  <c r="C2904" i="2"/>
  <c r="I2903" i="2"/>
  <c r="C2903" i="2"/>
  <c r="I2902" i="2"/>
  <c r="C2902" i="2"/>
  <c r="I2901" i="2"/>
  <c r="C2901" i="2"/>
  <c r="I2900" i="2"/>
  <c r="C2900" i="2"/>
  <c r="I2899" i="2"/>
  <c r="C2899" i="2"/>
  <c r="I2898" i="2"/>
  <c r="C2898" i="2"/>
  <c r="I2897" i="2"/>
  <c r="C2897" i="2"/>
  <c r="I2896" i="2"/>
  <c r="C2896" i="2"/>
  <c r="I2895" i="2"/>
  <c r="C2895" i="2"/>
  <c r="I2894" i="2"/>
  <c r="C2894" i="2"/>
  <c r="I2893" i="2"/>
  <c r="C2893" i="2"/>
  <c r="I2892" i="2"/>
  <c r="C2892" i="2"/>
  <c r="I2891" i="2"/>
  <c r="C2891" i="2"/>
  <c r="I2890" i="2"/>
  <c r="C2890" i="2"/>
  <c r="I2889" i="2"/>
  <c r="C2889" i="2"/>
  <c r="I2888" i="2"/>
  <c r="C2888" i="2"/>
  <c r="I2887" i="2"/>
  <c r="C2887" i="2"/>
  <c r="I2886" i="2"/>
  <c r="C2886" i="2"/>
  <c r="I2885" i="2"/>
  <c r="C2885" i="2"/>
  <c r="I2884" i="2"/>
  <c r="C2884" i="2"/>
  <c r="I2883" i="2"/>
  <c r="C2883" i="2"/>
  <c r="I2882" i="2"/>
  <c r="C2882" i="2"/>
  <c r="I2881" i="2"/>
  <c r="C2881" i="2"/>
  <c r="I2880" i="2"/>
  <c r="C2880" i="2"/>
  <c r="I2879" i="2"/>
  <c r="C2879" i="2"/>
  <c r="I2878" i="2"/>
  <c r="C2878" i="2"/>
  <c r="I2877" i="2"/>
  <c r="C2877" i="2"/>
  <c r="I2876" i="2"/>
  <c r="C2876" i="2"/>
  <c r="I2875" i="2"/>
  <c r="C2875" i="2"/>
  <c r="I2874" i="2"/>
  <c r="C2874" i="2"/>
  <c r="I2873" i="2"/>
  <c r="C2873" i="2"/>
  <c r="I2872" i="2"/>
  <c r="C2872" i="2"/>
  <c r="I2871" i="2"/>
  <c r="C2871" i="2"/>
  <c r="I2870" i="2"/>
  <c r="C2870" i="2"/>
  <c r="I2869" i="2"/>
  <c r="C2869" i="2"/>
  <c r="I2868" i="2"/>
  <c r="C2868" i="2"/>
  <c r="I2867" i="2"/>
  <c r="C2867" i="2"/>
  <c r="I2866" i="2"/>
  <c r="C2866" i="2"/>
  <c r="I2865" i="2"/>
  <c r="C2865" i="2"/>
  <c r="I2864" i="2"/>
  <c r="C2864" i="2"/>
  <c r="I2863" i="2"/>
  <c r="C2863" i="2"/>
  <c r="I2862" i="2"/>
  <c r="C2862" i="2"/>
  <c r="I2861" i="2"/>
  <c r="C2861" i="2"/>
  <c r="I2860" i="2"/>
  <c r="C2860" i="2"/>
  <c r="I2858" i="2"/>
  <c r="C2858" i="2"/>
  <c r="I2857" i="2"/>
  <c r="C2857" i="2"/>
  <c r="I2856" i="2"/>
  <c r="C2856" i="2"/>
  <c r="I2855" i="2"/>
  <c r="C2855" i="2"/>
  <c r="I2854" i="2"/>
  <c r="C2854" i="2"/>
  <c r="I2853" i="2"/>
  <c r="C2853" i="2"/>
  <c r="I2852" i="2"/>
  <c r="C2852" i="2"/>
  <c r="I2851" i="2"/>
  <c r="C2851" i="2"/>
  <c r="I2850" i="2"/>
  <c r="C2850" i="2"/>
  <c r="I2849" i="2"/>
  <c r="C2849" i="2"/>
  <c r="I2848" i="2"/>
  <c r="C2848" i="2"/>
  <c r="I2847" i="2"/>
  <c r="C2847" i="2"/>
  <c r="I2846" i="2"/>
  <c r="C2846" i="2"/>
  <c r="I2845" i="2"/>
  <c r="C2845" i="2"/>
  <c r="I2844" i="2"/>
  <c r="C2844" i="2"/>
  <c r="I2843" i="2"/>
  <c r="C2843" i="2"/>
  <c r="I2842" i="2"/>
  <c r="C2842" i="2"/>
  <c r="I2841" i="2"/>
  <c r="C2841" i="2"/>
  <c r="C2810" i="2"/>
  <c r="I2810" i="2"/>
  <c r="C2811" i="2"/>
  <c r="I2811" i="2"/>
  <c r="C2812" i="2"/>
  <c r="I2812" i="2"/>
  <c r="C2813" i="2"/>
  <c r="I2813" i="2"/>
  <c r="C2814" i="2"/>
  <c r="I2814" i="2"/>
  <c r="C2815" i="2"/>
  <c r="I2815" i="2"/>
  <c r="C2816" i="2"/>
  <c r="I2816" i="2"/>
  <c r="C2817" i="2"/>
  <c r="I2817" i="2"/>
  <c r="C2818" i="2"/>
  <c r="I2818" i="2"/>
  <c r="C2819" i="2"/>
  <c r="I2819" i="2"/>
  <c r="C2820" i="2"/>
  <c r="I2820" i="2"/>
  <c r="C2821" i="2"/>
  <c r="I2821" i="2"/>
  <c r="C2822" i="2"/>
  <c r="I2822" i="2"/>
  <c r="C2823" i="2"/>
  <c r="I2823" i="2"/>
  <c r="C2824" i="2"/>
  <c r="I2824" i="2"/>
  <c r="C2825" i="2"/>
  <c r="I2825" i="2"/>
  <c r="C2826" i="2"/>
  <c r="I2826" i="2"/>
  <c r="C2827" i="2"/>
  <c r="I2827" i="2"/>
  <c r="C2828" i="2"/>
  <c r="I2828" i="2"/>
  <c r="C2829" i="2"/>
  <c r="I2829" i="2"/>
  <c r="C2830" i="2"/>
  <c r="I2830" i="2"/>
  <c r="C2831" i="2"/>
  <c r="I2831" i="2"/>
  <c r="C2832" i="2"/>
  <c r="I2832" i="2"/>
  <c r="C2833" i="2"/>
  <c r="I2833" i="2"/>
  <c r="C2834" i="2"/>
  <c r="I2834" i="2"/>
  <c r="C2835" i="2"/>
  <c r="I2835" i="2"/>
  <c r="C2836" i="2"/>
  <c r="I2836" i="2"/>
  <c r="C2837" i="2"/>
  <c r="I2837" i="2"/>
  <c r="C2838" i="2"/>
  <c r="I2838" i="2"/>
  <c r="C2839" i="2"/>
  <c r="I2839" i="2"/>
  <c r="C2840" i="2"/>
  <c r="I2840" i="2"/>
  <c r="I2809" i="2"/>
  <c r="C2809" i="2"/>
  <c r="I2808" i="2"/>
  <c r="C2808" i="2"/>
  <c r="I2807" i="2"/>
  <c r="C2807" i="2"/>
  <c r="I2806" i="2"/>
  <c r="C2806" i="2"/>
  <c r="I2805" i="2"/>
  <c r="C2805" i="2"/>
  <c r="I2804" i="2"/>
  <c r="C2804" i="2"/>
  <c r="I2803" i="2"/>
  <c r="C2803" i="2"/>
  <c r="I2802" i="2"/>
  <c r="C2802" i="2"/>
  <c r="I2801" i="2"/>
  <c r="C2801" i="2"/>
  <c r="I2800" i="2"/>
  <c r="C2800" i="2"/>
  <c r="I2799" i="2"/>
  <c r="C2799" i="2"/>
  <c r="I2798" i="2"/>
  <c r="C2798" i="2"/>
  <c r="I2797" i="2"/>
  <c r="C2797" i="2"/>
  <c r="I2796" i="2"/>
  <c r="C2796" i="2"/>
  <c r="I2795" i="2"/>
  <c r="C2795" i="2"/>
  <c r="I2794" i="2"/>
  <c r="C2794" i="2"/>
  <c r="I2793" i="2"/>
  <c r="C2793" i="2"/>
  <c r="I2792" i="2"/>
  <c r="C2792" i="2"/>
  <c r="I2791" i="2"/>
  <c r="C2791" i="2"/>
  <c r="I2790" i="2"/>
  <c r="C2790" i="2"/>
  <c r="I2789" i="2"/>
  <c r="C2789" i="2"/>
  <c r="I2788" i="2"/>
  <c r="C2788" i="2"/>
  <c r="I2787" i="2"/>
  <c r="C2787" i="2"/>
  <c r="I2786" i="2"/>
  <c r="C2786" i="2"/>
  <c r="I2785" i="2"/>
  <c r="C2785" i="2"/>
  <c r="I2784" i="2"/>
  <c r="C2784" i="2"/>
  <c r="I2783" i="2"/>
  <c r="C2783" i="2"/>
  <c r="I2782" i="2"/>
  <c r="C2782" i="2"/>
  <c r="I2781" i="2"/>
  <c r="C2781" i="2"/>
  <c r="I2780" i="2"/>
  <c r="C2780" i="2"/>
  <c r="I2779" i="2"/>
  <c r="C2779" i="2"/>
  <c r="I2778" i="2"/>
  <c r="C2778" i="2"/>
  <c r="I2777" i="2"/>
  <c r="C2777" i="2"/>
  <c r="I2776" i="2"/>
  <c r="C2776" i="2"/>
  <c r="I2775" i="2"/>
  <c r="C2775" i="2"/>
  <c r="I2774" i="2"/>
  <c r="C2774" i="2"/>
  <c r="I2773" i="2"/>
  <c r="C2773" i="2"/>
  <c r="I2772" i="2"/>
  <c r="C2772" i="2"/>
  <c r="I2771" i="2"/>
  <c r="C2771" i="2"/>
  <c r="I2770" i="2"/>
  <c r="C2770" i="2"/>
  <c r="I2769" i="2"/>
  <c r="C2769" i="2"/>
  <c r="I2768" i="2"/>
  <c r="C2768" i="2"/>
  <c r="I2767" i="2"/>
  <c r="C2767" i="2"/>
  <c r="I2766" i="2"/>
  <c r="C2766" i="2"/>
  <c r="I2765" i="2"/>
  <c r="C2765" i="2"/>
  <c r="I2764" i="2"/>
  <c r="C2764" i="2"/>
  <c r="I2763" i="2"/>
  <c r="C2763" i="2"/>
  <c r="I2762" i="2"/>
  <c r="C2762" i="2"/>
  <c r="I2761" i="2"/>
  <c r="C2761" i="2"/>
  <c r="I2760" i="2"/>
  <c r="C2760" i="2"/>
  <c r="I2759" i="2"/>
  <c r="C2759" i="2"/>
  <c r="I2758" i="2"/>
  <c r="C2758" i="2"/>
  <c r="I2757" i="2"/>
  <c r="C2757" i="2"/>
  <c r="I2756" i="2"/>
  <c r="C2756" i="2"/>
  <c r="I2755" i="2"/>
  <c r="C2755" i="2"/>
  <c r="I2754" i="2"/>
  <c r="C2754" i="2"/>
  <c r="I2753" i="2"/>
  <c r="C2753" i="2"/>
  <c r="I2752" i="2"/>
  <c r="C2752" i="2"/>
  <c r="I2751" i="2"/>
  <c r="C2751" i="2"/>
  <c r="I2750" i="2"/>
  <c r="C2750" i="2"/>
  <c r="I2749" i="2"/>
  <c r="C2749" i="2"/>
  <c r="I2748" i="2"/>
  <c r="C2748" i="2"/>
  <c r="I2747" i="2"/>
  <c r="C2747" i="2"/>
  <c r="I2746" i="2"/>
  <c r="C2746" i="2"/>
  <c r="I2745" i="2"/>
  <c r="C2745" i="2"/>
  <c r="I2744" i="2"/>
  <c r="C2744" i="2"/>
  <c r="I2743" i="2"/>
  <c r="C2743" i="2"/>
  <c r="I2742" i="2"/>
  <c r="C2742" i="2"/>
  <c r="I2741" i="2"/>
  <c r="C2741" i="2"/>
  <c r="I2740" i="2"/>
  <c r="C2740" i="2"/>
  <c r="I2739" i="2"/>
  <c r="C2739" i="2"/>
  <c r="I2738" i="2"/>
  <c r="C2738" i="2"/>
  <c r="I2737" i="2"/>
  <c r="C2737" i="2"/>
  <c r="I2736" i="2"/>
  <c r="C2736" i="2"/>
  <c r="I2735" i="2"/>
  <c r="C2735" i="2"/>
  <c r="I2734" i="2"/>
  <c r="C2734" i="2"/>
  <c r="I2733" i="2"/>
  <c r="C2733" i="2"/>
  <c r="I2732" i="2"/>
  <c r="C2732" i="2"/>
  <c r="I2731" i="2"/>
  <c r="C2731" i="2"/>
  <c r="I2730" i="2"/>
  <c r="C2730" i="2"/>
  <c r="I2729" i="2"/>
  <c r="C2729" i="2"/>
  <c r="I2728" i="2"/>
  <c r="C2728" i="2"/>
  <c r="I2727" i="2"/>
  <c r="C2727" i="2"/>
  <c r="I2726" i="2"/>
  <c r="C2726" i="2"/>
  <c r="I2725" i="2"/>
  <c r="C2725" i="2"/>
  <c r="I2724" i="2"/>
  <c r="C2724" i="2"/>
  <c r="I2723" i="2"/>
  <c r="C2723" i="2"/>
  <c r="I2722" i="2"/>
  <c r="C2722" i="2"/>
  <c r="I2721" i="2"/>
  <c r="C2721" i="2"/>
  <c r="I2720" i="2"/>
  <c r="C2720" i="2"/>
  <c r="I2719" i="2"/>
  <c r="C2719" i="2"/>
  <c r="I2718" i="2"/>
  <c r="C2718" i="2"/>
  <c r="I2717" i="2"/>
  <c r="C2717" i="2"/>
  <c r="I2716" i="2"/>
  <c r="C2716" i="2"/>
  <c r="I2713" i="2"/>
  <c r="C2713" i="2"/>
  <c r="I2712" i="2"/>
  <c r="C2712" i="2"/>
  <c r="I2711" i="2"/>
  <c r="C2711" i="2"/>
  <c r="I2710" i="2"/>
  <c r="C2710" i="2"/>
  <c r="I2709" i="2"/>
  <c r="C2709" i="2"/>
  <c r="I2708" i="2"/>
  <c r="C2708" i="2"/>
  <c r="I2706" i="2"/>
  <c r="C2706" i="2"/>
  <c r="I2705" i="2"/>
  <c r="C2705" i="2"/>
  <c r="I2704" i="2"/>
  <c r="C2704" i="2"/>
  <c r="I2701" i="2"/>
  <c r="C2701" i="2"/>
  <c r="I2700" i="2"/>
  <c r="C2700" i="2"/>
  <c r="I2699" i="2"/>
  <c r="C2699" i="2"/>
  <c r="I2698" i="2"/>
  <c r="C2698" i="2"/>
  <c r="I2697" i="2"/>
  <c r="C2697" i="2"/>
  <c r="I2696" i="2"/>
  <c r="C2696" i="2"/>
  <c r="I2694" i="2"/>
  <c r="C2694" i="2"/>
  <c r="I2693" i="2"/>
  <c r="C2693" i="2"/>
  <c r="I2692" i="2"/>
  <c r="C2692" i="2"/>
  <c r="I2691" i="2"/>
  <c r="C2691" i="2"/>
  <c r="I2689" i="2"/>
  <c r="C2689" i="2"/>
  <c r="I2688" i="2"/>
  <c r="C2688" i="2"/>
  <c r="I2687" i="2"/>
  <c r="C2687" i="2"/>
  <c r="I2686" i="2"/>
  <c r="C2686" i="2"/>
  <c r="I2685" i="2"/>
  <c r="C2685" i="2"/>
  <c r="I2684" i="2"/>
  <c r="C2684" i="2"/>
  <c r="I2683" i="2"/>
  <c r="C2683" i="2"/>
  <c r="I2682" i="2"/>
  <c r="C2682" i="2"/>
  <c r="I2681" i="2"/>
  <c r="C2681" i="2"/>
  <c r="I2680" i="2"/>
  <c r="C2680" i="2"/>
  <c r="I2679" i="2"/>
  <c r="C2679" i="2"/>
  <c r="I2677" i="2"/>
  <c r="C2677" i="2"/>
  <c r="I2676" i="2"/>
  <c r="C2676" i="2"/>
  <c r="I2675" i="2"/>
  <c r="C2675" i="2"/>
  <c r="I2674" i="2"/>
  <c r="C2674" i="2"/>
  <c r="I2673" i="2"/>
  <c r="C2673" i="2"/>
  <c r="I2672" i="2"/>
  <c r="C2672" i="2"/>
  <c r="I2671" i="2"/>
  <c r="C2671" i="2"/>
  <c r="I2670" i="2"/>
  <c r="C2670" i="2"/>
  <c r="I2669" i="2"/>
  <c r="C2669" i="2"/>
  <c r="I2667" i="2"/>
  <c r="C2667" i="2"/>
  <c r="I2665" i="2"/>
  <c r="C2665" i="2"/>
  <c r="I2664" i="2"/>
  <c r="C2664" i="2"/>
  <c r="I2663" i="2"/>
  <c r="C2663" i="2"/>
  <c r="I2661" i="2"/>
  <c r="C2661" i="2"/>
  <c r="I2660" i="2"/>
  <c r="C2660" i="2"/>
  <c r="I2659" i="2"/>
  <c r="C2659" i="2"/>
  <c r="I2658" i="2"/>
  <c r="C2658" i="2"/>
  <c r="I2657" i="2"/>
  <c r="C2657" i="2"/>
  <c r="I2656" i="2"/>
  <c r="C2656" i="2"/>
  <c r="I2655" i="2"/>
  <c r="C2655" i="2"/>
  <c r="I2654" i="2"/>
  <c r="C2654" i="2"/>
  <c r="I2653" i="2"/>
  <c r="C2653" i="2"/>
  <c r="I2652" i="2"/>
  <c r="C2652" i="2"/>
  <c r="I2650" i="2"/>
  <c r="C2650" i="2"/>
  <c r="I2648" i="2"/>
  <c r="C2648" i="2"/>
  <c r="I2647" i="2"/>
  <c r="C2647" i="2"/>
  <c r="I2646" i="2"/>
  <c r="C2646" i="2"/>
  <c r="I2644" i="2"/>
  <c r="C2644" i="2"/>
  <c r="I2642" i="2"/>
  <c r="C2642" i="2"/>
  <c r="I2641" i="2"/>
  <c r="C2641" i="2"/>
  <c r="I2640" i="2"/>
  <c r="C2640" i="2"/>
  <c r="I2639" i="2"/>
  <c r="C2639" i="2"/>
  <c r="I2638" i="2"/>
  <c r="C2638" i="2"/>
  <c r="I2637" i="2"/>
  <c r="C2637" i="2"/>
  <c r="I2636" i="2"/>
  <c r="C2636" i="2"/>
  <c r="I2635" i="2"/>
  <c r="C2635" i="2"/>
  <c r="I2634" i="2"/>
  <c r="C2634" i="2"/>
  <c r="I2633" i="2"/>
  <c r="C2633" i="2"/>
  <c r="I2632" i="2"/>
  <c r="C2632" i="2"/>
  <c r="I2631" i="2"/>
  <c r="C2631" i="2"/>
  <c r="I2630" i="2"/>
  <c r="C2630" i="2"/>
  <c r="I2629" i="2"/>
  <c r="C2629" i="2"/>
  <c r="I2628" i="2"/>
  <c r="C2628" i="2"/>
  <c r="I2627" i="2"/>
  <c r="C2627" i="2"/>
  <c r="I2626" i="2"/>
  <c r="C2626" i="2"/>
  <c r="I2625" i="2"/>
  <c r="C2625" i="2"/>
  <c r="I2624" i="2"/>
  <c r="C2624" i="2"/>
  <c r="I2623" i="2"/>
  <c r="C2623" i="2"/>
  <c r="I2622" i="2"/>
  <c r="C2622" i="2"/>
  <c r="I2621" i="2"/>
  <c r="C2621" i="2"/>
  <c r="I2620" i="2"/>
  <c r="C2620" i="2"/>
  <c r="I2619" i="2"/>
  <c r="C2619" i="2"/>
  <c r="I2618" i="2"/>
  <c r="C2618" i="2"/>
  <c r="I2617" i="2"/>
  <c r="C2617" i="2"/>
  <c r="I2616" i="2"/>
  <c r="C2616" i="2"/>
  <c r="I2615" i="2"/>
  <c r="C2615" i="2"/>
  <c r="I2614" i="2"/>
  <c r="C2614" i="2"/>
  <c r="I2613" i="2"/>
  <c r="C2613" i="2"/>
  <c r="I2612" i="2"/>
  <c r="C2612" i="2"/>
  <c r="I2611" i="2"/>
  <c r="C2611" i="2"/>
  <c r="I2610" i="2"/>
  <c r="C2610" i="2"/>
  <c r="I2609" i="2"/>
  <c r="C2609" i="2"/>
  <c r="I2608" i="2"/>
  <c r="C2608" i="2"/>
  <c r="I2607" i="2"/>
  <c r="C2607" i="2"/>
  <c r="I2606" i="2"/>
  <c r="C2606" i="2"/>
  <c r="I2605" i="2"/>
  <c r="C2605" i="2"/>
  <c r="I2604" i="2"/>
  <c r="C2604" i="2"/>
  <c r="I2603" i="2"/>
  <c r="C2603" i="2"/>
  <c r="I2602" i="2"/>
  <c r="C2602" i="2"/>
  <c r="I2601" i="2"/>
  <c r="C2601" i="2"/>
  <c r="I2600" i="2"/>
  <c r="C2600" i="2"/>
  <c r="I2599" i="2"/>
  <c r="C2599" i="2"/>
  <c r="I2598" i="2"/>
  <c r="C2598" i="2"/>
  <c r="I2597" i="2"/>
  <c r="C2597" i="2"/>
  <c r="I2596" i="2"/>
  <c r="C2596" i="2"/>
  <c r="I2595" i="2"/>
  <c r="C2595" i="2"/>
  <c r="I2594" i="2"/>
  <c r="C2594" i="2"/>
  <c r="I2593" i="2"/>
  <c r="C2593" i="2"/>
  <c r="I2592" i="2"/>
  <c r="C2592" i="2"/>
  <c r="I2591" i="2"/>
  <c r="C2591" i="2"/>
  <c r="I2590" i="2"/>
  <c r="C2590" i="2"/>
  <c r="I2589" i="2"/>
  <c r="C2589" i="2"/>
  <c r="I2588" i="2"/>
  <c r="C2588" i="2"/>
  <c r="I2587" i="2"/>
  <c r="C2587" i="2"/>
  <c r="I2586" i="2"/>
  <c r="C2586" i="2"/>
  <c r="I2585" i="2"/>
  <c r="C2585" i="2"/>
  <c r="I2584" i="2"/>
  <c r="C2584" i="2"/>
  <c r="I2583" i="2"/>
  <c r="C2583" i="2"/>
  <c r="I2582" i="2"/>
  <c r="C2582" i="2"/>
  <c r="I2581" i="2"/>
  <c r="C2581" i="2"/>
  <c r="I2580" i="2"/>
  <c r="C2580" i="2"/>
  <c r="I2579" i="2"/>
  <c r="C2579" i="2"/>
  <c r="I2578" i="2"/>
  <c r="C2578" i="2"/>
  <c r="I2577" i="2"/>
  <c r="C2577" i="2"/>
  <c r="I2576" i="2"/>
  <c r="C2576" i="2"/>
  <c r="I2575" i="2"/>
  <c r="C2575" i="2"/>
  <c r="I2574" i="2"/>
  <c r="C2574" i="2"/>
  <c r="I2573" i="2"/>
  <c r="C2573" i="2"/>
  <c r="I2572" i="2"/>
  <c r="C2572" i="2"/>
  <c r="I2571" i="2"/>
  <c r="C2571" i="2"/>
  <c r="I2570" i="2"/>
  <c r="C2570" i="2"/>
  <c r="I2569" i="2"/>
  <c r="C2569" i="2"/>
  <c r="I2568" i="2"/>
  <c r="C2568" i="2"/>
  <c r="I2567" i="2"/>
  <c r="C2567" i="2"/>
  <c r="I2566" i="2"/>
  <c r="C2566" i="2"/>
  <c r="I2565" i="2"/>
  <c r="C2565" i="2"/>
  <c r="I2564" i="2"/>
  <c r="C2564" i="2"/>
  <c r="I2563" i="2"/>
  <c r="C2563" i="2"/>
  <c r="I2562" i="2"/>
  <c r="C2562" i="2"/>
  <c r="I2561" i="2"/>
  <c r="C2561" i="2"/>
  <c r="I2560" i="2"/>
  <c r="C2560" i="2"/>
  <c r="I2559" i="2"/>
  <c r="C2559" i="2"/>
  <c r="I2558" i="2"/>
  <c r="C2558" i="2"/>
  <c r="I2557" i="2"/>
  <c r="C2557" i="2"/>
  <c r="I2556" i="2"/>
  <c r="C2556" i="2"/>
  <c r="I2555" i="2"/>
  <c r="C2555" i="2"/>
  <c r="I2554" i="2"/>
  <c r="C2554" i="2"/>
  <c r="I2553" i="2"/>
  <c r="C2553" i="2"/>
  <c r="I2552" i="2"/>
  <c r="C2552" i="2"/>
  <c r="I2551" i="2"/>
  <c r="C2551" i="2"/>
  <c r="I2550" i="2"/>
  <c r="C2550" i="2"/>
  <c r="I2549" i="2"/>
  <c r="C2549" i="2"/>
  <c r="I2548" i="2"/>
  <c r="C2548" i="2"/>
  <c r="I2547" i="2"/>
  <c r="C2547" i="2"/>
  <c r="I2546" i="2"/>
  <c r="C2546" i="2"/>
  <c r="I2545" i="2"/>
  <c r="C2545" i="2"/>
  <c r="I2544" i="2"/>
  <c r="C2544" i="2"/>
  <c r="I2543" i="2"/>
  <c r="C2543" i="2"/>
  <c r="I2542" i="2"/>
  <c r="C2542" i="2"/>
  <c r="I2541" i="2"/>
  <c r="C2541" i="2"/>
  <c r="I2540" i="2"/>
  <c r="C2540" i="2"/>
  <c r="I2539" i="2"/>
  <c r="C2539" i="2"/>
  <c r="I2538" i="2"/>
  <c r="C2538" i="2"/>
  <c r="I2537" i="2"/>
  <c r="C2537" i="2"/>
  <c r="I2536" i="2"/>
  <c r="C2536" i="2"/>
  <c r="I2535" i="2"/>
  <c r="C2535" i="2"/>
  <c r="I2534" i="2"/>
  <c r="C2534" i="2"/>
  <c r="I2533" i="2"/>
  <c r="C2533" i="2"/>
  <c r="I2532" i="2"/>
  <c r="C2532" i="2"/>
  <c r="I2531" i="2"/>
  <c r="C2531" i="2"/>
  <c r="I2530" i="2"/>
  <c r="C2530" i="2"/>
  <c r="I2529" i="2"/>
  <c r="C2529" i="2"/>
  <c r="I2528" i="2"/>
  <c r="C2528" i="2"/>
  <c r="I2527" i="2"/>
  <c r="C2527" i="2"/>
  <c r="I2526" i="2"/>
  <c r="C2526" i="2"/>
  <c r="I2525" i="2"/>
  <c r="C2525" i="2"/>
  <c r="I2524" i="2"/>
  <c r="C2524" i="2"/>
  <c r="I2523" i="2"/>
  <c r="C2523" i="2"/>
  <c r="I2522" i="2"/>
  <c r="C2522" i="2"/>
  <c r="I2521" i="2"/>
  <c r="C2521" i="2"/>
  <c r="I2520" i="2"/>
  <c r="C2520" i="2"/>
  <c r="I2519" i="2"/>
  <c r="C2519" i="2"/>
  <c r="I2518" i="2"/>
  <c r="C2518" i="2"/>
  <c r="I2517" i="2"/>
  <c r="C2517" i="2"/>
  <c r="I2516" i="2"/>
  <c r="C2516" i="2"/>
  <c r="I2515" i="2"/>
  <c r="C2515" i="2"/>
  <c r="I2514" i="2"/>
  <c r="C2514" i="2"/>
  <c r="I2513" i="2"/>
  <c r="C2513" i="2"/>
  <c r="I2512" i="2"/>
  <c r="C2512" i="2"/>
  <c r="I2511" i="2"/>
  <c r="C2511" i="2"/>
  <c r="I2510" i="2"/>
  <c r="C2510" i="2"/>
  <c r="I2509" i="2"/>
  <c r="C2509" i="2"/>
  <c r="I2508" i="2"/>
  <c r="C2508" i="2"/>
  <c r="I2507" i="2"/>
  <c r="C2507" i="2"/>
  <c r="I2506" i="2"/>
  <c r="C2506" i="2"/>
  <c r="I2505" i="2"/>
  <c r="C2505" i="2"/>
  <c r="I2504" i="2"/>
  <c r="C2504" i="2"/>
  <c r="I2503" i="2"/>
  <c r="C2503" i="2"/>
  <c r="I2502" i="2"/>
  <c r="C2502" i="2"/>
  <c r="I2501" i="2"/>
  <c r="C2501" i="2"/>
  <c r="I2500" i="2"/>
  <c r="C2500" i="2"/>
  <c r="I2499" i="2"/>
  <c r="C2499" i="2"/>
  <c r="I2498" i="2"/>
  <c r="C2498" i="2"/>
  <c r="I2497" i="2"/>
  <c r="C2497" i="2"/>
  <c r="I2496" i="2"/>
  <c r="C2496" i="2"/>
  <c r="I2495" i="2"/>
  <c r="C2495" i="2"/>
  <c r="I2494" i="2"/>
  <c r="C2494" i="2"/>
  <c r="I2493" i="2"/>
  <c r="C2493" i="2"/>
  <c r="I2492" i="2"/>
  <c r="C2492" i="2"/>
  <c r="I2491" i="2"/>
  <c r="C2491" i="2"/>
  <c r="I2490" i="2"/>
  <c r="C2490" i="2"/>
  <c r="I2489" i="2"/>
  <c r="C2489" i="2"/>
  <c r="I2488" i="2"/>
  <c r="C2488" i="2"/>
  <c r="I2487" i="2"/>
  <c r="C2487" i="2"/>
  <c r="I2486" i="2"/>
  <c r="C2486" i="2"/>
  <c r="I2485" i="2"/>
  <c r="C2485" i="2"/>
  <c r="I2484" i="2"/>
  <c r="C2484" i="2"/>
  <c r="I2483" i="2"/>
  <c r="C2483" i="2"/>
  <c r="I2482" i="2"/>
  <c r="C2482" i="2"/>
  <c r="I2481" i="2"/>
  <c r="C2481" i="2"/>
  <c r="I2480" i="2"/>
  <c r="C2480" i="2"/>
  <c r="I2479" i="2"/>
  <c r="C2479" i="2"/>
  <c r="I2478" i="2"/>
  <c r="C2478" i="2"/>
  <c r="I2477" i="2"/>
  <c r="C2477" i="2"/>
  <c r="I2476" i="2"/>
  <c r="C2476" i="2"/>
  <c r="I2475" i="2"/>
  <c r="C2475" i="2"/>
  <c r="I2474" i="2"/>
  <c r="C2474" i="2"/>
  <c r="I2473" i="2"/>
  <c r="C2473" i="2"/>
  <c r="I2472" i="2"/>
  <c r="C2472" i="2"/>
  <c r="I2471" i="2"/>
  <c r="C2471" i="2"/>
  <c r="I2470" i="2"/>
  <c r="C2470" i="2"/>
  <c r="I2469" i="2"/>
  <c r="C2469" i="2"/>
  <c r="I2468" i="2"/>
  <c r="C2468" i="2"/>
  <c r="I2467" i="2"/>
  <c r="C2467" i="2"/>
  <c r="I2466" i="2"/>
  <c r="C2466" i="2"/>
  <c r="I2465" i="2"/>
  <c r="C2465" i="2"/>
  <c r="I2464" i="2"/>
  <c r="C2464" i="2"/>
  <c r="I2463" i="2"/>
  <c r="C2463" i="2"/>
  <c r="I2462" i="2"/>
  <c r="C2462" i="2"/>
  <c r="I2461" i="2"/>
  <c r="C2461" i="2"/>
  <c r="I2460" i="2"/>
  <c r="C2460" i="2"/>
  <c r="I2459" i="2"/>
  <c r="C2459" i="2"/>
  <c r="I2458" i="2"/>
  <c r="C2458" i="2"/>
  <c r="I2457" i="2"/>
  <c r="C2457" i="2"/>
  <c r="I2456" i="2"/>
  <c r="C2456" i="2"/>
  <c r="I2455" i="2"/>
  <c r="C2455" i="2"/>
  <c r="I2454" i="2"/>
  <c r="C2454" i="2"/>
  <c r="I2453" i="2"/>
  <c r="C2453" i="2"/>
  <c r="I2452" i="2"/>
  <c r="C2452" i="2"/>
  <c r="I2451" i="2"/>
  <c r="C2451" i="2"/>
  <c r="I2450" i="2"/>
  <c r="C2450" i="2"/>
  <c r="I2449" i="2"/>
  <c r="C2449" i="2"/>
  <c r="I2448" i="2"/>
  <c r="C2448" i="2"/>
  <c r="I2447" i="2"/>
  <c r="C2447" i="2"/>
  <c r="I2446" i="2"/>
  <c r="C2446" i="2"/>
  <c r="I2445" i="2"/>
  <c r="C2445" i="2"/>
  <c r="I2444" i="2"/>
  <c r="C2444" i="2"/>
  <c r="I2443" i="2"/>
  <c r="C2443" i="2"/>
  <c r="I2442" i="2"/>
  <c r="C2442" i="2"/>
  <c r="I2441" i="2"/>
  <c r="C2441" i="2"/>
  <c r="I2440" i="2"/>
  <c r="C2440" i="2"/>
  <c r="I2439" i="2"/>
  <c r="C2439" i="2"/>
  <c r="I2438" i="2"/>
  <c r="C2438" i="2"/>
  <c r="I2437" i="2"/>
  <c r="C2437" i="2"/>
  <c r="I2436" i="2"/>
  <c r="C2436" i="2"/>
  <c r="I2435" i="2"/>
  <c r="C2435" i="2"/>
  <c r="I2434" i="2"/>
  <c r="C2434" i="2"/>
  <c r="I2433" i="2"/>
  <c r="C2433" i="2"/>
  <c r="I2432" i="2"/>
  <c r="C2432" i="2"/>
  <c r="I2431" i="2"/>
  <c r="C2431" i="2"/>
  <c r="I2430" i="2"/>
  <c r="C2430" i="2"/>
  <c r="I2429" i="2"/>
  <c r="C2429" i="2"/>
  <c r="I2428" i="2"/>
  <c r="C2428" i="2"/>
  <c r="I2427" i="2"/>
  <c r="C2427" i="2"/>
  <c r="I2426" i="2"/>
  <c r="C2426" i="2"/>
  <c r="I2425" i="2"/>
  <c r="C2425" i="2"/>
  <c r="I2424" i="2"/>
  <c r="C2424" i="2"/>
  <c r="I2423" i="2"/>
  <c r="C2423" i="2"/>
  <c r="I2422" i="2"/>
  <c r="C2422" i="2"/>
  <c r="I2421" i="2"/>
  <c r="C2421" i="2"/>
  <c r="I2420" i="2"/>
  <c r="C2420" i="2"/>
  <c r="I2419" i="2"/>
  <c r="C2419" i="2"/>
  <c r="I2418" i="2"/>
  <c r="C2418" i="2"/>
  <c r="I2417" i="2"/>
  <c r="C2417" i="2"/>
  <c r="I2416" i="2"/>
  <c r="C2416" i="2"/>
  <c r="I2415" i="2"/>
  <c r="C2415" i="2"/>
  <c r="I2414" i="2"/>
  <c r="C2414" i="2"/>
  <c r="I2413" i="2"/>
  <c r="C2413" i="2"/>
  <c r="I2412" i="2"/>
  <c r="C2412" i="2"/>
  <c r="I2411" i="2"/>
  <c r="C2411" i="2"/>
  <c r="I2410" i="2"/>
  <c r="C2410" i="2"/>
  <c r="I2409" i="2"/>
  <c r="C2409" i="2"/>
  <c r="I2408" i="2"/>
  <c r="C2408" i="2"/>
  <c r="I2407" i="2"/>
  <c r="C2407" i="2"/>
  <c r="I2406" i="2"/>
  <c r="C2406" i="2"/>
  <c r="I2405" i="2"/>
  <c r="C2405" i="2"/>
  <c r="I2404" i="2"/>
  <c r="C2404" i="2"/>
  <c r="I2403" i="2"/>
  <c r="C2403" i="2"/>
  <c r="I2402" i="2"/>
  <c r="C2402" i="2"/>
  <c r="I2401" i="2"/>
  <c r="C2401" i="2"/>
  <c r="I2400" i="2"/>
  <c r="C2400" i="2"/>
  <c r="I2399" i="2"/>
  <c r="C2399" i="2"/>
  <c r="I2398" i="2"/>
  <c r="C2398" i="2"/>
  <c r="I2397" i="2"/>
  <c r="C2397" i="2"/>
  <c r="I2396" i="2"/>
  <c r="C2396" i="2"/>
  <c r="I2395" i="2"/>
  <c r="C2395" i="2"/>
  <c r="I2394" i="2"/>
  <c r="C2394" i="2"/>
  <c r="I2393" i="2"/>
  <c r="C2393" i="2"/>
  <c r="I2392" i="2"/>
  <c r="C2392" i="2"/>
  <c r="I2391" i="2"/>
  <c r="C2391" i="2"/>
  <c r="I2390" i="2"/>
  <c r="C2390" i="2"/>
  <c r="I2389" i="2"/>
  <c r="C2389" i="2"/>
  <c r="I2388" i="2"/>
  <c r="C2388" i="2"/>
  <c r="I2387" i="2"/>
  <c r="C2387" i="2"/>
  <c r="I2386" i="2"/>
  <c r="C2386" i="2"/>
  <c r="I2385" i="2"/>
  <c r="C2385" i="2"/>
  <c r="I2384" i="2"/>
  <c r="C2384" i="2"/>
  <c r="I2383" i="2"/>
  <c r="C2383" i="2"/>
  <c r="I2382" i="2"/>
  <c r="C2382" i="2"/>
  <c r="I2381" i="2"/>
  <c r="C2381" i="2"/>
  <c r="I2380" i="2"/>
  <c r="C2380" i="2"/>
  <c r="I2379" i="2"/>
  <c r="C2379" i="2"/>
  <c r="I2378" i="2"/>
  <c r="C2378" i="2"/>
  <c r="I2377" i="2"/>
  <c r="C2377" i="2"/>
  <c r="I2376" i="2"/>
  <c r="C2376" i="2"/>
  <c r="I2375" i="2"/>
  <c r="C2375" i="2"/>
  <c r="I2374" i="2"/>
  <c r="C2374" i="2"/>
  <c r="I2373" i="2"/>
  <c r="C2373" i="2"/>
  <c r="I2372" i="2"/>
  <c r="C2372" i="2"/>
  <c r="I2371" i="2"/>
  <c r="C2371" i="2"/>
  <c r="I2370" i="2"/>
  <c r="C2370" i="2"/>
  <c r="I2369" i="2"/>
  <c r="C2369" i="2"/>
  <c r="I2368" i="2"/>
  <c r="C2368" i="2"/>
  <c r="I2367" i="2"/>
  <c r="C2367" i="2"/>
  <c r="I2366" i="2"/>
  <c r="C2366" i="2"/>
  <c r="I2365" i="2"/>
  <c r="C2365" i="2"/>
  <c r="I2364" i="2"/>
  <c r="C2364" i="2"/>
  <c r="I2363" i="2"/>
  <c r="C2363" i="2"/>
  <c r="I2362" i="2"/>
  <c r="C2362" i="2"/>
  <c r="I2361" i="2"/>
  <c r="C2361" i="2"/>
  <c r="C2330" i="2"/>
  <c r="I2330" i="2"/>
  <c r="C2331" i="2"/>
  <c r="I2331" i="2"/>
  <c r="C2332" i="2"/>
  <c r="I2332" i="2"/>
  <c r="C2333" i="2"/>
  <c r="I2333" i="2"/>
  <c r="C2334" i="2"/>
  <c r="I2334" i="2"/>
  <c r="C2335" i="2"/>
  <c r="I2335" i="2"/>
  <c r="C2336" i="2"/>
  <c r="I2336" i="2"/>
  <c r="C2337" i="2"/>
  <c r="I2337" i="2"/>
  <c r="C2338" i="2"/>
  <c r="I2338" i="2"/>
  <c r="C2339" i="2"/>
  <c r="I2339" i="2"/>
  <c r="C2340" i="2"/>
  <c r="I2340" i="2"/>
  <c r="C2341" i="2"/>
  <c r="I2341" i="2"/>
  <c r="C2342" i="2"/>
  <c r="I2342" i="2"/>
  <c r="C2343" i="2"/>
  <c r="I2343" i="2"/>
  <c r="C2344" i="2"/>
  <c r="I2344" i="2"/>
  <c r="C2345" i="2"/>
  <c r="I2345" i="2"/>
  <c r="C2346" i="2"/>
  <c r="I2346" i="2"/>
  <c r="C2347" i="2"/>
  <c r="I2347" i="2"/>
  <c r="C2348" i="2"/>
  <c r="I2348" i="2"/>
  <c r="C2349" i="2"/>
  <c r="I2349" i="2"/>
  <c r="C2350" i="2"/>
  <c r="I2350" i="2"/>
  <c r="C2351" i="2"/>
  <c r="I2351" i="2"/>
  <c r="C2352" i="2"/>
  <c r="I2352" i="2"/>
  <c r="C2353" i="2"/>
  <c r="I2353" i="2"/>
  <c r="C2354" i="2"/>
  <c r="I2354" i="2"/>
  <c r="C2355" i="2"/>
  <c r="I2355" i="2"/>
  <c r="C2356" i="2"/>
  <c r="I2356" i="2"/>
  <c r="C2357" i="2"/>
  <c r="I2357" i="2"/>
  <c r="C2358" i="2"/>
  <c r="I2358" i="2"/>
  <c r="C2359" i="2"/>
  <c r="I2359" i="2"/>
  <c r="C2360" i="2"/>
  <c r="I2360" i="2"/>
  <c r="I2329" i="2"/>
  <c r="C2329" i="2"/>
  <c r="I2328" i="2"/>
  <c r="C2328" i="2"/>
  <c r="I2327" i="2"/>
  <c r="C2327" i="2"/>
  <c r="I2326" i="2"/>
  <c r="C2326" i="2"/>
  <c r="I2324" i="2"/>
  <c r="C2324" i="2"/>
  <c r="I2322" i="2"/>
  <c r="C2322" i="2"/>
  <c r="I2321" i="2"/>
  <c r="C2321" i="2"/>
  <c r="I2320" i="2"/>
  <c r="C2320" i="2"/>
  <c r="I2319" i="2"/>
  <c r="C2319" i="2"/>
  <c r="I2318" i="2"/>
  <c r="C2318" i="2"/>
  <c r="I2317" i="2"/>
  <c r="C2317" i="2"/>
  <c r="I2316" i="2"/>
  <c r="C2316" i="2"/>
  <c r="I2315" i="2"/>
  <c r="C2315" i="2"/>
  <c r="I2314" i="2"/>
  <c r="C2314" i="2"/>
  <c r="I2313" i="2"/>
  <c r="C2313" i="2"/>
  <c r="I2312" i="2"/>
  <c r="C2312" i="2"/>
  <c r="I2311" i="2"/>
  <c r="C2311" i="2"/>
  <c r="I2310" i="2"/>
  <c r="C2310" i="2"/>
  <c r="I2309" i="2"/>
  <c r="C2309" i="2"/>
  <c r="I2308" i="2"/>
  <c r="C2308" i="2"/>
  <c r="I2307" i="2"/>
  <c r="C2307" i="2"/>
  <c r="I2306" i="2"/>
  <c r="C2306" i="2"/>
  <c r="I2305" i="2"/>
  <c r="C2305" i="2"/>
  <c r="I2304" i="2"/>
  <c r="C2304" i="2"/>
  <c r="I2303" i="2"/>
  <c r="C2303" i="2"/>
  <c r="I2302" i="2"/>
  <c r="C2302" i="2"/>
  <c r="I2301" i="2"/>
  <c r="C2301" i="2"/>
  <c r="I2300" i="2"/>
  <c r="C2300" i="2"/>
  <c r="I2299" i="2"/>
  <c r="C2299" i="2"/>
  <c r="I2298" i="2"/>
  <c r="C2298" i="2"/>
  <c r="I2297" i="2"/>
  <c r="C2297" i="2"/>
  <c r="I2296" i="2"/>
  <c r="C2296" i="2"/>
  <c r="I2295" i="2"/>
  <c r="C2295" i="2"/>
  <c r="I2294" i="2"/>
  <c r="C2294" i="2"/>
  <c r="I2293" i="2"/>
  <c r="C2293" i="2"/>
  <c r="I2292" i="2"/>
  <c r="C2292" i="2"/>
  <c r="I2291" i="2"/>
  <c r="C2291" i="2"/>
  <c r="I2290" i="2"/>
  <c r="C2290" i="2"/>
  <c r="I2289" i="2"/>
  <c r="C2289" i="2"/>
  <c r="I2288" i="2"/>
  <c r="C2288" i="2"/>
  <c r="I2287" i="2"/>
  <c r="C2287" i="2"/>
  <c r="I2286" i="2"/>
  <c r="C2286" i="2"/>
  <c r="I2285" i="2"/>
  <c r="C2285" i="2"/>
  <c r="I2284" i="2"/>
  <c r="C2284" i="2"/>
  <c r="I2283" i="2"/>
  <c r="C2283" i="2"/>
  <c r="I2282" i="2"/>
  <c r="C2282" i="2"/>
  <c r="I2281" i="2"/>
  <c r="C2281" i="2"/>
  <c r="I2280" i="2"/>
  <c r="C2280" i="2"/>
  <c r="I2279" i="2"/>
  <c r="C2279" i="2"/>
  <c r="I2278" i="2"/>
  <c r="C2278" i="2"/>
  <c r="I2277" i="2"/>
  <c r="C2277" i="2"/>
  <c r="I2276" i="2"/>
  <c r="C2276" i="2"/>
  <c r="I2275" i="2"/>
  <c r="C2275" i="2"/>
  <c r="I2274" i="2"/>
  <c r="C2274" i="2"/>
  <c r="I2273" i="2"/>
  <c r="C2273" i="2"/>
  <c r="I2272" i="2"/>
  <c r="C2272" i="2"/>
  <c r="I2271" i="2"/>
  <c r="C2271" i="2"/>
  <c r="I2270" i="2"/>
  <c r="C2270" i="2"/>
  <c r="I2269" i="2"/>
  <c r="C2269" i="2"/>
  <c r="I2268" i="2"/>
  <c r="C2268" i="2"/>
  <c r="I2267" i="2"/>
  <c r="C2267" i="2"/>
  <c r="I2266" i="2"/>
  <c r="C2266" i="2"/>
  <c r="I2265" i="2"/>
  <c r="C2265" i="2"/>
  <c r="I2264" i="2"/>
  <c r="C2264" i="2"/>
  <c r="I2263" i="2"/>
  <c r="C2263" i="2"/>
  <c r="I2262" i="2"/>
  <c r="C2262" i="2"/>
  <c r="I2261" i="2"/>
  <c r="C2261" i="2"/>
  <c r="I2260" i="2"/>
  <c r="C2260" i="2"/>
  <c r="I2259" i="2"/>
  <c r="C2259" i="2"/>
  <c r="I2258" i="2"/>
  <c r="C2258" i="2"/>
  <c r="I2257" i="2"/>
  <c r="C2257" i="2"/>
  <c r="I2256" i="2"/>
  <c r="C2256" i="2"/>
  <c r="I2255" i="2"/>
  <c r="C2255" i="2"/>
  <c r="I2254" i="2"/>
  <c r="C2254" i="2"/>
  <c r="I2253" i="2"/>
  <c r="C2253" i="2"/>
  <c r="I2252" i="2"/>
  <c r="C2252" i="2"/>
  <c r="I2251" i="2"/>
  <c r="C2251" i="2"/>
  <c r="I2250" i="2"/>
  <c r="C2250" i="2"/>
  <c r="I2249" i="2"/>
  <c r="C2249" i="2"/>
  <c r="I2248" i="2"/>
  <c r="C2248" i="2"/>
  <c r="I2247" i="2"/>
  <c r="C2247" i="2"/>
  <c r="I2246" i="2"/>
  <c r="C2246" i="2"/>
  <c r="I2245" i="2"/>
  <c r="C2245" i="2"/>
  <c r="I2244" i="2"/>
  <c r="C2244" i="2"/>
  <c r="I2243" i="2"/>
  <c r="C2243" i="2"/>
  <c r="I2242" i="2"/>
  <c r="C2242" i="2"/>
  <c r="I2241" i="2"/>
  <c r="C2241" i="2"/>
  <c r="I2240" i="2"/>
  <c r="C2240" i="2"/>
  <c r="I2239" i="2"/>
  <c r="C2239" i="2"/>
  <c r="I2238" i="2"/>
  <c r="C2238" i="2"/>
  <c r="I2237" i="2"/>
  <c r="C2237" i="2"/>
  <c r="I2236" i="2"/>
  <c r="C2236" i="2"/>
  <c r="I2235" i="2"/>
  <c r="C2235" i="2"/>
  <c r="I2234" i="2"/>
  <c r="C2234" i="2"/>
  <c r="I2233" i="2"/>
  <c r="C2233" i="2"/>
  <c r="I2232" i="2"/>
  <c r="C2232" i="2"/>
  <c r="I2231" i="2"/>
  <c r="C2231" i="2"/>
  <c r="I2230" i="2"/>
  <c r="C2230" i="2"/>
  <c r="I2229" i="2"/>
  <c r="C2229" i="2"/>
  <c r="I2228" i="2"/>
  <c r="C2228" i="2"/>
  <c r="I2227" i="2"/>
  <c r="C2227" i="2"/>
  <c r="I2226" i="2"/>
  <c r="C2226" i="2"/>
  <c r="I2225" i="2"/>
  <c r="C2225" i="2"/>
  <c r="I2224" i="2"/>
  <c r="C2224" i="2"/>
  <c r="I2223" i="2"/>
  <c r="C2223" i="2"/>
  <c r="I2222" i="2"/>
  <c r="C2222" i="2"/>
  <c r="I2221" i="2"/>
  <c r="C2221" i="2"/>
  <c r="I2220" i="2"/>
  <c r="C2220" i="2"/>
  <c r="I2219" i="2"/>
  <c r="C2219" i="2"/>
  <c r="I2218" i="2"/>
  <c r="C2218" i="2"/>
  <c r="I2217" i="2"/>
  <c r="C2217" i="2"/>
  <c r="I2216" i="2"/>
  <c r="C2216" i="2"/>
  <c r="I2215" i="2"/>
  <c r="C2215" i="2"/>
  <c r="I2214" i="2"/>
  <c r="C2214" i="2"/>
  <c r="I2213" i="2"/>
  <c r="C2213" i="2"/>
  <c r="I2212" i="2"/>
  <c r="C2212" i="2"/>
  <c r="I2211" i="2"/>
  <c r="C2211" i="2"/>
  <c r="I2210" i="2"/>
  <c r="C2210" i="2"/>
  <c r="I2209" i="2"/>
  <c r="C2209" i="2"/>
  <c r="I2208" i="2"/>
  <c r="C2208" i="2"/>
  <c r="I2207" i="2"/>
  <c r="C2207" i="2"/>
  <c r="I2206" i="2"/>
  <c r="C2206" i="2"/>
  <c r="I2205" i="2"/>
  <c r="C2205" i="2"/>
  <c r="I2204" i="2"/>
  <c r="C2204" i="2"/>
  <c r="I2203" i="2"/>
  <c r="C2203" i="2"/>
  <c r="I2202" i="2"/>
  <c r="C2202" i="2"/>
  <c r="I2201" i="2"/>
  <c r="C2201" i="2"/>
  <c r="I2200" i="2"/>
  <c r="C2200" i="2"/>
  <c r="I2199" i="2"/>
  <c r="C2199" i="2"/>
  <c r="I2198" i="2"/>
  <c r="C2198" i="2"/>
  <c r="I2197" i="2"/>
  <c r="C2197" i="2"/>
  <c r="I2196" i="2"/>
  <c r="C2196" i="2"/>
  <c r="I2195" i="2"/>
  <c r="C2195" i="2"/>
  <c r="I2194" i="2"/>
  <c r="C2194" i="2"/>
  <c r="I2193" i="2"/>
  <c r="C2193" i="2"/>
  <c r="I2192" i="2"/>
  <c r="C2192" i="2"/>
  <c r="I2191" i="2"/>
  <c r="C2191" i="2"/>
  <c r="I2190" i="2"/>
  <c r="C2190" i="2"/>
  <c r="I2189" i="2"/>
  <c r="C2189" i="2"/>
  <c r="I2188" i="2"/>
  <c r="C2188" i="2"/>
  <c r="I2187" i="2"/>
  <c r="C2187" i="2"/>
  <c r="I2186" i="2"/>
  <c r="C2186" i="2"/>
  <c r="I2185" i="2"/>
  <c r="C2185" i="2"/>
  <c r="I2184" i="2"/>
  <c r="C2184" i="2"/>
  <c r="I2183" i="2"/>
  <c r="C2183" i="2"/>
  <c r="I2182" i="2"/>
  <c r="C2182" i="2"/>
  <c r="I2180" i="2"/>
  <c r="C2180" i="2"/>
  <c r="I2178" i="2"/>
  <c r="C2178" i="2"/>
  <c r="I2176" i="2"/>
  <c r="C2176" i="2"/>
  <c r="I2175" i="2"/>
  <c r="C2175" i="2"/>
  <c r="I2174" i="2"/>
  <c r="C2174" i="2"/>
  <c r="I2173" i="2"/>
  <c r="C2173" i="2"/>
  <c r="I2172" i="2"/>
  <c r="C2172" i="2"/>
  <c r="I2171" i="2"/>
  <c r="C2171" i="2"/>
  <c r="I2170" i="2"/>
  <c r="C2170" i="2"/>
  <c r="I2169" i="2"/>
  <c r="C2169" i="2"/>
  <c r="I2168" i="2"/>
  <c r="C2168" i="2"/>
  <c r="I2167" i="2"/>
  <c r="C2167" i="2"/>
  <c r="I2166" i="2"/>
  <c r="C2166" i="2"/>
  <c r="I2165" i="2"/>
  <c r="C2165" i="2"/>
  <c r="I2164" i="2"/>
  <c r="C2164" i="2"/>
  <c r="I2163" i="2"/>
  <c r="C2163" i="2"/>
  <c r="I2162" i="2"/>
  <c r="C2162" i="2"/>
  <c r="I2161" i="2"/>
  <c r="C2161" i="2"/>
  <c r="I2160" i="2"/>
  <c r="C2160" i="2"/>
  <c r="I2159" i="2"/>
  <c r="C2159" i="2"/>
  <c r="I2158" i="2"/>
  <c r="C2158" i="2"/>
  <c r="I2157" i="2"/>
  <c r="C2157" i="2"/>
  <c r="I2156" i="2"/>
  <c r="C2156" i="2"/>
  <c r="I2155" i="2"/>
  <c r="C2155" i="2"/>
  <c r="I2154" i="2"/>
  <c r="C2154" i="2"/>
  <c r="I2153" i="2"/>
  <c r="C2153" i="2"/>
  <c r="I2152" i="2"/>
  <c r="C2152" i="2"/>
  <c r="I2151" i="2"/>
  <c r="C2151" i="2"/>
  <c r="I2150" i="2"/>
  <c r="C2150" i="2"/>
  <c r="I2149" i="2"/>
  <c r="C2149" i="2"/>
  <c r="I2148" i="2"/>
  <c r="C2148" i="2"/>
  <c r="I2147" i="2"/>
  <c r="C2147" i="2"/>
  <c r="I2146" i="2"/>
  <c r="C2146" i="2"/>
  <c r="I2145" i="2"/>
  <c r="C2145" i="2"/>
  <c r="I2144" i="2"/>
  <c r="C2144" i="2"/>
  <c r="I2143" i="2"/>
  <c r="C2143" i="2"/>
  <c r="I2142" i="2"/>
  <c r="C2142" i="2"/>
  <c r="I2141" i="2"/>
  <c r="C2141" i="2"/>
  <c r="I2140" i="2"/>
  <c r="C2140" i="2"/>
  <c r="I2138" i="2"/>
  <c r="C2138" i="2"/>
  <c r="I2136" i="2"/>
  <c r="C2136" i="2"/>
  <c r="I2134" i="2"/>
  <c r="C2134" i="2"/>
  <c r="I2133" i="2"/>
  <c r="C2133" i="2"/>
  <c r="I2132" i="2"/>
  <c r="C2132" i="2"/>
  <c r="I2131" i="2"/>
  <c r="C2131" i="2"/>
  <c r="I2130" i="2"/>
  <c r="C2130" i="2"/>
  <c r="I2129" i="2"/>
  <c r="C2129" i="2"/>
  <c r="I2128" i="2"/>
  <c r="C2128" i="2"/>
  <c r="I2127" i="2"/>
  <c r="C2127" i="2"/>
  <c r="I2126" i="2"/>
  <c r="C2126" i="2"/>
  <c r="I2125" i="2"/>
  <c r="C2125" i="2"/>
  <c r="I2124" i="2"/>
  <c r="C2124" i="2"/>
  <c r="I2123" i="2"/>
  <c r="C2123" i="2"/>
  <c r="I2122" i="2"/>
  <c r="C2122" i="2"/>
  <c r="I2121" i="2"/>
  <c r="C2121" i="2"/>
  <c r="I2120" i="2"/>
  <c r="C2120" i="2"/>
  <c r="I2119" i="2"/>
  <c r="C2119" i="2"/>
  <c r="I2118" i="2"/>
  <c r="C2118" i="2"/>
  <c r="I2117" i="2"/>
  <c r="C2117" i="2"/>
  <c r="I2114" i="2"/>
  <c r="C2114" i="2"/>
  <c r="I2112" i="2"/>
  <c r="C2112" i="2"/>
  <c r="I2111" i="2"/>
  <c r="C2111" i="2"/>
  <c r="I2110" i="2"/>
  <c r="C2110" i="2"/>
  <c r="I2109" i="2"/>
  <c r="C2109" i="2"/>
  <c r="I2108" i="2"/>
  <c r="C2108" i="2"/>
  <c r="I2107" i="2"/>
  <c r="C2107" i="2"/>
  <c r="I2106" i="2"/>
  <c r="C2106" i="2"/>
  <c r="I2105" i="2"/>
  <c r="C2105" i="2"/>
  <c r="I2104" i="2"/>
  <c r="C2104" i="2"/>
  <c r="I2103" i="2"/>
  <c r="C2103" i="2"/>
  <c r="I2102" i="2"/>
  <c r="C2102" i="2"/>
  <c r="I2101" i="2"/>
  <c r="C2101" i="2"/>
  <c r="I2100" i="2"/>
  <c r="C2100" i="2"/>
  <c r="I2099" i="2"/>
  <c r="C2099" i="2"/>
  <c r="I2098" i="2"/>
  <c r="C2098" i="2"/>
  <c r="I2097" i="2"/>
  <c r="C2097" i="2"/>
  <c r="I2096" i="2"/>
  <c r="C2096" i="2"/>
  <c r="I2095" i="2"/>
  <c r="C2095" i="2"/>
  <c r="I2094" i="2"/>
  <c r="C2094" i="2"/>
  <c r="I2093" i="2"/>
  <c r="C2093" i="2"/>
  <c r="I2092" i="2"/>
  <c r="C2092" i="2"/>
  <c r="I2091" i="2"/>
  <c r="C2091" i="2"/>
  <c r="I2090" i="2"/>
  <c r="C2090" i="2"/>
  <c r="I2089" i="2"/>
  <c r="C2089" i="2"/>
  <c r="I2088" i="2"/>
  <c r="C2088" i="2"/>
  <c r="I2087" i="2"/>
  <c r="C2087" i="2"/>
  <c r="I2086" i="2"/>
  <c r="C2086" i="2"/>
  <c r="I2085" i="2"/>
  <c r="C2085" i="2"/>
  <c r="I2084" i="2"/>
  <c r="C2084" i="2"/>
  <c r="I2083" i="2"/>
  <c r="C2083" i="2"/>
  <c r="I2082" i="2"/>
  <c r="C2082" i="2"/>
  <c r="I2081" i="2"/>
  <c r="C2081" i="2"/>
  <c r="I2080" i="2"/>
  <c r="C2080" i="2"/>
  <c r="I2079" i="2"/>
  <c r="C2079" i="2"/>
  <c r="I2078" i="2"/>
  <c r="C2078" i="2"/>
  <c r="I2077" i="2"/>
  <c r="C2077" i="2"/>
  <c r="I2076" i="2"/>
  <c r="C2076" i="2"/>
  <c r="I2075" i="2"/>
  <c r="C2075" i="2"/>
  <c r="I2074" i="2"/>
  <c r="C2074" i="2"/>
  <c r="I2073" i="2"/>
  <c r="C2073" i="2"/>
  <c r="I2072" i="2"/>
  <c r="C2072" i="2"/>
  <c r="I2071" i="2"/>
  <c r="C2071" i="2"/>
  <c r="I2070" i="2"/>
  <c r="C2070" i="2"/>
  <c r="I2069" i="2"/>
  <c r="C2069" i="2"/>
  <c r="I2068" i="2"/>
  <c r="C2068" i="2"/>
  <c r="I2067" i="2"/>
  <c r="C2067" i="2"/>
  <c r="I2066" i="2"/>
  <c r="C2066" i="2"/>
  <c r="I2065" i="2"/>
  <c r="C2065" i="2"/>
  <c r="I2064" i="2"/>
  <c r="C2064" i="2"/>
  <c r="I2063" i="2"/>
  <c r="C2063" i="2"/>
  <c r="I2062" i="2"/>
  <c r="C2062" i="2"/>
  <c r="I2061" i="2"/>
  <c r="C2061" i="2"/>
  <c r="I2060" i="2"/>
  <c r="C2060" i="2"/>
  <c r="I2059" i="2"/>
  <c r="C2059" i="2"/>
  <c r="I2058" i="2"/>
  <c r="C2058" i="2"/>
  <c r="I2057" i="2"/>
  <c r="C2057" i="2"/>
  <c r="I2056" i="2"/>
  <c r="C2056" i="2"/>
  <c r="I2055" i="2"/>
  <c r="C2055" i="2"/>
  <c r="I2054" i="2"/>
  <c r="C2054" i="2"/>
  <c r="I2053" i="2"/>
  <c r="C2053" i="2"/>
  <c r="I2052" i="2"/>
  <c r="C2052" i="2"/>
  <c r="I2051" i="2"/>
  <c r="C2051" i="2"/>
  <c r="I2050" i="2"/>
  <c r="C2050" i="2"/>
  <c r="I2049" i="2"/>
  <c r="C2049" i="2"/>
  <c r="I2048" i="2"/>
  <c r="C2048" i="2"/>
  <c r="I2047" i="2"/>
  <c r="C2047" i="2"/>
  <c r="I2046" i="2"/>
  <c r="C2046" i="2"/>
  <c r="I2045" i="2"/>
  <c r="C2045" i="2"/>
  <c r="I2044" i="2"/>
  <c r="C2044" i="2"/>
  <c r="I2043" i="2"/>
  <c r="C2043" i="2"/>
  <c r="I2042" i="2"/>
  <c r="C2042" i="2"/>
  <c r="I2041" i="2"/>
  <c r="C2041" i="2"/>
  <c r="I2040" i="2"/>
  <c r="C2040" i="2"/>
  <c r="I2039" i="2"/>
  <c r="C2039" i="2"/>
  <c r="I2038" i="2"/>
  <c r="C2038" i="2"/>
  <c r="I2037" i="2"/>
  <c r="C2037" i="2"/>
  <c r="I2036" i="2"/>
  <c r="C2036" i="2"/>
  <c r="I2034" i="2"/>
  <c r="C2034" i="2"/>
  <c r="I2033" i="2"/>
  <c r="C2033" i="2"/>
  <c r="I2032" i="2"/>
  <c r="C2032" i="2"/>
  <c r="I2031" i="2"/>
  <c r="C2031" i="2"/>
  <c r="I2030" i="2"/>
  <c r="C2030" i="2"/>
  <c r="I2029" i="2"/>
  <c r="C2029" i="2"/>
  <c r="I2028" i="2"/>
  <c r="C2028" i="2"/>
  <c r="I2027" i="2"/>
  <c r="C2027" i="2"/>
  <c r="I2026" i="2"/>
  <c r="C2026" i="2"/>
  <c r="I2025" i="2"/>
  <c r="C2025" i="2"/>
  <c r="I2024" i="2"/>
  <c r="C2024" i="2"/>
  <c r="I2023" i="2"/>
  <c r="C2023" i="2"/>
  <c r="I2021" i="2"/>
  <c r="C2021" i="2"/>
  <c r="I2019" i="2"/>
  <c r="C2019" i="2"/>
  <c r="I2017" i="2"/>
  <c r="C2017" i="2"/>
  <c r="I2015" i="2"/>
  <c r="C2015" i="2"/>
  <c r="I2014" i="2"/>
  <c r="C2014" i="2"/>
  <c r="I2013" i="2"/>
  <c r="C2013" i="2"/>
  <c r="I2012" i="2"/>
  <c r="C2012" i="2"/>
  <c r="I2011" i="2"/>
  <c r="C2011" i="2"/>
  <c r="I2010" i="2"/>
  <c r="C2010" i="2"/>
  <c r="I2009" i="2"/>
  <c r="C2009" i="2"/>
  <c r="I2008" i="2"/>
  <c r="C2008" i="2"/>
  <c r="I2007" i="2"/>
  <c r="C2007" i="2"/>
  <c r="I2006" i="2"/>
  <c r="C2006" i="2"/>
  <c r="I2005" i="2"/>
  <c r="C2005" i="2"/>
  <c r="I2004" i="2"/>
  <c r="C2004" i="2"/>
  <c r="I2003" i="2"/>
  <c r="C2003" i="2"/>
  <c r="I2002" i="2"/>
  <c r="C2002" i="2"/>
  <c r="I2001" i="2"/>
  <c r="C2001" i="2"/>
  <c r="I2000" i="2"/>
  <c r="C2000" i="2"/>
  <c r="I1999" i="2"/>
  <c r="C1999" i="2"/>
  <c r="I1998" i="2"/>
  <c r="C1998" i="2"/>
  <c r="I1997" i="2"/>
  <c r="C1997" i="2"/>
  <c r="I1996" i="2"/>
  <c r="C1996" i="2"/>
  <c r="I1995" i="2"/>
  <c r="C1995" i="2"/>
  <c r="I1994" i="2"/>
  <c r="C1994" i="2"/>
  <c r="I1993" i="2"/>
  <c r="C1993" i="2"/>
  <c r="I1992" i="2"/>
  <c r="C1992" i="2"/>
  <c r="I1991" i="2"/>
  <c r="C1991" i="2"/>
  <c r="I1990" i="2"/>
  <c r="C1990" i="2"/>
  <c r="I1989" i="2"/>
  <c r="C1989" i="2"/>
  <c r="I1988" i="2"/>
  <c r="C1988" i="2"/>
  <c r="I1987" i="2"/>
  <c r="C1987" i="2"/>
  <c r="I1986" i="2"/>
  <c r="C1986" i="2"/>
  <c r="I1985" i="2"/>
  <c r="C1985" i="2"/>
  <c r="I1984" i="2"/>
  <c r="C1984" i="2"/>
  <c r="I1983" i="2"/>
  <c r="C1983" i="2"/>
  <c r="I1982" i="2"/>
  <c r="C1982" i="2"/>
  <c r="I1981" i="2"/>
  <c r="C1981" i="2"/>
  <c r="I1980" i="2"/>
  <c r="C1980" i="2"/>
  <c r="I1979" i="2"/>
  <c r="C1979" i="2"/>
  <c r="I1978" i="2"/>
  <c r="C1978" i="2"/>
  <c r="I1977" i="2"/>
  <c r="C1977" i="2"/>
  <c r="I1976" i="2"/>
  <c r="C1976" i="2"/>
  <c r="I1975" i="2"/>
  <c r="C1975" i="2"/>
  <c r="I1974" i="2"/>
  <c r="C1974" i="2"/>
  <c r="I1973" i="2"/>
  <c r="C1973" i="2"/>
  <c r="I1972" i="2"/>
  <c r="C1972" i="2"/>
  <c r="I1971" i="2"/>
  <c r="C1971" i="2"/>
  <c r="I1970" i="2"/>
  <c r="C1970" i="2"/>
  <c r="I1969" i="2"/>
  <c r="C1969" i="2"/>
  <c r="I1968" i="2"/>
  <c r="C1968" i="2"/>
  <c r="I1967" i="2"/>
  <c r="C1967" i="2"/>
  <c r="I1966" i="2"/>
  <c r="C1966" i="2"/>
  <c r="I1965" i="2"/>
  <c r="C1965" i="2"/>
  <c r="I1964" i="2"/>
  <c r="C1964" i="2"/>
  <c r="I1963" i="2"/>
  <c r="C1963" i="2"/>
  <c r="I1962" i="2"/>
  <c r="C1962" i="2"/>
  <c r="I1961" i="2"/>
  <c r="C1961" i="2"/>
  <c r="I1960" i="2"/>
  <c r="C1960" i="2"/>
  <c r="I1959" i="2"/>
  <c r="C1959" i="2"/>
  <c r="I1958" i="2"/>
  <c r="C1958" i="2"/>
  <c r="I1957" i="2"/>
  <c r="C1957" i="2"/>
  <c r="I1956" i="2"/>
  <c r="C1956" i="2"/>
  <c r="I1955" i="2"/>
  <c r="C1955" i="2"/>
  <c r="I1954" i="2"/>
  <c r="C1954" i="2"/>
  <c r="I1953" i="2"/>
  <c r="C1953" i="2"/>
  <c r="I1952" i="2"/>
  <c r="C1952" i="2"/>
  <c r="I1951" i="2"/>
  <c r="C1951" i="2"/>
  <c r="I1950" i="2"/>
  <c r="C1950" i="2"/>
  <c r="I1949" i="2"/>
  <c r="C1949" i="2"/>
  <c r="I1948" i="2"/>
  <c r="I1946" i="2"/>
  <c r="I1944" i="2"/>
  <c r="C1944" i="2"/>
  <c r="I1943" i="2"/>
  <c r="C1943" i="2"/>
  <c r="I1942" i="2"/>
  <c r="C1942" i="2"/>
  <c r="I1941" i="2"/>
  <c r="C1941" i="2"/>
  <c r="I1940" i="2"/>
  <c r="C1940" i="2"/>
  <c r="I1939" i="2"/>
  <c r="C1939" i="2"/>
  <c r="I1938" i="2"/>
  <c r="C1938" i="2"/>
  <c r="I1937" i="2"/>
  <c r="C1937" i="2"/>
  <c r="I1936" i="2"/>
  <c r="C1936" i="2"/>
  <c r="I1935" i="2"/>
  <c r="C1935" i="2"/>
  <c r="I1934" i="2"/>
  <c r="C1934" i="2"/>
  <c r="I1933" i="2"/>
  <c r="C1933" i="2"/>
  <c r="I1932" i="2"/>
  <c r="C1932" i="2"/>
  <c r="I1931" i="2"/>
  <c r="C1931" i="2"/>
  <c r="I1930" i="2"/>
  <c r="C1930" i="2"/>
  <c r="I1929" i="2"/>
  <c r="C1929" i="2"/>
  <c r="I1928" i="2"/>
  <c r="C1928" i="2"/>
  <c r="I1927" i="2"/>
  <c r="C1927" i="2"/>
  <c r="I1926" i="2"/>
  <c r="C1926" i="2"/>
  <c r="I1925" i="2"/>
  <c r="C1925" i="2"/>
  <c r="I1924" i="2"/>
  <c r="C1924" i="2"/>
  <c r="I1923" i="2"/>
  <c r="C1923" i="2"/>
  <c r="I1922" i="2"/>
  <c r="C1922" i="2"/>
  <c r="I1921" i="2"/>
  <c r="C1921" i="2"/>
  <c r="I1920" i="2"/>
  <c r="C1920" i="2"/>
  <c r="I1919" i="2"/>
  <c r="C1919" i="2"/>
  <c r="I1918" i="2"/>
  <c r="C1918" i="2"/>
  <c r="I1917" i="2"/>
  <c r="C1917" i="2"/>
  <c r="I1916" i="2"/>
  <c r="C1916" i="2"/>
  <c r="I1915" i="2"/>
  <c r="C1915" i="2"/>
  <c r="I1914" i="2"/>
  <c r="C1914" i="2"/>
  <c r="I1913" i="2"/>
  <c r="C1913" i="2"/>
  <c r="I1912" i="2"/>
  <c r="C1912" i="2"/>
  <c r="I1911" i="2"/>
  <c r="C1911" i="2"/>
  <c r="I1910" i="2"/>
  <c r="C1910" i="2"/>
  <c r="I1909" i="2"/>
  <c r="C1909" i="2"/>
  <c r="I1908" i="2"/>
  <c r="C1908" i="2"/>
  <c r="I1907" i="2"/>
  <c r="C1907" i="2"/>
  <c r="I1906" i="2"/>
  <c r="C1906" i="2"/>
  <c r="I1905" i="2"/>
  <c r="C1905" i="2"/>
  <c r="I1904" i="2"/>
  <c r="C1904" i="2"/>
  <c r="I1903" i="2"/>
  <c r="C1903" i="2"/>
  <c r="I1902" i="2"/>
  <c r="C1902" i="2"/>
  <c r="I1901" i="2"/>
  <c r="C1901" i="2"/>
  <c r="I1900" i="2"/>
  <c r="C1900" i="2"/>
  <c r="I1899" i="2"/>
  <c r="C1899" i="2"/>
  <c r="I1898" i="2"/>
  <c r="C1898" i="2"/>
  <c r="I1897" i="2"/>
  <c r="C1897" i="2"/>
  <c r="I1896" i="2"/>
  <c r="C1896" i="2"/>
  <c r="I1895" i="2"/>
  <c r="C1895" i="2"/>
  <c r="I1894" i="2"/>
  <c r="C1894" i="2"/>
  <c r="I1893" i="2"/>
  <c r="C1893" i="2"/>
  <c r="I1892" i="2"/>
  <c r="C1892" i="2"/>
  <c r="I1891" i="2"/>
  <c r="C1891" i="2"/>
  <c r="I1890" i="2"/>
  <c r="C1890" i="2"/>
  <c r="I1889" i="2"/>
  <c r="C1889" i="2"/>
  <c r="I1888" i="2"/>
  <c r="C1888" i="2"/>
  <c r="I1886" i="2"/>
  <c r="C1886" i="2"/>
  <c r="I1885" i="2"/>
  <c r="C1885" i="2"/>
  <c r="I1884" i="2"/>
  <c r="C1884" i="2"/>
  <c r="I1883" i="2"/>
  <c r="C1883" i="2"/>
  <c r="I1882" i="2"/>
  <c r="C1882" i="2"/>
  <c r="I1880" i="2"/>
  <c r="C1880" i="2"/>
  <c r="I1879" i="2"/>
  <c r="C1879" i="2"/>
  <c r="I1878" i="2"/>
  <c r="C1878" i="2"/>
  <c r="I1877" i="2"/>
  <c r="C1877" i="2"/>
  <c r="I1876" i="2"/>
  <c r="C1876" i="2"/>
  <c r="I1875" i="2"/>
  <c r="C1875" i="2"/>
  <c r="I1874" i="2"/>
  <c r="C1874" i="2"/>
  <c r="I1873" i="2"/>
  <c r="C1873" i="2"/>
  <c r="I1871" i="2"/>
  <c r="C1871" i="2"/>
  <c r="I1870" i="2"/>
  <c r="C1870" i="2"/>
  <c r="I1869" i="2"/>
  <c r="C1869" i="2"/>
  <c r="I1868" i="2"/>
  <c r="C1868" i="2"/>
  <c r="I1867" i="2"/>
  <c r="C1867" i="2"/>
  <c r="I1866" i="2"/>
  <c r="C1866" i="2"/>
  <c r="I1865" i="2"/>
  <c r="C1865" i="2"/>
  <c r="I1864" i="2"/>
  <c r="C1864" i="2"/>
  <c r="I1862" i="2"/>
  <c r="C1862" i="2"/>
  <c r="I1861" i="2"/>
  <c r="C1861" i="2"/>
  <c r="I1860" i="2"/>
  <c r="C1860" i="2"/>
  <c r="I1859" i="2"/>
  <c r="C1859" i="2"/>
  <c r="I1858" i="2"/>
  <c r="C1858" i="2"/>
  <c r="I1857" i="2"/>
  <c r="C1857" i="2"/>
  <c r="I1856" i="2"/>
  <c r="C1856" i="2"/>
  <c r="I1855" i="2"/>
  <c r="C1855" i="2"/>
  <c r="I1854" i="2"/>
  <c r="C1854" i="2"/>
  <c r="I1853" i="2"/>
  <c r="C1853" i="2"/>
  <c r="I1852" i="2"/>
  <c r="C1852" i="2"/>
  <c r="I1850" i="2"/>
  <c r="C1850" i="2"/>
  <c r="I1849" i="2"/>
  <c r="C1849" i="2"/>
  <c r="I1848" i="2"/>
  <c r="C1848" i="2"/>
  <c r="I1847" i="2"/>
  <c r="C1847" i="2"/>
  <c r="I1845" i="2"/>
  <c r="C1845" i="2"/>
  <c r="I1843" i="2"/>
  <c r="C1843" i="2"/>
  <c r="I1841" i="2"/>
  <c r="C1841" i="2"/>
  <c r="I1840" i="2"/>
  <c r="C1840" i="2"/>
  <c r="I1839" i="2"/>
  <c r="C1839" i="2"/>
  <c r="I1838" i="2"/>
  <c r="C1838" i="2"/>
  <c r="I1837" i="2"/>
  <c r="C1837" i="2"/>
  <c r="I1836" i="2"/>
  <c r="C1836" i="2"/>
  <c r="I1835" i="2"/>
  <c r="C1835" i="2"/>
  <c r="I1834" i="2"/>
  <c r="C1834" i="2"/>
  <c r="I1833" i="2"/>
  <c r="C1833" i="2"/>
  <c r="I1831" i="2"/>
  <c r="C1831" i="2"/>
  <c r="I1830" i="2"/>
  <c r="C1830" i="2"/>
  <c r="I1829" i="2"/>
  <c r="C1829" i="2"/>
  <c r="I1828" i="2"/>
  <c r="C1828" i="2"/>
  <c r="I1827" i="2"/>
  <c r="C1827" i="2"/>
  <c r="I1826" i="2"/>
  <c r="C1826" i="2"/>
  <c r="I1825" i="2"/>
  <c r="C1825" i="2"/>
  <c r="I1824" i="2"/>
  <c r="C1824" i="2"/>
  <c r="I1823" i="2"/>
  <c r="C1823" i="2"/>
  <c r="I1822" i="2"/>
  <c r="C1822" i="2"/>
  <c r="I1821" i="2"/>
  <c r="C1821" i="2"/>
  <c r="I1820" i="2"/>
  <c r="C1820" i="2"/>
  <c r="I1819" i="2"/>
  <c r="C1819" i="2"/>
  <c r="I1818" i="2"/>
  <c r="C1818" i="2"/>
  <c r="I1817" i="2"/>
  <c r="C1817" i="2"/>
  <c r="I1816" i="2"/>
  <c r="C1816" i="2"/>
  <c r="I1815" i="2"/>
  <c r="C1815" i="2"/>
  <c r="I1814" i="2"/>
  <c r="C1814" i="2"/>
  <c r="I1813" i="2"/>
  <c r="C1813" i="2"/>
  <c r="I1812" i="2"/>
  <c r="C1812" i="2"/>
  <c r="I1811" i="2"/>
  <c r="C1811" i="2"/>
  <c r="I1810" i="2"/>
  <c r="C1810" i="2"/>
  <c r="I1809" i="2"/>
  <c r="C1809" i="2"/>
  <c r="I1808" i="2"/>
  <c r="C1808" i="2"/>
  <c r="I1807" i="2"/>
  <c r="C1807" i="2"/>
  <c r="I1806" i="2"/>
  <c r="C1806" i="2"/>
  <c r="I1805" i="2"/>
  <c r="C1805" i="2"/>
  <c r="I1804" i="2"/>
  <c r="C1804" i="2"/>
  <c r="I1803" i="2"/>
  <c r="C1803" i="2"/>
  <c r="I1802" i="2"/>
  <c r="C1802" i="2"/>
  <c r="I1801" i="2"/>
  <c r="C1801" i="2"/>
  <c r="I1800" i="2"/>
  <c r="C1800" i="2"/>
  <c r="I1799" i="2"/>
  <c r="C1799" i="2"/>
  <c r="I1798" i="2"/>
  <c r="C1798" i="2"/>
  <c r="I1797" i="2"/>
  <c r="C1797" i="2"/>
  <c r="I1796" i="2"/>
  <c r="C1796" i="2"/>
  <c r="I1795" i="2"/>
  <c r="C1795" i="2"/>
  <c r="I1794" i="2"/>
  <c r="C1794" i="2"/>
  <c r="I1793" i="2"/>
  <c r="C1793" i="2"/>
  <c r="I1792" i="2"/>
  <c r="C1792" i="2"/>
  <c r="I1791" i="2"/>
  <c r="C1791" i="2"/>
  <c r="I1790" i="2"/>
  <c r="C1790" i="2"/>
  <c r="I1789" i="2"/>
  <c r="C1789" i="2"/>
  <c r="I1788" i="2"/>
  <c r="C1788" i="2"/>
  <c r="I1787" i="2"/>
  <c r="C1787" i="2"/>
  <c r="I1786" i="2"/>
  <c r="C1786" i="2"/>
  <c r="I1785" i="2"/>
  <c r="C1785" i="2"/>
  <c r="I1784" i="2"/>
  <c r="C1784" i="2"/>
  <c r="I1783" i="2"/>
  <c r="C1783" i="2"/>
  <c r="I1782" i="2"/>
  <c r="C1782" i="2"/>
  <c r="I1781" i="2"/>
  <c r="C1781" i="2"/>
  <c r="I1780" i="2"/>
  <c r="C1780" i="2"/>
  <c r="I1779" i="2"/>
  <c r="C1779" i="2"/>
  <c r="I1778" i="2"/>
  <c r="C1778" i="2"/>
  <c r="I1777" i="2"/>
  <c r="C1777" i="2"/>
  <c r="I1776" i="2"/>
  <c r="C1776" i="2"/>
  <c r="I1775" i="2"/>
  <c r="C1775" i="2"/>
  <c r="I1774" i="2"/>
  <c r="C1774" i="2"/>
  <c r="I1773" i="2"/>
  <c r="C1773" i="2"/>
  <c r="I1772" i="2"/>
  <c r="C1772" i="2"/>
  <c r="I1771" i="2"/>
  <c r="C1771" i="2"/>
  <c r="I1770" i="2"/>
  <c r="C1770" i="2"/>
  <c r="I1769" i="2"/>
  <c r="C1769" i="2"/>
  <c r="I1768" i="2"/>
  <c r="C1768" i="2"/>
  <c r="I1767" i="2"/>
  <c r="C1767" i="2"/>
  <c r="I1766" i="2"/>
  <c r="C1766" i="2"/>
  <c r="I1765" i="2"/>
  <c r="C1765" i="2"/>
  <c r="I1764" i="2"/>
  <c r="C1764" i="2"/>
  <c r="I1763" i="2"/>
  <c r="C1763" i="2"/>
  <c r="I1762" i="2"/>
  <c r="C1762" i="2"/>
  <c r="I1761" i="2"/>
  <c r="C1761" i="2"/>
  <c r="I1760" i="2"/>
  <c r="C1760" i="2"/>
  <c r="I1759" i="2"/>
  <c r="C1759" i="2"/>
  <c r="I1758" i="2"/>
  <c r="C1758" i="2"/>
  <c r="I1757" i="2"/>
  <c r="C1757" i="2"/>
  <c r="I1756" i="2"/>
  <c r="C1756" i="2"/>
  <c r="I1755" i="2"/>
  <c r="C1755" i="2"/>
  <c r="I1754" i="2"/>
  <c r="C1754" i="2"/>
  <c r="I1753" i="2"/>
  <c r="C1753" i="2"/>
  <c r="I1752" i="2"/>
  <c r="C1752" i="2"/>
  <c r="I1751" i="2"/>
  <c r="C1751" i="2"/>
  <c r="I1750" i="2"/>
  <c r="C1750" i="2"/>
  <c r="I1749" i="2"/>
  <c r="C1749" i="2"/>
  <c r="I1748" i="2"/>
  <c r="C1748" i="2"/>
  <c r="I1747" i="2"/>
  <c r="C1747" i="2"/>
  <c r="I1746" i="2"/>
  <c r="C1746" i="2"/>
  <c r="I1745" i="2"/>
  <c r="C1745" i="2"/>
  <c r="I1744" i="2"/>
  <c r="C1744" i="2"/>
  <c r="I1743" i="2"/>
  <c r="C1743" i="2"/>
  <c r="I1742" i="2"/>
  <c r="C1742" i="2"/>
  <c r="I1740" i="2"/>
  <c r="C1740" i="2"/>
  <c r="I1739" i="2"/>
  <c r="C1739" i="2"/>
  <c r="I1738" i="2"/>
  <c r="C1738" i="2"/>
  <c r="I1737" i="2"/>
  <c r="C1737" i="2"/>
  <c r="I1736" i="2"/>
  <c r="C1736" i="2"/>
  <c r="I1735" i="2"/>
  <c r="C1735" i="2"/>
  <c r="I1734" i="2"/>
  <c r="C1734" i="2"/>
  <c r="I1733" i="2"/>
  <c r="C1733" i="2"/>
  <c r="I1732" i="2"/>
  <c r="C1732" i="2"/>
  <c r="I1731" i="2"/>
  <c r="C1731" i="2"/>
  <c r="I1730" i="2"/>
  <c r="C1730" i="2"/>
  <c r="I1729" i="2"/>
  <c r="C1729" i="2"/>
  <c r="I1728" i="2"/>
  <c r="C1728" i="2"/>
  <c r="I1727" i="2"/>
  <c r="C1727" i="2"/>
  <c r="I1726" i="2"/>
  <c r="C1726" i="2"/>
  <c r="I1725" i="2"/>
  <c r="C1725" i="2"/>
  <c r="I1724" i="2"/>
  <c r="C1724" i="2"/>
  <c r="I1723" i="2"/>
  <c r="C1723" i="2"/>
  <c r="I1722" i="2"/>
  <c r="C1722" i="2"/>
  <c r="I1721" i="2"/>
  <c r="C1721" i="2"/>
  <c r="I1720" i="2"/>
  <c r="C1720" i="2"/>
  <c r="I1719" i="2"/>
  <c r="C1719" i="2"/>
  <c r="I1718" i="2"/>
  <c r="C1718" i="2"/>
  <c r="I1717" i="2"/>
  <c r="C1717" i="2"/>
  <c r="I1716" i="2"/>
  <c r="C1716" i="2"/>
  <c r="I1715" i="2"/>
  <c r="C1715" i="2"/>
  <c r="I1714" i="2"/>
  <c r="C1714" i="2"/>
  <c r="I1713" i="2"/>
  <c r="C1713" i="2"/>
  <c r="I1712" i="2"/>
  <c r="C1712" i="2"/>
  <c r="I1711" i="2"/>
  <c r="C1711" i="2"/>
  <c r="I1710" i="2"/>
  <c r="C1710" i="2"/>
  <c r="I1709" i="2"/>
  <c r="C1709" i="2"/>
  <c r="I1708" i="2"/>
  <c r="C1708" i="2"/>
  <c r="I1707" i="2"/>
  <c r="C1707" i="2"/>
  <c r="I1706" i="2"/>
  <c r="C1706" i="2"/>
  <c r="I1705" i="2"/>
  <c r="C1705" i="2"/>
  <c r="I1704" i="2"/>
  <c r="C1704" i="2"/>
  <c r="I1703" i="2"/>
  <c r="C1703" i="2"/>
  <c r="I1702" i="2"/>
  <c r="C1702" i="2"/>
  <c r="I1701" i="2"/>
  <c r="C1701" i="2"/>
  <c r="I1700" i="2"/>
  <c r="C1700" i="2"/>
  <c r="I1699" i="2"/>
  <c r="C1699" i="2"/>
  <c r="I1698" i="2"/>
  <c r="C1698" i="2"/>
  <c r="I1697" i="2"/>
  <c r="C1697" i="2"/>
  <c r="I1696" i="2"/>
  <c r="C1696" i="2"/>
  <c r="I1695" i="2"/>
  <c r="C1695" i="2"/>
  <c r="I1694" i="2"/>
  <c r="C1694" i="2"/>
  <c r="I1693" i="2"/>
  <c r="C1693" i="2"/>
  <c r="I1692" i="2"/>
  <c r="C1692" i="2"/>
  <c r="I1691" i="2"/>
  <c r="C1691" i="2"/>
  <c r="I1690" i="2"/>
  <c r="C1690" i="2"/>
  <c r="I1689" i="2"/>
  <c r="C1689" i="2"/>
  <c r="I1688" i="2"/>
  <c r="C1688" i="2"/>
  <c r="I1687" i="2"/>
  <c r="C1687" i="2"/>
  <c r="I1686" i="2"/>
  <c r="C1686" i="2"/>
  <c r="I1685" i="2"/>
  <c r="C1685" i="2"/>
  <c r="I1684" i="2"/>
  <c r="C1684" i="2"/>
  <c r="I1683" i="2"/>
  <c r="C1683" i="2"/>
  <c r="I1682" i="2"/>
  <c r="C1682" i="2"/>
  <c r="I1681" i="2"/>
  <c r="C1681" i="2"/>
  <c r="I1680" i="2"/>
  <c r="C1680" i="2"/>
  <c r="I1679" i="2"/>
  <c r="C1679" i="2"/>
  <c r="I1678" i="2"/>
  <c r="C1678" i="2"/>
  <c r="I1677" i="2"/>
  <c r="C1677" i="2"/>
  <c r="I1676" i="2"/>
  <c r="C1676" i="2"/>
  <c r="I1675" i="2"/>
  <c r="C1675" i="2"/>
  <c r="I1674" i="2"/>
  <c r="C1674" i="2"/>
  <c r="I1673" i="2"/>
  <c r="C1673" i="2"/>
  <c r="I1672" i="2"/>
  <c r="C1672" i="2"/>
  <c r="I1671" i="2"/>
  <c r="C1671" i="2"/>
  <c r="I1670" i="2"/>
  <c r="C1670" i="2"/>
  <c r="I1669" i="2"/>
  <c r="C1669" i="2"/>
  <c r="I1668" i="2"/>
  <c r="C1668" i="2"/>
  <c r="I1667" i="2"/>
  <c r="C1667" i="2"/>
  <c r="I1666" i="2"/>
  <c r="C1666" i="2"/>
  <c r="I1665" i="2"/>
  <c r="C1665" i="2"/>
  <c r="I1664" i="2"/>
  <c r="C1664" i="2"/>
  <c r="I1663" i="2"/>
  <c r="C1663" i="2"/>
  <c r="I1662" i="2"/>
  <c r="C1662" i="2"/>
  <c r="I1661" i="2"/>
  <c r="C1661" i="2"/>
  <c r="I1660" i="2"/>
  <c r="C1660" i="2"/>
  <c r="I1659" i="2"/>
  <c r="C1659" i="2"/>
  <c r="I1658" i="2"/>
  <c r="C1658" i="2"/>
  <c r="I1657" i="2"/>
  <c r="C1657" i="2"/>
  <c r="I1656" i="2"/>
  <c r="C1656" i="2"/>
  <c r="I1655" i="2"/>
  <c r="C1655" i="2"/>
  <c r="I1654" i="2"/>
  <c r="C1654" i="2"/>
  <c r="I1653" i="2"/>
  <c r="C1653" i="2"/>
  <c r="I1652" i="2"/>
  <c r="C1652" i="2"/>
  <c r="I1651" i="2"/>
  <c r="C1651" i="2"/>
  <c r="I1650" i="2"/>
  <c r="C1650" i="2"/>
  <c r="I1649" i="2"/>
  <c r="C1649" i="2"/>
  <c r="I1648" i="2"/>
  <c r="C1648" i="2"/>
  <c r="I1647" i="2"/>
  <c r="C1647" i="2"/>
  <c r="I1646" i="2"/>
  <c r="C1646" i="2"/>
  <c r="I1645" i="2"/>
  <c r="C1645" i="2"/>
  <c r="I1644" i="2"/>
  <c r="C1644" i="2"/>
  <c r="I1643" i="2"/>
  <c r="C1643" i="2"/>
  <c r="I1642" i="2"/>
  <c r="C1642" i="2"/>
  <c r="I1641" i="2"/>
  <c r="C1641" i="2"/>
  <c r="I1640" i="2"/>
  <c r="C1640" i="2"/>
  <c r="I1639" i="2"/>
  <c r="C1639" i="2"/>
  <c r="I1638" i="2"/>
  <c r="C1638" i="2"/>
  <c r="I1637" i="2"/>
  <c r="C1637" i="2"/>
  <c r="I1636" i="2"/>
  <c r="C1636" i="2"/>
  <c r="I1635" i="2"/>
  <c r="C1635" i="2"/>
  <c r="I1634" i="2"/>
  <c r="C1634" i="2"/>
  <c r="I1633" i="2"/>
  <c r="C1633" i="2"/>
  <c r="C1602" i="2"/>
  <c r="I1602" i="2"/>
  <c r="C1603" i="2"/>
  <c r="I1603" i="2"/>
  <c r="C1604" i="2"/>
  <c r="I1604" i="2"/>
  <c r="C1605" i="2"/>
  <c r="I1605" i="2"/>
  <c r="C1606" i="2"/>
  <c r="I1606" i="2"/>
  <c r="C1607" i="2"/>
  <c r="I1607" i="2"/>
  <c r="C1608" i="2"/>
  <c r="I1608" i="2"/>
  <c r="C1609" i="2"/>
  <c r="I1609" i="2"/>
  <c r="C1610" i="2"/>
  <c r="I1610" i="2"/>
  <c r="C1611" i="2"/>
  <c r="I1611" i="2"/>
  <c r="C1612" i="2"/>
  <c r="I1612" i="2"/>
  <c r="C1613" i="2"/>
  <c r="I1613" i="2"/>
  <c r="C1614" i="2"/>
  <c r="I1614" i="2"/>
  <c r="C1615" i="2"/>
  <c r="I1615" i="2"/>
  <c r="C1616" i="2"/>
  <c r="I1616" i="2"/>
  <c r="C1617" i="2"/>
  <c r="I1617" i="2"/>
  <c r="C1618" i="2"/>
  <c r="I1618" i="2"/>
  <c r="C1619" i="2"/>
  <c r="I1619" i="2"/>
  <c r="C1620" i="2"/>
  <c r="I1620" i="2"/>
  <c r="C1621" i="2"/>
  <c r="I1621" i="2"/>
  <c r="C1622" i="2"/>
  <c r="I1622" i="2"/>
  <c r="C1623" i="2"/>
  <c r="I1623" i="2"/>
  <c r="C1624" i="2"/>
  <c r="I1624" i="2"/>
  <c r="C1625" i="2"/>
  <c r="I1625" i="2"/>
  <c r="C1626" i="2"/>
  <c r="I1626" i="2"/>
  <c r="C1627" i="2"/>
  <c r="I1627" i="2"/>
  <c r="C1628" i="2"/>
  <c r="I1628" i="2"/>
  <c r="C1629" i="2"/>
  <c r="I1629" i="2"/>
  <c r="C1630" i="2"/>
  <c r="I1630" i="2"/>
  <c r="C1631" i="2"/>
  <c r="I1631" i="2"/>
  <c r="C1632" i="2"/>
  <c r="I1632" i="2"/>
  <c r="I1601" i="2"/>
  <c r="C1601" i="2"/>
  <c r="I1600" i="2"/>
  <c r="C1600" i="2"/>
  <c r="I1599" i="2"/>
  <c r="C1599" i="2"/>
  <c r="I1598" i="2"/>
  <c r="C1598" i="2"/>
  <c r="I1597" i="2"/>
  <c r="C1597" i="2"/>
  <c r="I1596" i="2"/>
  <c r="C1596" i="2"/>
  <c r="I1595" i="2"/>
  <c r="C1595" i="2"/>
  <c r="I1594" i="2"/>
  <c r="C1594" i="2"/>
  <c r="I1593" i="2"/>
  <c r="C1593" i="2"/>
  <c r="I1592" i="2"/>
  <c r="C1592" i="2"/>
  <c r="I1591" i="2"/>
  <c r="C1591" i="2"/>
  <c r="I1590" i="2"/>
  <c r="C1590" i="2"/>
  <c r="I1589" i="2"/>
  <c r="C1589" i="2"/>
  <c r="I1588" i="2"/>
  <c r="C1588" i="2"/>
  <c r="I1587" i="2"/>
  <c r="C1587" i="2"/>
  <c r="I1586" i="2"/>
  <c r="C1586" i="2"/>
  <c r="I1585" i="2"/>
  <c r="C1585" i="2"/>
  <c r="I1584" i="2"/>
  <c r="C1584" i="2"/>
  <c r="I1583" i="2"/>
  <c r="C1583" i="2"/>
  <c r="I1582" i="2"/>
  <c r="C1582" i="2"/>
  <c r="I1581" i="2"/>
  <c r="C1581" i="2"/>
  <c r="I1580" i="2"/>
  <c r="C1580" i="2"/>
  <c r="I1579" i="2"/>
  <c r="C1579" i="2"/>
  <c r="I1578" i="2"/>
  <c r="C1578" i="2"/>
  <c r="I1577" i="2"/>
  <c r="C1577" i="2"/>
  <c r="I1576" i="2"/>
  <c r="C1576" i="2"/>
  <c r="I1575" i="2"/>
  <c r="C1575" i="2"/>
  <c r="I1574" i="2"/>
  <c r="C1574" i="2"/>
  <c r="I1573" i="2"/>
  <c r="C1573" i="2"/>
  <c r="I1572" i="2"/>
  <c r="C1572" i="2"/>
  <c r="I1571" i="2"/>
  <c r="C1571" i="2"/>
  <c r="I1570" i="2"/>
  <c r="C1570" i="2"/>
  <c r="I1569" i="2"/>
  <c r="C1569" i="2"/>
  <c r="I1568" i="2"/>
  <c r="C1568" i="2"/>
  <c r="I1567" i="2"/>
  <c r="C1567" i="2"/>
  <c r="I1566" i="2"/>
  <c r="C1566" i="2"/>
  <c r="I1565" i="2"/>
  <c r="C1565" i="2"/>
  <c r="I1564" i="2"/>
  <c r="C1564" i="2"/>
  <c r="I1563" i="2"/>
  <c r="C1563" i="2"/>
  <c r="I1562" i="2"/>
  <c r="C1562" i="2"/>
  <c r="I1561" i="2"/>
  <c r="C1561" i="2"/>
  <c r="I1560" i="2"/>
  <c r="C1560" i="2"/>
  <c r="I1559" i="2"/>
  <c r="C1559" i="2"/>
  <c r="I1558" i="2"/>
  <c r="C1558" i="2"/>
  <c r="I1557" i="2"/>
  <c r="C1557" i="2"/>
  <c r="I1556" i="2"/>
  <c r="C1556" i="2"/>
  <c r="I1555" i="2"/>
  <c r="C1555" i="2"/>
  <c r="I1554" i="2"/>
  <c r="C1554" i="2"/>
  <c r="I1553" i="2"/>
  <c r="C1553" i="2"/>
  <c r="I1552" i="2"/>
  <c r="C1552" i="2"/>
  <c r="I1551" i="2"/>
  <c r="C1551" i="2"/>
  <c r="I1550" i="2"/>
  <c r="C1550" i="2"/>
  <c r="I1549" i="2"/>
  <c r="C1549" i="2"/>
  <c r="I1548" i="2"/>
  <c r="C1548" i="2"/>
  <c r="I1547" i="2"/>
  <c r="C1547" i="2"/>
  <c r="I1546" i="2"/>
  <c r="C1546" i="2"/>
  <c r="I1545" i="2"/>
  <c r="C1545" i="2"/>
  <c r="I1544" i="2"/>
  <c r="C1544" i="2"/>
  <c r="I1543" i="2"/>
  <c r="C1543" i="2"/>
  <c r="I1542" i="2"/>
  <c r="C1542" i="2"/>
  <c r="I1541" i="2"/>
  <c r="C1541" i="2"/>
  <c r="I1540" i="2"/>
  <c r="C1540" i="2"/>
  <c r="I1539" i="2"/>
  <c r="C1539" i="2"/>
  <c r="I1538" i="2"/>
  <c r="C1538" i="2"/>
  <c r="I1537" i="2"/>
  <c r="C1537" i="2"/>
  <c r="I1536" i="2"/>
  <c r="C1536" i="2"/>
  <c r="I1535" i="2"/>
  <c r="C1535" i="2"/>
  <c r="I1534" i="2"/>
  <c r="C1534" i="2"/>
  <c r="I1533" i="2"/>
  <c r="C1533" i="2"/>
  <c r="I1532" i="2"/>
  <c r="C1532" i="2"/>
  <c r="I1531" i="2"/>
  <c r="C1531" i="2"/>
  <c r="I1530" i="2"/>
  <c r="C1530" i="2"/>
  <c r="I1529" i="2"/>
  <c r="C1529" i="2"/>
  <c r="I1528" i="2"/>
  <c r="C1528" i="2"/>
  <c r="I1527" i="2"/>
  <c r="C1527" i="2"/>
  <c r="I1525" i="2"/>
  <c r="C1525" i="2"/>
  <c r="I1524" i="2"/>
  <c r="C1524" i="2"/>
  <c r="I1523" i="2"/>
  <c r="C1523" i="2"/>
  <c r="I1522" i="2"/>
  <c r="C1522" i="2"/>
  <c r="I1521" i="2"/>
  <c r="C1521" i="2"/>
  <c r="I1520" i="2"/>
  <c r="C1520" i="2"/>
  <c r="I1519" i="2"/>
  <c r="C1519" i="2"/>
  <c r="I1518" i="2"/>
  <c r="C1518" i="2"/>
  <c r="I1517" i="2"/>
  <c r="C1517" i="2"/>
  <c r="I1516" i="2"/>
  <c r="C1516" i="2"/>
  <c r="I1515" i="2"/>
  <c r="C1515" i="2"/>
  <c r="I1514" i="2"/>
  <c r="C1514" i="2"/>
  <c r="I1513" i="2"/>
  <c r="C1513" i="2"/>
  <c r="I1512" i="2"/>
  <c r="C1512" i="2"/>
  <c r="I1511" i="2"/>
  <c r="C1511" i="2"/>
  <c r="I1510" i="2"/>
  <c r="C1510" i="2"/>
  <c r="I1509" i="2"/>
  <c r="C1509" i="2"/>
  <c r="I1508" i="2"/>
  <c r="C1508" i="2"/>
  <c r="I1507" i="2"/>
  <c r="C1507" i="2"/>
  <c r="I1506" i="2"/>
  <c r="C1506" i="2"/>
  <c r="I1505" i="2"/>
  <c r="C1505" i="2"/>
  <c r="I1504" i="2"/>
  <c r="C1504" i="2"/>
  <c r="I1503" i="2"/>
  <c r="C1503" i="2"/>
  <c r="I1502" i="2"/>
  <c r="C1502" i="2"/>
  <c r="I1501" i="2"/>
  <c r="C1501" i="2"/>
  <c r="I1500" i="2"/>
  <c r="C1500" i="2"/>
  <c r="I1499" i="2"/>
  <c r="C1499" i="2"/>
  <c r="I1498" i="2"/>
  <c r="C1498" i="2"/>
  <c r="I1497" i="2"/>
  <c r="C1497" i="2"/>
  <c r="I1495" i="2"/>
  <c r="C1495" i="2"/>
  <c r="I1494" i="2"/>
  <c r="C1494" i="2"/>
  <c r="I1492" i="2"/>
  <c r="C1492" i="2"/>
  <c r="I1491" i="2"/>
  <c r="C1491" i="2"/>
  <c r="I1490" i="2"/>
  <c r="C1490" i="2"/>
  <c r="I1489" i="2"/>
  <c r="C1489" i="2"/>
  <c r="I1488" i="2"/>
  <c r="C1488" i="2"/>
  <c r="I1487" i="2"/>
  <c r="C1487" i="2"/>
  <c r="I1486" i="2"/>
  <c r="C1486" i="2"/>
  <c r="I1485" i="2"/>
  <c r="C1485" i="2"/>
  <c r="I1484" i="2"/>
  <c r="C1484" i="2"/>
  <c r="I1483" i="2"/>
  <c r="C1483" i="2"/>
  <c r="I1482" i="2"/>
  <c r="C1482" i="2"/>
  <c r="I1481" i="2"/>
  <c r="C1481" i="2"/>
  <c r="I1480" i="2"/>
  <c r="C1480" i="2"/>
  <c r="C1479" i="2"/>
  <c r="I1478" i="2"/>
  <c r="C1478" i="2"/>
  <c r="I1477" i="2"/>
  <c r="C1477" i="2"/>
  <c r="I1476" i="2"/>
  <c r="C1476" i="2"/>
  <c r="I1475" i="2"/>
  <c r="C1475" i="2"/>
  <c r="I1474" i="2"/>
  <c r="C1474" i="2"/>
  <c r="I1473" i="2"/>
  <c r="C1473" i="2"/>
  <c r="I1472" i="2"/>
  <c r="C1472" i="2"/>
  <c r="I1471" i="2"/>
  <c r="C1471" i="2"/>
  <c r="I1470" i="2"/>
  <c r="C1470" i="2"/>
  <c r="I1469" i="2"/>
  <c r="C1469" i="2"/>
  <c r="I1468" i="2"/>
  <c r="C1468" i="2"/>
  <c r="I1467" i="2"/>
  <c r="C1467" i="2"/>
  <c r="I1466" i="2"/>
  <c r="C1466" i="2"/>
  <c r="I1465" i="2"/>
  <c r="C1465" i="2"/>
  <c r="I1464" i="2"/>
  <c r="C1464" i="2"/>
  <c r="I1463" i="2"/>
  <c r="C1463" i="2"/>
  <c r="I1462" i="2"/>
  <c r="C1462" i="2"/>
  <c r="I1461" i="2"/>
  <c r="C1461" i="2"/>
  <c r="I1460" i="2"/>
  <c r="C1460" i="2"/>
  <c r="I1459" i="2"/>
  <c r="C1459" i="2"/>
  <c r="I1458" i="2"/>
  <c r="C1458" i="2"/>
  <c r="I1457" i="2"/>
  <c r="C1457" i="2"/>
  <c r="I1456" i="2"/>
  <c r="C1456" i="2"/>
  <c r="I1455" i="2"/>
  <c r="C1455" i="2"/>
  <c r="I1454" i="2"/>
  <c r="C1454" i="2"/>
  <c r="I1453" i="2"/>
  <c r="C1453" i="2"/>
  <c r="I1451" i="2"/>
  <c r="C1451" i="2"/>
  <c r="I1450" i="2"/>
  <c r="C1450" i="2"/>
  <c r="I1449" i="2"/>
  <c r="C1449" i="2"/>
  <c r="I1448" i="2"/>
  <c r="C1448" i="2"/>
  <c r="I1447" i="2"/>
  <c r="C1447" i="2"/>
  <c r="I1446" i="2"/>
  <c r="C1446" i="2"/>
  <c r="I1445" i="2"/>
  <c r="C1445" i="2"/>
  <c r="I1444" i="2"/>
  <c r="C1444" i="2"/>
  <c r="I1443" i="2"/>
  <c r="C1443" i="2"/>
  <c r="I1442" i="2"/>
  <c r="C1442" i="2"/>
  <c r="I1441" i="2"/>
  <c r="C1441" i="2"/>
  <c r="I1440" i="2"/>
  <c r="C1440" i="2"/>
  <c r="I1439" i="2"/>
  <c r="C1439" i="2"/>
  <c r="I1438" i="2"/>
  <c r="C1438" i="2"/>
  <c r="I1437" i="2"/>
  <c r="C1437" i="2"/>
  <c r="I1436" i="2"/>
  <c r="C1436" i="2"/>
  <c r="I1435" i="2"/>
  <c r="C1435" i="2"/>
  <c r="I1434" i="2"/>
  <c r="C1434" i="2"/>
  <c r="I1433" i="2"/>
  <c r="C1433" i="2"/>
  <c r="I1432" i="2"/>
  <c r="C1432" i="2"/>
  <c r="I1431" i="2"/>
  <c r="C1431" i="2"/>
  <c r="I1430" i="2"/>
  <c r="C1430" i="2"/>
  <c r="I1429" i="2"/>
  <c r="C1429" i="2"/>
  <c r="I1427" i="2"/>
  <c r="C1427" i="2"/>
  <c r="I1426" i="2"/>
  <c r="C1426" i="2"/>
  <c r="I1424" i="2"/>
  <c r="C1424" i="2"/>
  <c r="I1423" i="2"/>
  <c r="C1423" i="2"/>
  <c r="I1421" i="2"/>
  <c r="C1421" i="2"/>
  <c r="I1420" i="2"/>
  <c r="C1420" i="2"/>
  <c r="I1419" i="2"/>
  <c r="C1419" i="2"/>
  <c r="I1418" i="2"/>
  <c r="C1418" i="2"/>
  <c r="I1417" i="2"/>
  <c r="C1417" i="2"/>
  <c r="I1416" i="2"/>
  <c r="C1416" i="2"/>
  <c r="I1415" i="2"/>
  <c r="C1415" i="2"/>
  <c r="I1414" i="2"/>
  <c r="C1414" i="2"/>
  <c r="I1413" i="2"/>
  <c r="C1413" i="2"/>
  <c r="I1412" i="2"/>
  <c r="C1412" i="2"/>
  <c r="I1411" i="2"/>
  <c r="C1411" i="2"/>
  <c r="I1410" i="2"/>
  <c r="C1410" i="2"/>
  <c r="I1409" i="2"/>
  <c r="C1409" i="2"/>
  <c r="I1408" i="2"/>
  <c r="C1408" i="2"/>
  <c r="I1407" i="2"/>
  <c r="C1407" i="2"/>
  <c r="I1406" i="2"/>
  <c r="C1406" i="2"/>
  <c r="I1405" i="2"/>
  <c r="C1405" i="2"/>
  <c r="I1404" i="2"/>
  <c r="C1404" i="2"/>
  <c r="I1403" i="2"/>
  <c r="C1403" i="2"/>
  <c r="I1402" i="2"/>
  <c r="C1402" i="2"/>
  <c r="I1401" i="2"/>
  <c r="C1401" i="2"/>
  <c r="I1400" i="2"/>
  <c r="C1400" i="2"/>
  <c r="I1399" i="2"/>
  <c r="C1399" i="2"/>
  <c r="I1398" i="2"/>
  <c r="C1398" i="2"/>
  <c r="I1397" i="2"/>
  <c r="C1397" i="2"/>
  <c r="I1396" i="2"/>
  <c r="C1396" i="2"/>
  <c r="I1395" i="2"/>
  <c r="C1395" i="2"/>
  <c r="I1394" i="2"/>
  <c r="C1394" i="2"/>
  <c r="I1393" i="2"/>
  <c r="C1393" i="2"/>
  <c r="I1392" i="2"/>
  <c r="C1392" i="2"/>
  <c r="I1391" i="2"/>
  <c r="C1391" i="2"/>
  <c r="I1390" i="2"/>
  <c r="C1390" i="2"/>
  <c r="I1389" i="2"/>
  <c r="C1389" i="2"/>
  <c r="I1388" i="2"/>
  <c r="C1388" i="2"/>
  <c r="I1387" i="2"/>
  <c r="C1387" i="2"/>
  <c r="I1386" i="2"/>
  <c r="C1386" i="2"/>
  <c r="I1385" i="2"/>
  <c r="C1385" i="2"/>
  <c r="I1384" i="2"/>
  <c r="C1384" i="2"/>
  <c r="I1383" i="2"/>
  <c r="C1383" i="2"/>
  <c r="I1382" i="2"/>
  <c r="C1382" i="2"/>
  <c r="I1381" i="2"/>
  <c r="C1381" i="2"/>
  <c r="I1380" i="2"/>
  <c r="C1380" i="2"/>
  <c r="I1379" i="2"/>
  <c r="C1379" i="2"/>
  <c r="I1378" i="2"/>
  <c r="C1378" i="2"/>
  <c r="I1377" i="2"/>
  <c r="C1377" i="2"/>
  <c r="I1376" i="2"/>
  <c r="C1376" i="2"/>
  <c r="I1375" i="2"/>
  <c r="C1375" i="2"/>
  <c r="I1374" i="2"/>
  <c r="C1374" i="2"/>
  <c r="I1373" i="2"/>
  <c r="C1373" i="2"/>
  <c r="I1372" i="2"/>
  <c r="C1372" i="2"/>
  <c r="I1371" i="2"/>
  <c r="C1371" i="2"/>
  <c r="I1370" i="2"/>
  <c r="C1370" i="2"/>
  <c r="I1369" i="2"/>
  <c r="C1369" i="2"/>
  <c r="I1368" i="2"/>
  <c r="C1368" i="2"/>
  <c r="I1367" i="2"/>
  <c r="C1367" i="2"/>
  <c r="I1366" i="2"/>
  <c r="C1366" i="2"/>
  <c r="I1365" i="2"/>
  <c r="C1365" i="2"/>
  <c r="I1364" i="2"/>
  <c r="C1364" i="2"/>
  <c r="I1363" i="2"/>
  <c r="C1363" i="2"/>
  <c r="I1362" i="2"/>
  <c r="C1362" i="2"/>
  <c r="I1361" i="2"/>
  <c r="C1361" i="2"/>
  <c r="I1360" i="2"/>
  <c r="C1360" i="2"/>
  <c r="I1359" i="2"/>
  <c r="C1359" i="2"/>
  <c r="I1358" i="2"/>
  <c r="C1358" i="2"/>
  <c r="I1357" i="2"/>
  <c r="C1357" i="2"/>
  <c r="I1356" i="2"/>
  <c r="C1356" i="2"/>
  <c r="C1355" i="2"/>
  <c r="I1354" i="2"/>
  <c r="C1354" i="2"/>
  <c r="I1353" i="2"/>
  <c r="C1353" i="2"/>
  <c r="I1352" i="2"/>
  <c r="C1352" i="2"/>
  <c r="I1351" i="2"/>
  <c r="C1351" i="2"/>
  <c r="I1350" i="2"/>
  <c r="C1350" i="2"/>
  <c r="I1349" i="2"/>
  <c r="C1349" i="2"/>
  <c r="I1348" i="2"/>
  <c r="C1348" i="2"/>
  <c r="I1347" i="2"/>
  <c r="C1347" i="2"/>
  <c r="I1346" i="2"/>
  <c r="C1346" i="2"/>
  <c r="I1345" i="2"/>
  <c r="C1345" i="2"/>
  <c r="I1344" i="2"/>
  <c r="C1344" i="2"/>
  <c r="I1343" i="2"/>
  <c r="C1343" i="2"/>
  <c r="I1342" i="2"/>
  <c r="C1342" i="2"/>
  <c r="I1341" i="2"/>
  <c r="C1341" i="2"/>
  <c r="I1340" i="2"/>
  <c r="C1340" i="2"/>
  <c r="I1339" i="2"/>
  <c r="C1339" i="2"/>
  <c r="I1338" i="2"/>
  <c r="C1338" i="2"/>
  <c r="I1337" i="2"/>
  <c r="C1337" i="2"/>
  <c r="I1336" i="2"/>
  <c r="C1336" i="2"/>
  <c r="I1335" i="2"/>
  <c r="C1335" i="2"/>
  <c r="I1334" i="2"/>
  <c r="C1334" i="2"/>
  <c r="I1333" i="2"/>
  <c r="C1333" i="2"/>
  <c r="I1332" i="2"/>
  <c r="C1332" i="2"/>
  <c r="I1331" i="2"/>
  <c r="C1331" i="2"/>
  <c r="I1330" i="2"/>
  <c r="C1330" i="2"/>
  <c r="I1329" i="2"/>
  <c r="C1329" i="2"/>
  <c r="I1328" i="2"/>
  <c r="C1328" i="2"/>
  <c r="I1327" i="2"/>
  <c r="C1327" i="2"/>
  <c r="I1326" i="2"/>
  <c r="C1326" i="2"/>
  <c r="I1325" i="2"/>
  <c r="C1325" i="2"/>
  <c r="I1324" i="2"/>
  <c r="C1324" i="2"/>
  <c r="I1323" i="2"/>
  <c r="C1323" i="2"/>
  <c r="I1322" i="2"/>
  <c r="C1322" i="2"/>
  <c r="I1321" i="2"/>
  <c r="C1321" i="2"/>
  <c r="I1320" i="2"/>
  <c r="C1320" i="2"/>
  <c r="I1319" i="2"/>
  <c r="C1319" i="2"/>
  <c r="I1318" i="2"/>
  <c r="C1318" i="2"/>
  <c r="I1317" i="2"/>
  <c r="C1317" i="2"/>
  <c r="I1316" i="2"/>
  <c r="C1316" i="2"/>
  <c r="I1315" i="2"/>
  <c r="C1315" i="2"/>
  <c r="I1314" i="2"/>
  <c r="C1314" i="2"/>
  <c r="I1313" i="2"/>
  <c r="C1313" i="2"/>
  <c r="I1312" i="2"/>
  <c r="C1312" i="2"/>
  <c r="I1311" i="2"/>
  <c r="C1311" i="2"/>
  <c r="I1310" i="2"/>
  <c r="C1310" i="2"/>
  <c r="I1309" i="2"/>
  <c r="C1309" i="2"/>
  <c r="I1308" i="2"/>
  <c r="C1308" i="2"/>
  <c r="I1307" i="2"/>
  <c r="C1307" i="2"/>
  <c r="I1306" i="2"/>
  <c r="C1306" i="2"/>
  <c r="I1305" i="2"/>
  <c r="C1305" i="2"/>
  <c r="I1304" i="2"/>
  <c r="C1304" i="2"/>
  <c r="I1303" i="2"/>
  <c r="C1303" i="2"/>
  <c r="I1302" i="2"/>
  <c r="C1302" i="2"/>
  <c r="I1301" i="2"/>
  <c r="C1301" i="2"/>
  <c r="I1300" i="2"/>
  <c r="C1300" i="2"/>
  <c r="I1299" i="2"/>
  <c r="C1299" i="2"/>
  <c r="I1298" i="2"/>
  <c r="C1298" i="2"/>
  <c r="I1297" i="2"/>
  <c r="C1297" i="2"/>
  <c r="I1296" i="2"/>
  <c r="C1296" i="2"/>
  <c r="I1295" i="2"/>
  <c r="C1295" i="2"/>
  <c r="C1294" i="2"/>
  <c r="I1294" i="2"/>
  <c r="C1291" i="2"/>
  <c r="I1291" i="2"/>
  <c r="C1292" i="2"/>
  <c r="I1292" i="2"/>
  <c r="C1293" i="2"/>
  <c r="I1293" i="2"/>
  <c r="C1282" i="2"/>
  <c r="I1282" i="2"/>
  <c r="C1283" i="2"/>
  <c r="I1283" i="2"/>
  <c r="C1284" i="2"/>
  <c r="I1284" i="2"/>
  <c r="C1285" i="2"/>
  <c r="I1285" i="2"/>
  <c r="C1286" i="2"/>
  <c r="I1286" i="2"/>
  <c r="C1287" i="2"/>
  <c r="I1287" i="2"/>
  <c r="C1288" i="2"/>
  <c r="I1288" i="2"/>
  <c r="C1289" i="2"/>
  <c r="I1289" i="2"/>
  <c r="C1290" i="2"/>
  <c r="I1290" i="2"/>
  <c r="C1265" i="2"/>
  <c r="I1265" i="2"/>
  <c r="C1266" i="2"/>
  <c r="I1266" i="2"/>
  <c r="C1267" i="2"/>
  <c r="I1267" i="2"/>
  <c r="C1268" i="2"/>
  <c r="I1268" i="2"/>
  <c r="C1269" i="2"/>
  <c r="I1269" i="2"/>
  <c r="C1270" i="2"/>
  <c r="I1270" i="2"/>
  <c r="C1271" i="2"/>
  <c r="I1271" i="2"/>
  <c r="C1272" i="2"/>
  <c r="I1272" i="2"/>
  <c r="C1273" i="2"/>
  <c r="I1273" i="2"/>
  <c r="C1274" i="2"/>
  <c r="I1274" i="2"/>
  <c r="C1275" i="2"/>
  <c r="I1275" i="2"/>
  <c r="C1276" i="2"/>
  <c r="I1276" i="2"/>
  <c r="C1277" i="2"/>
  <c r="I1277" i="2"/>
  <c r="C1278" i="2"/>
  <c r="I1278" i="2"/>
  <c r="C1279" i="2"/>
  <c r="I1279" i="2"/>
  <c r="C1280" i="2"/>
  <c r="I1280" i="2"/>
  <c r="C1281" i="2"/>
  <c r="I1281" i="2"/>
  <c r="I1264" i="2"/>
  <c r="C1264" i="2"/>
  <c r="I1263" i="2"/>
  <c r="C1263" i="2"/>
  <c r="I1262" i="2"/>
  <c r="C1262" i="2"/>
  <c r="I1261" i="2"/>
  <c r="C1261" i="2"/>
  <c r="I1260" i="2"/>
  <c r="C1260" i="2"/>
  <c r="I1259" i="2"/>
  <c r="C1259" i="2"/>
  <c r="I1258" i="2"/>
  <c r="C1258" i="2"/>
  <c r="I1257" i="2"/>
  <c r="C1257" i="2"/>
  <c r="I1256" i="2"/>
  <c r="C1256" i="2"/>
  <c r="I1255" i="2"/>
  <c r="C1255" i="2"/>
  <c r="I1254" i="2"/>
  <c r="C1254" i="2"/>
  <c r="I1253" i="2"/>
  <c r="C1253" i="2"/>
  <c r="I1252" i="2"/>
  <c r="C1252" i="2"/>
  <c r="I1251" i="2"/>
  <c r="C1251" i="2"/>
  <c r="I1250" i="2"/>
  <c r="C1250" i="2"/>
  <c r="I1249" i="2"/>
  <c r="C1249" i="2"/>
  <c r="I1248" i="2"/>
  <c r="C1248" i="2"/>
  <c r="I1247" i="2"/>
  <c r="C1247" i="2"/>
  <c r="I1246" i="2"/>
  <c r="C1246" i="2"/>
  <c r="I1245" i="2"/>
  <c r="C1245" i="2"/>
  <c r="I1244" i="2"/>
  <c r="C1244" i="2"/>
  <c r="I1243" i="2"/>
  <c r="C1243" i="2"/>
  <c r="I1242" i="2"/>
  <c r="C1242" i="2"/>
  <c r="I1241" i="2"/>
  <c r="C1241" i="2"/>
  <c r="I1240" i="2"/>
  <c r="C1240" i="2"/>
  <c r="I1239" i="2"/>
  <c r="C1239" i="2"/>
  <c r="I1238" i="2"/>
  <c r="C1238" i="2"/>
  <c r="I1237" i="2"/>
  <c r="C1237" i="2"/>
  <c r="I1236" i="2"/>
  <c r="C1236" i="2"/>
  <c r="I1235" i="2"/>
  <c r="C1235" i="2"/>
  <c r="I1234" i="2"/>
  <c r="C1234" i="2"/>
  <c r="I1233" i="2"/>
  <c r="C1233" i="2"/>
  <c r="I1232" i="2"/>
  <c r="C1232" i="2"/>
  <c r="I1231" i="2"/>
  <c r="C1231" i="2"/>
  <c r="I1230" i="2"/>
  <c r="C1230" i="2"/>
  <c r="I1229" i="2"/>
  <c r="C1229" i="2"/>
  <c r="I1228" i="2"/>
  <c r="C1228" i="2"/>
  <c r="I1227" i="2"/>
  <c r="C1227" i="2"/>
  <c r="I1226" i="2"/>
  <c r="C1226" i="2"/>
  <c r="I1225" i="2"/>
  <c r="C1225" i="2"/>
  <c r="I1224" i="2"/>
  <c r="C1224" i="2"/>
  <c r="I1223" i="2"/>
  <c r="C1223" i="2"/>
  <c r="I1222" i="2"/>
  <c r="C1222" i="2"/>
  <c r="I1221" i="2"/>
  <c r="C1221" i="2"/>
  <c r="I1220" i="2"/>
  <c r="C1220" i="2"/>
  <c r="I1219" i="2"/>
  <c r="C1219" i="2"/>
  <c r="I1218" i="2"/>
  <c r="C1218" i="2"/>
  <c r="I1217" i="2"/>
  <c r="C1217" i="2"/>
  <c r="I1216" i="2"/>
  <c r="C1216" i="2"/>
  <c r="I1215" i="2"/>
  <c r="C1215" i="2"/>
  <c r="I1214" i="2"/>
  <c r="C1214" i="2"/>
  <c r="I1213" i="2"/>
  <c r="C1213" i="2"/>
  <c r="I1212" i="2"/>
  <c r="C1212" i="2"/>
  <c r="I1211" i="2"/>
  <c r="C1211" i="2"/>
  <c r="I1210" i="2"/>
  <c r="C1210" i="2"/>
  <c r="I1209" i="2"/>
  <c r="C1209" i="2"/>
  <c r="I1208" i="2"/>
  <c r="C1208" i="2"/>
  <c r="I1207" i="2"/>
  <c r="C1207" i="2"/>
  <c r="I1206" i="2"/>
  <c r="C1206" i="2"/>
  <c r="I1205" i="2"/>
  <c r="C1205" i="2"/>
  <c r="I1204" i="2"/>
  <c r="C1204" i="2"/>
  <c r="I1203" i="2"/>
  <c r="C1203" i="2"/>
  <c r="I1202" i="2"/>
  <c r="C1202" i="2"/>
  <c r="I1201" i="2"/>
  <c r="C1201" i="2"/>
  <c r="I1197" i="2"/>
  <c r="C1197" i="2"/>
  <c r="I1193" i="2"/>
  <c r="C1193" i="2"/>
  <c r="I1191" i="2"/>
  <c r="C1191" i="2"/>
  <c r="I1188" i="2"/>
  <c r="C1188" i="2"/>
  <c r="I1185" i="2"/>
  <c r="C1185" i="2"/>
  <c r="I1184" i="2"/>
  <c r="C1184" i="2"/>
  <c r="I1183" i="2"/>
  <c r="C1183" i="2"/>
  <c r="I1180" i="2"/>
  <c r="C1180" i="2"/>
  <c r="I1176" i="2"/>
  <c r="C1176" i="2"/>
  <c r="I1173" i="2"/>
  <c r="C1173" i="2"/>
  <c r="I1170" i="2"/>
  <c r="C1170" i="2"/>
  <c r="I1166" i="2"/>
  <c r="C1166" i="2"/>
  <c r="I1165" i="2"/>
  <c r="C1165" i="2"/>
  <c r="I1164" i="2"/>
  <c r="C1164" i="2"/>
  <c r="I1160" i="2"/>
  <c r="C1160" i="2"/>
  <c r="I1157" i="2"/>
  <c r="C1157" i="2"/>
  <c r="I1153" i="2"/>
  <c r="C1153" i="2"/>
  <c r="I1150" i="2"/>
  <c r="C1150" i="2"/>
  <c r="I1147" i="2"/>
  <c r="C1147" i="2"/>
  <c r="I1146" i="2"/>
  <c r="C1146" i="2"/>
  <c r="I1145" i="2"/>
  <c r="C1145" i="2"/>
  <c r="I1144" i="2"/>
  <c r="C1144" i="2"/>
  <c r="I1143" i="2"/>
  <c r="C1143" i="2"/>
  <c r="I1140" i="2"/>
  <c r="C1140" i="2"/>
  <c r="I1138" i="2"/>
  <c r="C1138" i="2"/>
  <c r="I1136" i="2"/>
  <c r="C1136" i="2"/>
  <c r="I1135" i="2"/>
  <c r="C1135" i="2"/>
  <c r="I1134" i="2"/>
  <c r="C1134" i="2"/>
  <c r="I1130" i="2"/>
  <c r="C1130" i="2"/>
  <c r="I1129" i="2"/>
  <c r="C1129" i="2"/>
  <c r="I1128" i="2"/>
  <c r="C1128" i="2"/>
  <c r="I1127" i="2"/>
  <c r="C1127" i="2"/>
  <c r="I1126" i="2"/>
  <c r="C1126" i="2"/>
  <c r="I1125" i="2"/>
  <c r="C1125" i="2"/>
  <c r="I1124" i="2"/>
  <c r="C1124" i="2"/>
  <c r="I1123" i="2"/>
  <c r="C1123" i="2"/>
  <c r="I1122" i="2"/>
  <c r="C1122" i="2"/>
  <c r="I1121" i="2"/>
  <c r="C1121" i="2"/>
  <c r="I1120" i="2"/>
  <c r="C1120" i="2"/>
  <c r="I1119" i="2"/>
  <c r="C1119" i="2"/>
  <c r="I1118" i="2"/>
  <c r="C1118" i="2"/>
  <c r="I1117" i="2"/>
  <c r="C1117" i="2"/>
  <c r="I1116" i="2"/>
  <c r="C1116" i="2"/>
  <c r="I1115" i="2"/>
  <c r="C1115" i="2"/>
  <c r="I1114" i="2"/>
  <c r="C1114" i="2"/>
  <c r="I1113" i="2"/>
  <c r="C1113" i="2"/>
  <c r="I1112" i="2"/>
  <c r="C1112" i="2"/>
  <c r="I1111" i="2"/>
  <c r="C1111" i="2"/>
  <c r="I1110" i="2"/>
  <c r="C1110" i="2"/>
  <c r="I1109" i="2"/>
  <c r="C1109" i="2"/>
  <c r="I1108" i="2"/>
  <c r="C1108" i="2"/>
  <c r="I1107" i="2"/>
  <c r="C1107" i="2"/>
  <c r="I1106" i="2"/>
  <c r="C1106" i="2"/>
  <c r="I1105" i="2"/>
  <c r="C1105" i="2"/>
  <c r="I1104" i="2"/>
  <c r="C1104" i="2"/>
  <c r="I1103" i="2"/>
  <c r="C1103" i="2"/>
  <c r="I1102" i="2"/>
  <c r="C1102" i="2"/>
  <c r="I1101" i="2"/>
  <c r="C1101" i="2"/>
  <c r="I1100" i="2"/>
  <c r="C1100" i="2"/>
  <c r="I1099" i="2"/>
  <c r="C1099" i="2"/>
  <c r="I1098" i="2"/>
  <c r="C1098" i="2"/>
  <c r="I1097" i="2"/>
  <c r="C1097" i="2"/>
  <c r="I1096" i="2"/>
  <c r="C1096" i="2"/>
  <c r="I1095" i="2"/>
  <c r="C1095" i="2"/>
  <c r="I1094" i="2"/>
  <c r="C1094" i="2"/>
  <c r="I1093" i="2"/>
  <c r="C1093" i="2"/>
  <c r="I1092" i="2"/>
  <c r="C1092" i="2"/>
  <c r="I1091" i="2"/>
  <c r="C1091" i="2"/>
  <c r="I1090" i="2"/>
  <c r="C1090" i="2"/>
  <c r="I1089" i="2"/>
  <c r="C1089" i="2"/>
  <c r="I1088" i="2"/>
  <c r="C1088" i="2"/>
  <c r="I1087" i="2"/>
  <c r="C1087" i="2"/>
  <c r="I1086" i="2"/>
  <c r="C1086" i="2"/>
  <c r="I1085" i="2"/>
  <c r="C1085" i="2"/>
  <c r="I1084" i="2"/>
  <c r="C1084" i="2"/>
  <c r="I1083" i="2"/>
  <c r="C1083" i="2"/>
  <c r="I1082" i="2"/>
  <c r="C1082" i="2"/>
  <c r="I1081" i="2"/>
  <c r="C1081" i="2"/>
  <c r="I1080" i="2"/>
  <c r="C1080" i="2"/>
  <c r="I1079" i="2"/>
  <c r="C1079" i="2"/>
  <c r="I1078" i="2"/>
  <c r="C1078" i="2"/>
  <c r="I1077" i="2"/>
  <c r="C1077" i="2"/>
  <c r="I1076" i="2"/>
  <c r="C1076" i="2"/>
  <c r="I1075" i="2"/>
  <c r="C1075" i="2"/>
  <c r="I1074" i="2"/>
  <c r="C1074" i="2"/>
  <c r="I1073" i="2"/>
  <c r="C1073" i="2"/>
  <c r="I1072" i="2"/>
  <c r="C1072" i="2"/>
  <c r="I1071" i="2"/>
  <c r="C1071" i="2"/>
  <c r="I1070" i="2"/>
  <c r="C1070" i="2"/>
  <c r="I1069" i="2"/>
  <c r="C1069" i="2"/>
  <c r="I1068" i="2"/>
  <c r="C1068" i="2"/>
  <c r="I1067" i="2"/>
  <c r="C1067" i="2"/>
  <c r="I1066" i="2"/>
  <c r="C1066" i="2"/>
  <c r="I1065" i="2"/>
  <c r="C1065" i="2"/>
  <c r="I1064" i="2"/>
  <c r="C1064" i="2"/>
  <c r="I1063" i="2"/>
  <c r="C1063" i="2"/>
  <c r="I1062" i="2"/>
  <c r="C1062" i="2"/>
  <c r="I1061" i="2"/>
  <c r="C1061" i="2"/>
  <c r="I1060" i="2"/>
  <c r="C1060" i="2"/>
  <c r="I1059" i="2"/>
  <c r="C1059" i="2"/>
  <c r="I1058" i="2"/>
  <c r="C1058" i="2"/>
  <c r="I1057" i="2"/>
  <c r="C1057" i="2"/>
  <c r="I1056" i="2"/>
  <c r="C1056" i="2"/>
  <c r="I1055" i="2"/>
  <c r="C1055" i="2"/>
  <c r="I1054" i="2"/>
  <c r="C1054" i="2"/>
  <c r="I1053" i="2"/>
  <c r="C1053" i="2"/>
  <c r="I1052" i="2"/>
  <c r="C1052" i="2"/>
  <c r="I1051" i="2"/>
  <c r="C1051" i="2"/>
  <c r="I1050" i="2"/>
  <c r="C1050" i="2"/>
  <c r="I1049" i="2"/>
  <c r="C1049" i="2"/>
  <c r="I1048" i="2"/>
  <c r="C1048" i="2"/>
  <c r="I1047" i="2"/>
  <c r="C1047" i="2"/>
  <c r="I1046" i="2"/>
  <c r="C1046" i="2"/>
  <c r="I1045" i="2"/>
  <c r="C1045" i="2"/>
  <c r="I1044" i="2"/>
  <c r="C1044" i="2"/>
  <c r="I1043" i="2"/>
  <c r="C1043" i="2"/>
  <c r="I1042" i="2"/>
  <c r="C1042" i="2"/>
  <c r="I1041" i="2"/>
  <c r="C1041" i="2"/>
  <c r="I1040" i="2"/>
  <c r="C1040" i="2"/>
  <c r="I1039" i="2"/>
  <c r="C1039" i="2"/>
  <c r="I1038" i="2"/>
  <c r="C1038" i="2"/>
  <c r="I1037" i="2"/>
  <c r="C1037" i="2"/>
  <c r="I1036" i="2"/>
  <c r="C1036" i="2"/>
  <c r="I1035" i="2"/>
  <c r="C1035" i="2"/>
  <c r="I1034" i="2"/>
  <c r="C1034" i="2"/>
  <c r="I1033" i="2"/>
  <c r="C1033" i="2"/>
  <c r="I1032" i="2"/>
  <c r="C1032" i="2"/>
  <c r="I1031" i="2"/>
  <c r="C1031" i="2"/>
  <c r="I1030" i="2"/>
  <c r="C1030" i="2"/>
  <c r="I1029" i="2"/>
  <c r="C1029" i="2"/>
  <c r="I1028" i="2"/>
  <c r="C1028" i="2"/>
  <c r="I1027" i="2"/>
  <c r="C1027" i="2"/>
  <c r="I1026" i="2"/>
  <c r="C1026" i="2"/>
  <c r="I1025" i="2"/>
  <c r="C1025" i="2"/>
  <c r="I1024" i="2"/>
  <c r="C1024" i="2"/>
  <c r="I1023" i="2"/>
  <c r="C1023" i="2"/>
  <c r="I1022" i="2"/>
  <c r="C1022" i="2"/>
  <c r="I1021" i="2"/>
  <c r="C1021" i="2"/>
  <c r="I1020" i="2"/>
  <c r="C1020" i="2"/>
  <c r="I1019" i="2"/>
  <c r="C1019" i="2"/>
  <c r="I1018" i="2"/>
  <c r="C1018" i="2"/>
  <c r="I1017" i="2"/>
  <c r="C1017" i="2"/>
  <c r="I1016" i="2"/>
  <c r="C1016" i="2"/>
  <c r="I1015" i="2"/>
  <c r="C1015" i="2"/>
  <c r="I1014" i="2"/>
  <c r="C1014" i="2"/>
  <c r="I1013" i="2"/>
  <c r="C1013" i="2"/>
  <c r="I1012" i="2"/>
  <c r="C1012" i="2"/>
  <c r="I1011" i="2"/>
  <c r="C1011" i="2"/>
  <c r="I1010" i="2"/>
  <c r="C1010" i="2"/>
  <c r="I1009" i="2"/>
  <c r="C1009" i="2"/>
  <c r="I1008" i="2"/>
  <c r="C1008" i="2"/>
  <c r="I1007" i="2"/>
  <c r="C1007" i="2"/>
  <c r="I1006" i="2"/>
  <c r="C1006" i="2"/>
  <c r="I1005" i="2"/>
  <c r="C1005" i="2"/>
  <c r="I1004" i="2"/>
  <c r="C1004" i="2"/>
  <c r="I1003" i="2"/>
  <c r="C1003" i="2"/>
  <c r="I1002" i="2"/>
  <c r="C1002" i="2"/>
  <c r="I1001" i="2"/>
  <c r="C1001" i="2"/>
  <c r="I1000" i="2"/>
  <c r="C1000" i="2"/>
  <c r="I999" i="2"/>
  <c r="C999" i="2"/>
  <c r="I998" i="2"/>
  <c r="C998" i="2"/>
  <c r="I997" i="2"/>
  <c r="C997" i="2"/>
  <c r="I996" i="2"/>
  <c r="C996" i="2"/>
  <c r="I995" i="2"/>
  <c r="C995" i="2"/>
  <c r="I994" i="2"/>
  <c r="C994" i="2"/>
  <c r="I993" i="2"/>
  <c r="C993" i="2"/>
  <c r="I992" i="2"/>
  <c r="C992" i="2"/>
  <c r="I991" i="2"/>
  <c r="C991" i="2"/>
  <c r="I990" i="2"/>
  <c r="C990" i="2"/>
  <c r="I989" i="2"/>
  <c r="C989" i="2"/>
  <c r="I988" i="2"/>
  <c r="C988" i="2"/>
  <c r="I987" i="2"/>
  <c r="C987" i="2"/>
  <c r="I986" i="2"/>
  <c r="C986" i="2"/>
  <c r="I985" i="2"/>
  <c r="C985" i="2"/>
  <c r="I984" i="2"/>
  <c r="C984" i="2"/>
  <c r="I983" i="2"/>
  <c r="C983" i="2"/>
  <c r="I982" i="2"/>
  <c r="C982" i="2"/>
  <c r="I981" i="2"/>
  <c r="C981" i="2"/>
  <c r="I980" i="2"/>
  <c r="C980" i="2"/>
  <c r="I979" i="2"/>
  <c r="C979" i="2"/>
  <c r="I978" i="2"/>
  <c r="C978" i="2"/>
  <c r="I977" i="2"/>
  <c r="C977" i="2"/>
  <c r="I976" i="2"/>
  <c r="C976" i="2"/>
  <c r="I975" i="2"/>
  <c r="C975" i="2"/>
  <c r="I974" i="2"/>
  <c r="C974" i="2"/>
  <c r="I973" i="2"/>
  <c r="C973" i="2"/>
  <c r="I972" i="2"/>
  <c r="C972" i="2"/>
  <c r="I971" i="2"/>
  <c r="C971" i="2"/>
  <c r="I970" i="2"/>
  <c r="C970" i="2"/>
  <c r="I969" i="2"/>
  <c r="C969" i="2"/>
  <c r="I968" i="2"/>
  <c r="C968" i="2"/>
  <c r="I967" i="2"/>
  <c r="C967" i="2"/>
  <c r="I966" i="2"/>
  <c r="C966" i="2"/>
  <c r="I965" i="2"/>
  <c r="C965" i="2"/>
  <c r="I964" i="2"/>
  <c r="C964" i="2"/>
  <c r="I963" i="2"/>
  <c r="C963" i="2"/>
  <c r="I962" i="2"/>
  <c r="C962" i="2"/>
  <c r="I961" i="2"/>
  <c r="C961" i="2"/>
  <c r="I960" i="2"/>
  <c r="C960" i="2"/>
  <c r="I959" i="2"/>
  <c r="C959" i="2"/>
  <c r="I958" i="2"/>
  <c r="C958" i="2"/>
  <c r="I957" i="2"/>
  <c r="C957" i="2"/>
  <c r="I956" i="2"/>
  <c r="C956" i="2"/>
  <c r="I955" i="2"/>
  <c r="C955" i="2"/>
  <c r="I954" i="2"/>
  <c r="C954" i="2"/>
  <c r="I953" i="2"/>
  <c r="C953" i="2"/>
  <c r="I952" i="2"/>
  <c r="C952" i="2"/>
  <c r="I951" i="2"/>
  <c r="C951" i="2"/>
  <c r="I950" i="2"/>
  <c r="C950" i="2"/>
  <c r="I949" i="2"/>
  <c r="C949" i="2"/>
  <c r="I948" i="2"/>
  <c r="C948" i="2"/>
  <c r="I947" i="2"/>
  <c r="C947" i="2"/>
  <c r="I946" i="2"/>
  <c r="C946" i="2"/>
  <c r="I945" i="2"/>
  <c r="C945" i="2"/>
  <c r="I944" i="2"/>
  <c r="C944" i="2"/>
  <c r="C943" i="2"/>
  <c r="I943" i="2"/>
  <c r="C939" i="2"/>
  <c r="I939" i="2"/>
  <c r="C940" i="2"/>
  <c r="I940" i="2"/>
  <c r="C941" i="2"/>
  <c r="I941" i="2"/>
  <c r="C942" i="2"/>
  <c r="I942" i="2"/>
  <c r="C932" i="2"/>
  <c r="I932" i="2"/>
  <c r="C933" i="2"/>
  <c r="I933" i="2"/>
  <c r="C934" i="2"/>
  <c r="I934" i="2"/>
  <c r="C935" i="2"/>
  <c r="I935" i="2"/>
  <c r="C936" i="2"/>
  <c r="I936" i="2"/>
  <c r="C937" i="2"/>
  <c r="I937" i="2"/>
  <c r="C938" i="2"/>
  <c r="I938" i="2"/>
  <c r="C913" i="2"/>
  <c r="I913" i="2"/>
  <c r="C914" i="2"/>
  <c r="I914" i="2"/>
  <c r="C915" i="2"/>
  <c r="I915" i="2"/>
  <c r="C916" i="2"/>
  <c r="I916" i="2"/>
  <c r="C917" i="2"/>
  <c r="I917" i="2"/>
  <c r="C918" i="2"/>
  <c r="I918" i="2"/>
  <c r="C919" i="2"/>
  <c r="I919" i="2"/>
  <c r="C920" i="2"/>
  <c r="I920" i="2"/>
  <c r="C921" i="2"/>
  <c r="I921" i="2"/>
  <c r="C922" i="2"/>
  <c r="I922" i="2"/>
  <c r="C923" i="2"/>
  <c r="I923" i="2"/>
  <c r="C924" i="2"/>
  <c r="I924" i="2"/>
  <c r="C925" i="2"/>
  <c r="I925" i="2"/>
  <c r="C926" i="2"/>
  <c r="I926" i="2"/>
  <c r="C927" i="2"/>
  <c r="I927" i="2"/>
  <c r="C928" i="2"/>
  <c r="I928" i="2"/>
  <c r="C929" i="2"/>
  <c r="I929" i="2"/>
  <c r="C930" i="2"/>
  <c r="I930" i="2"/>
  <c r="C931" i="2"/>
  <c r="I931" i="2"/>
  <c r="I912" i="2"/>
  <c r="C912" i="2"/>
  <c r="I911" i="2"/>
  <c r="C911" i="2"/>
  <c r="I910" i="2"/>
  <c r="C910" i="2"/>
  <c r="I908" i="2"/>
  <c r="C908" i="2"/>
  <c r="I907" i="2"/>
  <c r="C907" i="2"/>
  <c r="I906" i="2"/>
  <c r="C906" i="2"/>
  <c r="I905" i="2"/>
  <c r="C905" i="2"/>
  <c r="I904" i="2"/>
  <c r="C904" i="2"/>
  <c r="I902" i="2"/>
  <c r="C902" i="2"/>
  <c r="I901" i="2"/>
  <c r="C901" i="2"/>
  <c r="I900" i="2"/>
  <c r="C900" i="2"/>
  <c r="I899" i="2"/>
  <c r="C899" i="2"/>
  <c r="I898" i="2"/>
  <c r="C898" i="2"/>
  <c r="I897" i="2"/>
  <c r="C897" i="2"/>
  <c r="I896" i="2"/>
  <c r="C896" i="2"/>
  <c r="I895" i="2"/>
  <c r="C895" i="2"/>
  <c r="I894" i="2"/>
  <c r="C894" i="2"/>
  <c r="I893" i="2"/>
  <c r="C893" i="2"/>
  <c r="I892" i="2"/>
  <c r="C892" i="2"/>
  <c r="I891" i="2"/>
  <c r="C891" i="2"/>
  <c r="I890" i="2"/>
  <c r="C890" i="2"/>
  <c r="I889" i="2"/>
  <c r="C889" i="2"/>
  <c r="I888" i="2"/>
  <c r="C888" i="2"/>
  <c r="I886" i="2"/>
  <c r="C886" i="2"/>
  <c r="I885" i="2"/>
  <c r="C885" i="2"/>
  <c r="I884" i="2"/>
  <c r="C884" i="2"/>
  <c r="I883" i="2"/>
  <c r="C883" i="2"/>
  <c r="I881" i="2"/>
  <c r="C881" i="2"/>
  <c r="I879" i="2"/>
  <c r="C879" i="2"/>
  <c r="I878" i="2"/>
  <c r="C878" i="2"/>
  <c r="I877" i="2"/>
  <c r="C877" i="2"/>
  <c r="I876" i="2"/>
  <c r="C876" i="2"/>
  <c r="I875" i="2"/>
  <c r="C875" i="2"/>
  <c r="I874" i="2"/>
  <c r="C874" i="2"/>
  <c r="I873" i="2"/>
  <c r="C873" i="2"/>
  <c r="I872" i="2"/>
  <c r="C872" i="2"/>
  <c r="I871" i="2"/>
  <c r="C871" i="2"/>
  <c r="I870" i="2"/>
  <c r="C870" i="2"/>
  <c r="I869" i="2"/>
  <c r="C869" i="2"/>
  <c r="I868" i="2"/>
  <c r="C868" i="2"/>
  <c r="I867" i="2"/>
  <c r="C867" i="2"/>
  <c r="I866" i="2"/>
  <c r="C866" i="2"/>
  <c r="I864" i="2"/>
  <c r="C864" i="2"/>
  <c r="I863" i="2"/>
  <c r="C863" i="2"/>
  <c r="I862" i="2"/>
  <c r="C862" i="2"/>
  <c r="I861" i="2"/>
  <c r="C861" i="2"/>
  <c r="I860" i="2"/>
  <c r="C860" i="2"/>
  <c r="I859" i="2"/>
  <c r="C859" i="2"/>
  <c r="I858" i="2"/>
  <c r="C858" i="2"/>
  <c r="I857" i="2"/>
  <c r="C857" i="2"/>
  <c r="I856" i="2"/>
  <c r="C856" i="2"/>
  <c r="I855" i="2"/>
  <c r="C855" i="2"/>
  <c r="I854" i="2"/>
  <c r="C854" i="2"/>
  <c r="I853" i="2"/>
  <c r="C853" i="2"/>
  <c r="I852" i="2"/>
  <c r="C852" i="2"/>
  <c r="I851" i="2"/>
  <c r="C851" i="2"/>
  <c r="I850" i="2"/>
  <c r="C850" i="2"/>
  <c r="I849" i="2"/>
  <c r="C849" i="2"/>
  <c r="C830" i="2"/>
  <c r="I830" i="2"/>
  <c r="C831" i="2"/>
  <c r="I831" i="2"/>
  <c r="C832" i="2"/>
  <c r="I832" i="2"/>
  <c r="C833" i="2"/>
  <c r="I833" i="2"/>
  <c r="C834" i="2"/>
  <c r="I834" i="2"/>
  <c r="C835" i="2"/>
  <c r="I835" i="2"/>
  <c r="C836" i="2"/>
  <c r="I836" i="2"/>
  <c r="C837" i="2"/>
  <c r="I837" i="2"/>
  <c r="C838" i="2"/>
  <c r="I838" i="2"/>
  <c r="C839" i="2"/>
  <c r="I839" i="2"/>
  <c r="C840" i="2"/>
  <c r="I840" i="2"/>
  <c r="C841" i="2"/>
  <c r="I841" i="2"/>
  <c r="C842" i="2"/>
  <c r="I842" i="2"/>
  <c r="C843" i="2"/>
  <c r="I843" i="2"/>
  <c r="C844" i="2"/>
  <c r="I844" i="2"/>
  <c r="C845" i="2"/>
  <c r="I845" i="2"/>
  <c r="C846" i="2"/>
  <c r="I846" i="2"/>
  <c r="C847" i="2"/>
  <c r="I847" i="2"/>
  <c r="C848" i="2"/>
  <c r="I848" i="2"/>
  <c r="C821" i="2"/>
  <c r="I821" i="2"/>
  <c r="C822" i="2"/>
  <c r="I822" i="2"/>
  <c r="C823" i="2"/>
  <c r="I823" i="2"/>
  <c r="C824" i="2"/>
  <c r="I824" i="2"/>
  <c r="C825" i="2"/>
  <c r="I825" i="2"/>
  <c r="C826" i="2"/>
  <c r="I826" i="2"/>
  <c r="C827" i="2"/>
  <c r="I827" i="2"/>
  <c r="C828" i="2"/>
  <c r="I828" i="2"/>
  <c r="C829" i="2"/>
  <c r="I829" i="2"/>
  <c r="C820" i="2"/>
  <c r="I820" i="2"/>
  <c r="L820" i="2"/>
  <c r="K820" i="2" s="1"/>
  <c r="J820" i="2" s="1"/>
  <c r="L821" i="2"/>
  <c r="K821" i="2" s="1"/>
  <c r="J821" i="2" s="1"/>
  <c r="L822" i="2"/>
  <c r="K822" i="2" s="1"/>
  <c r="J822" i="2" s="1"/>
  <c r="L823" i="2"/>
  <c r="K823" i="2" s="1"/>
  <c r="J823" i="2" s="1"/>
  <c r="L824" i="2"/>
  <c r="K824" i="2" s="1"/>
  <c r="J824" i="2" s="1"/>
  <c r="L825" i="2"/>
  <c r="K825" i="2" s="1"/>
  <c r="J825" i="2" s="1"/>
  <c r="L826" i="2"/>
  <c r="K826" i="2" s="1"/>
  <c r="J826" i="2" s="1"/>
  <c r="L827" i="2"/>
  <c r="K827" i="2" s="1"/>
  <c r="J827" i="2" s="1"/>
  <c r="L828" i="2"/>
  <c r="K828" i="2" s="1"/>
  <c r="J828" i="2" s="1"/>
  <c r="L829" i="2"/>
  <c r="K829" i="2" s="1"/>
  <c r="J829" i="2" s="1"/>
  <c r="L830" i="2"/>
  <c r="K830" i="2" s="1"/>
  <c r="J830" i="2" s="1"/>
  <c r="K831" i="2"/>
  <c r="J831" i="2" s="1"/>
  <c r="L832" i="2"/>
  <c r="K832" i="2" s="1"/>
  <c r="J832" i="2" s="1"/>
  <c r="L833" i="2"/>
  <c r="K833" i="2" s="1"/>
  <c r="J833" i="2" s="1"/>
  <c r="L834" i="2"/>
  <c r="K834" i="2" s="1"/>
  <c r="J834" i="2" s="1"/>
  <c r="L835" i="2"/>
  <c r="K835" i="2" s="1"/>
  <c r="J835" i="2" s="1"/>
  <c r="L836" i="2"/>
  <c r="K836" i="2" s="1"/>
  <c r="J836" i="2" s="1"/>
  <c r="L837" i="2"/>
  <c r="K837" i="2" s="1"/>
  <c r="J837" i="2" s="1"/>
  <c r="L838" i="2"/>
  <c r="K838" i="2" s="1"/>
  <c r="J838" i="2" s="1"/>
  <c r="L839" i="2"/>
  <c r="K839" i="2" s="1"/>
  <c r="J839" i="2" s="1"/>
  <c r="L840" i="2"/>
  <c r="K840" i="2" s="1"/>
  <c r="J840" i="2" s="1"/>
  <c r="L841" i="2"/>
  <c r="K841" i="2" s="1"/>
  <c r="J841" i="2" s="1"/>
  <c r="L842" i="2"/>
  <c r="K842" i="2" s="1"/>
  <c r="J842" i="2" s="1"/>
  <c r="L843" i="2"/>
  <c r="K843" i="2" s="1"/>
  <c r="J843" i="2" s="1"/>
  <c r="L844" i="2"/>
  <c r="K844" i="2" s="1"/>
  <c r="J844" i="2" s="1"/>
  <c r="L845" i="2"/>
  <c r="K845" i="2" s="1"/>
  <c r="J845" i="2" s="1"/>
  <c r="L846" i="2"/>
  <c r="K846" i="2" s="1"/>
  <c r="J846" i="2" s="1"/>
  <c r="L847" i="2"/>
  <c r="K847" i="2" s="1"/>
  <c r="J847" i="2" s="1"/>
  <c r="L848" i="2"/>
  <c r="K848" i="2" s="1"/>
  <c r="J848" i="2" s="1"/>
  <c r="L849" i="2"/>
  <c r="K849" i="2" s="1"/>
  <c r="J849" i="2" s="1"/>
  <c r="L850" i="2"/>
  <c r="K850" i="2" s="1"/>
  <c r="J850" i="2" s="1"/>
  <c r="L851" i="2"/>
  <c r="K851" i="2" s="1"/>
  <c r="J851" i="2" s="1"/>
  <c r="L852" i="2"/>
  <c r="K852" i="2" s="1"/>
  <c r="J852" i="2" s="1"/>
  <c r="L853" i="2"/>
  <c r="K853" i="2" s="1"/>
  <c r="J853" i="2" s="1"/>
  <c r="L854" i="2"/>
  <c r="K854" i="2" s="1"/>
  <c r="J854" i="2" s="1"/>
  <c r="L855" i="2"/>
  <c r="K855" i="2" s="1"/>
  <c r="J855" i="2" s="1"/>
  <c r="L856" i="2"/>
  <c r="K856" i="2" s="1"/>
  <c r="J856" i="2" s="1"/>
  <c r="L857" i="2"/>
  <c r="K857" i="2" s="1"/>
  <c r="J857" i="2" s="1"/>
  <c r="L858" i="2"/>
  <c r="K858" i="2" s="1"/>
  <c r="J858" i="2" s="1"/>
  <c r="L859" i="2"/>
  <c r="K859" i="2" s="1"/>
  <c r="J859" i="2" s="1"/>
  <c r="L860" i="2"/>
  <c r="K860" i="2" s="1"/>
  <c r="J860" i="2" s="1"/>
  <c r="L861" i="2"/>
  <c r="K861" i="2" s="1"/>
  <c r="J861" i="2" s="1"/>
  <c r="L862" i="2"/>
  <c r="K862" i="2" s="1"/>
  <c r="J862" i="2" s="1"/>
  <c r="L863" i="2"/>
  <c r="K863" i="2" s="1"/>
  <c r="J863" i="2" s="1"/>
  <c r="L864" i="2"/>
  <c r="L866" i="2"/>
  <c r="K866" i="2" s="1"/>
  <c r="J866" i="2" s="1"/>
  <c r="L867" i="2"/>
  <c r="K867" i="2" s="1"/>
  <c r="J867" i="2" s="1"/>
  <c r="L868" i="2"/>
  <c r="K868" i="2" s="1"/>
  <c r="J868" i="2" s="1"/>
  <c r="L869" i="2"/>
  <c r="K869" i="2" s="1"/>
  <c r="J869" i="2" s="1"/>
  <c r="L870" i="2"/>
  <c r="K870" i="2" s="1"/>
  <c r="J870" i="2" s="1"/>
  <c r="L871" i="2"/>
  <c r="K871" i="2" s="1"/>
  <c r="J871" i="2" s="1"/>
  <c r="L872" i="2"/>
  <c r="K872" i="2" s="1"/>
  <c r="J872" i="2" s="1"/>
  <c r="L873" i="2"/>
  <c r="K873" i="2" s="1"/>
  <c r="J873" i="2" s="1"/>
  <c r="L874" i="2"/>
  <c r="K874" i="2" s="1"/>
  <c r="J874" i="2" s="1"/>
  <c r="L875" i="2"/>
  <c r="K875" i="2" s="1"/>
  <c r="J875" i="2" s="1"/>
  <c r="L876" i="2"/>
  <c r="K876" i="2" s="1"/>
  <c r="J876" i="2" s="1"/>
  <c r="L877" i="2"/>
  <c r="K877" i="2" s="1"/>
  <c r="J877" i="2" s="1"/>
  <c r="L878" i="2"/>
  <c r="K878" i="2" s="1"/>
  <c r="J878" i="2" s="1"/>
  <c r="L879" i="2"/>
  <c r="L881" i="2"/>
  <c r="K881" i="2" s="1"/>
  <c r="J881" i="2" s="1"/>
  <c r="L883" i="2"/>
  <c r="K883" i="2" s="1"/>
  <c r="J883" i="2" s="1"/>
  <c r="L884" i="2"/>
  <c r="K884" i="2" s="1"/>
  <c r="J884" i="2" s="1"/>
  <c r="L885" i="2"/>
  <c r="K885" i="2" s="1"/>
  <c r="J885" i="2" s="1"/>
  <c r="L886" i="2"/>
  <c r="L888" i="2"/>
  <c r="K888" i="2" s="1"/>
  <c r="J888" i="2" s="1"/>
  <c r="K889" i="2"/>
  <c r="J889" i="2" s="1"/>
  <c r="L890" i="2"/>
  <c r="K890" i="2" s="1"/>
  <c r="J890" i="2" s="1"/>
  <c r="L891" i="2"/>
  <c r="K891" i="2" s="1"/>
  <c r="J891" i="2" s="1"/>
  <c r="L892" i="2"/>
  <c r="K892" i="2" s="1"/>
  <c r="J892" i="2" s="1"/>
  <c r="L893" i="2"/>
  <c r="K893" i="2" s="1"/>
  <c r="J893" i="2" s="1"/>
  <c r="L894" i="2"/>
  <c r="K894" i="2" s="1"/>
  <c r="J894" i="2" s="1"/>
  <c r="L895" i="2"/>
  <c r="K895" i="2" s="1"/>
  <c r="J895" i="2" s="1"/>
  <c r="L896" i="2"/>
  <c r="K896" i="2" s="1"/>
  <c r="J896" i="2" s="1"/>
  <c r="L897" i="2"/>
  <c r="K897" i="2" s="1"/>
  <c r="J897" i="2" s="1"/>
  <c r="L898" i="2"/>
  <c r="K898" i="2" s="1"/>
  <c r="J898" i="2" s="1"/>
  <c r="L899" i="2"/>
  <c r="K899" i="2" s="1"/>
  <c r="J899" i="2" s="1"/>
  <c r="L900" i="2"/>
  <c r="K900" i="2" s="1"/>
  <c r="J900" i="2" s="1"/>
  <c r="L901" i="2"/>
  <c r="K901" i="2" s="1"/>
  <c r="J901" i="2" s="1"/>
  <c r="L902" i="2"/>
  <c r="L904" i="2"/>
  <c r="K904" i="2" s="1"/>
  <c r="J904" i="2" s="1"/>
  <c r="L905" i="2"/>
  <c r="K905" i="2" s="1"/>
  <c r="J905" i="2" s="1"/>
  <c r="L906" i="2"/>
  <c r="K906" i="2" s="1"/>
  <c r="J906" i="2" s="1"/>
  <c r="L907" i="2"/>
  <c r="K907" i="2" s="1"/>
  <c r="J907" i="2" s="1"/>
  <c r="L908" i="2"/>
  <c r="L910" i="2"/>
  <c r="K910" i="2" s="1"/>
  <c r="J910" i="2" s="1"/>
  <c r="L911" i="2"/>
  <c r="K911" i="2" s="1"/>
  <c r="J911" i="2" s="1"/>
  <c r="L912" i="2"/>
  <c r="K912" i="2" s="1"/>
  <c r="J912" i="2" s="1"/>
  <c r="L913" i="2"/>
  <c r="K913" i="2" s="1"/>
  <c r="J913" i="2" s="1"/>
  <c r="L914" i="2"/>
  <c r="K914" i="2" s="1"/>
  <c r="J914" i="2" s="1"/>
  <c r="L915" i="2"/>
  <c r="K915" i="2" s="1"/>
  <c r="J915" i="2" s="1"/>
  <c r="L916" i="2"/>
  <c r="K916" i="2" s="1"/>
  <c r="J916" i="2" s="1"/>
  <c r="L917" i="2"/>
  <c r="K917" i="2" s="1"/>
  <c r="J917" i="2" s="1"/>
  <c r="L918" i="2"/>
  <c r="K918" i="2" s="1"/>
  <c r="J918" i="2" s="1"/>
  <c r="L919" i="2"/>
  <c r="K919" i="2" s="1"/>
  <c r="J919" i="2" s="1"/>
  <c r="L920" i="2"/>
  <c r="K920" i="2" s="1"/>
  <c r="J920" i="2" s="1"/>
  <c r="L921" i="2"/>
  <c r="K921" i="2" s="1"/>
  <c r="J921" i="2" s="1"/>
  <c r="L922" i="2"/>
  <c r="K922" i="2" s="1"/>
  <c r="J922" i="2" s="1"/>
  <c r="L923" i="2"/>
  <c r="K923" i="2" s="1"/>
  <c r="J923" i="2" s="1"/>
  <c r="L924" i="2"/>
  <c r="K924" i="2" s="1"/>
  <c r="J924" i="2" s="1"/>
  <c r="L925" i="2"/>
  <c r="K925" i="2" s="1"/>
  <c r="J925" i="2" s="1"/>
  <c r="L926" i="2"/>
  <c r="K926" i="2" s="1"/>
  <c r="J926" i="2" s="1"/>
  <c r="L927" i="2"/>
  <c r="K927" i="2" s="1"/>
  <c r="J927" i="2" s="1"/>
  <c r="L928" i="2"/>
  <c r="K928" i="2" s="1"/>
  <c r="J928" i="2" s="1"/>
  <c r="L929" i="2"/>
  <c r="K929" i="2" s="1"/>
  <c r="J929" i="2" s="1"/>
  <c r="L930" i="2"/>
  <c r="K930" i="2" s="1"/>
  <c r="J930" i="2" s="1"/>
  <c r="L931" i="2"/>
  <c r="K931" i="2" s="1"/>
  <c r="J931" i="2" s="1"/>
  <c r="L932" i="2"/>
  <c r="K932" i="2" s="1"/>
  <c r="J932" i="2" s="1"/>
  <c r="L933" i="2"/>
  <c r="K933" i="2" s="1"/>
  <c r="J933" i="2" s="1"/>
  <c r="L934" i="2"/>
  <c r="K934" i="2" s="1"/>
  <c r="J934" i="2" s="1"/>
  <c r="L935" i="2"/>
  <c r="K935" i="2" s="1"/>
  <c r="J935" i="2" s="1"/>
  <c r="L936" i="2"/>
  <c r="K936" i="2" s="1"/>
  <c r="J936" i="2" s="1"/>
  <c r="L937" i="2"/>
  <c r="K937" i="2" s="1"/>
  <c r="J937" i="2" s="1"/>
  <c r="L938" i="2"/>
  <c r="K938" i="2" s="1"/>
  <c r="J938" i="2" s="1"/>
  <c r="L939" i="2"/>
  <c r="K939" i="2" s="1"/>
  <c r="J939" i="2" s="1"/>
  <c r="L940" i="2"/>
  <c r="K940" i="2" s="1"/>
  <c r="J940" i="2" s="1"/>
  <c r="L941" i="2"/>
  <c r="K941" i="2" s="1"/>
  <c r="J941" i="2" s="1"/>
  <c r="L942" i="2"/>
  <c r="K942" i="2" s="1"/>
  <c r="J942" i="2" s="1"/>
  <c r="L943" i="2"/>
  <c r="K943" i="2" s="1"/>
  <c r="J943" i="2" s="1"/>
  <c r="L944" i="2"/>
  <c r="K944" i="2" s="1"/>
  <c r="J944" i="2" s="1"/>
  <c r="L945" i="2"/>
  <c r="K945" i="2" s="1"/>
  <c r="J945" i="2" s="1"/>
  <c r="L946" i="2"/>
  <c r="K946" i="2" s="1"/>
  <c r="J946" i="2" s="1"/>
  <c r="L947" i="2"/>
  <c r="K947" i="2" s="1"/>
  <c r="J947" i="2" s="1"/>
  <c r="L948" i="2"/>
  <c r="K948" i="2" s="1"/>
  <c r="J948" i="2" s="1"/>
  <c r="L949" i="2"/>
  <c r="K949" i="2" s="1"/>
  <c r="J949" i="2" s="1"/>
  <c r="L950" i="2"/>
  <c r="K950" i="2" s="1"/>
  <c r="J950" i="2" s="1"/>
  <c r="L951" i="2"/>
  <c r="K951" i="2" s="1"/>
  <c r="J951" i="2" s="1"/>
  <c r="L952" i="2"/>
  <c r="K952" i="2" s="1"/>
  <c r="J952" i="2" s="1"/>
  <c r="L953" i="2"/>
  <c r="K953" i="2" s="1"/>
  <c r="J953" i="2" s="1"/>
  <c r="L954" i="2"/>
  <c r="K954" i="2" s="1"/>
  <c r="J954" i="2" s="1"/>
  <c r="L955" i="2"/>
  <c r="K955" i="2" s="1"/>
  <c r="J955" i="2" s="1"/>
  <c r="L956" i="2"/>
  <c r="K956" i="2" s="1"/>
  <c r="J956" i="2" s="1"/>
  <c r="L957" i="2"/>
  <c r="K957" i="2" s="1"/>
  <c r="J957" i="2" s="1"/>
  <c r="L958" i="2"/>
  <c r="K958" i="2" s="1"/>
  <c r="J958" i="2" s="1"/>
  <c r="L959" i="2"/>
  <c r="K959" i="2" s="1"/>
  <c r="J959" i="2" s="1"/>
  <c r="L960" i="2"/>
  <c r="K960" i="2" s="1"/>
  <c r="J960" i="2" s="1"/>
  <c r="L961" i="2"/>
  <c r="K961" i="2" s="1"/>
  <c r="J961" i="2" s="1"/>
  <c r="L962" i="2"/>
  <c r="K962" i="2" s="1"/>
  <c r="J962" i="2" s="1"/>
  <c r="L963" i="2"/>
  <c r="K963" i="2" s="1"/>
  <c r="J963" i="2" s="1"/>
  <c r="L964" i="2"/>
  <c r="K964" i="2" s="1"/>
  <c r="J964" i="2" s="1"/>
  <c r="L965" i="2"/>
  <c r="K965" i="2" s="1"/>
  <c r="J965" i="2" s="1"/>
  <c r="L966" i="2"/>
  <c r="K966" i="2" s="1"/>
  <c r="J966" i="2" s="1"/>
  <c r="L967" i="2"/>
  <c r="K967" i="2" s="1"/>
  <c r="J967" i="2" s="1"/>
  <c r="L968" i="2"/>
  <c r="K968" i="2" s="1"/>
  <c r="J968" i="2" s="1"/>
  <c r="L969" i="2"/>
  <c r="K969" i="2" s="1"/>
  <c r="J969" i="2" s="1"/>
  <c r="L970" i="2"/>
  <c r="K970" i="2" s="1"/>
  <c r="J970" i="2" s="1"/>
  <c r="L971" i="2"/>
  <c r="K971" i="2" s="1"/>
  <c r="J971" i="2" s="1"/>
  <c r="L972" i="2"/>
  <c r="K972" i="2" s="1"/>
  <c r="J972" i="2" s="1"/>
  <c r="L973" i="2"/>
  <c r="K973" i="2" s="1"/>
  <c r="J973" i="2" s="1"/>
  <c r="L974" i="2"/>
  <c r="K974" i="2" s="1"/>
  <c r="J974" i="2" s="1"/>
  <c r="L975" i="2"/>
  <c r="K975" i="2" s="1"/>
  <c r="J975" i="2" s="1"/>
  <c r="L976" i="2"/>
  <c r="K976" i="2" s="1"/>
  <c r="J976" i="2" s="1"/>
  <c r="L977" i="2"/>
  <c r="K977" i="2" s="1"/>
  <c r="J977" i="2" s="1"/>
  <c r="L978" i="2"/>
  <c r="K978" i="2" s="1"/>
  <c r="J978" i="2" s="1"/>
  <c r="L979" i="2"/>
  <c r="K979" i="2" s="1"/>
  <c r="J979" i="2" s="1"/>
  <c r="L980" i="2"/>
  <c r="K980" i="2" s="1"/>
  <c r="J980" i="2" s="1"/>
  <c r="L981" i="2"/>
  <c r="K981" i="2" s="1"/>
  <c r="J981" i="2" s="1"/>
  <c r="L982" i="2"/>
  <c r="K982" i="2" s="1"/>
  <c r="J982" i="2" s="1"/>
  <c r="L983" i="2"/>
  <c r="K983" i="2" s="1"/>
  <c r="J983" i="2" s="1"/>
  <c r="L984" i="2"/>
  <c r="K984" i="2" s="1"/>
  <c r="J984" i="2" s="1"/>
  <c r="L985" i="2"/>
  <c r="K985" i="2" s="1"/>
  <c r="J985" i="2" s="1"/>
  <c r="L986" i="2"/>
  <c r="K986" i="2" s="1"/>
  <c r="J986" i="2" s="1"/>
  <c r="L987" i="2"/>
  <c r="K987" i="2" s="1"/>
  <c r="J987" i="2" s="1"/>
  <c r="L988" i="2"/>
  <c r="K988" i="2" s="1"/>
  <c r="J988" i="2" s="1"/>
  <c r="L989" i="2"/>
  <c r="K989" i="2" s="1"/>
  <c r="J989" i="2" s="1"/>
  <c r="L990" i="2"/>
  <c r="K990" i="2" s="1"/>
  <c r="J990" i="2" s="1"/>
  <c r="L991" i="2"/>
  <c r="K991" i="2" s="1"/>
  <c r="J991" i="2" s="1"/>
  <c r="L992" i="2"/>
  <c r="K992" i="2" s="1"/>
  <c r="J992" i="2" s="1"/>
  <c r="L993" i="2"/>
  <c r="K993" i="2" s="1"/>
  <c r="J993" i="2" s="1"/>
  <c r="L994" i="2"/>
  <c r="K994" i="2" s="1"/>
  <c r="J994" i="2" s="1"/>
  <c r="L995" i="2"/>
  <c r="K995" i="2" s="1"/>
  <c r="J995" i="2" s="1"/>
  <c r="L996" i="2"/>
  <c r="K996" i="2" s="1"/>
  <c r="J996" i="2" s="1"/>
  <c r="L997" i="2"/>
  <c r="K997" i="2" s="1"/>
  <c r="J997" i="2" s="1"/>
  <c r="L998" i="2"/>
  <c r="K998" i="2" s="1"/>
  <c r="J998" i="2" s="1"/>
  <c r="L999" i="2"/>
  <c r="K999" i="2" s="1"/>
  <c r="J999" i="2" s="1"/>
  <c r="L1000" i="2"/>
  <c r="K1000" i="2" s="1"/>
  <c r="J1000" i="2" s="1"/>
  <c r="L1001" i="2"/>
  <c r="K1001" i="2" s="1"/>
  <c r="J1001" i="2" s="1"/>
  <c r="L1002" i="2"/>
  <c r="K1002" i="2" s="1"/>
  <c r="J1002" i="2" s="1"/>
  <c r="L1003" i="2"/>
  <c r="K1003" i="2" s="1"/>
  <c r="J1003" i="2" s="1"/>
  <c r="L1004" i="2"/>
  <c r="K1004" i="2" s="1"/>
  <c r="J1004" i="2" s="1"/>
  <c r="L1005" i="2"/>
  <c r="K1005" i="2" s="1"/>
  <c r="J1005" i="2" s="1"/>
  <c r="L1006" i="2"/>
  <c r="K1006" i="2" s="1"/>
  <c r="J1006" i="2" s="1"/>
  <c r="L1007" i="2"/>
  <c r="K1007" i="2" s="1"/>
  <c r="J1007" i="2" s="1"/>
  <c r="L1008" i="2"/>
  <c r="K1008" i="2" s="1"/>
  <c r="J1008" i="2" s="1"/>
  <c r="L1009" i="2"/>
  <c r="K1009" i="2" s="1"/>
  <c r="J1009" i="2" s="1"/>
  <c r="L1010" i="2"/>
  <c r="K1010" i="2" s="1"/>
  <c r="J1010" i="2" s="1"/>
  <c r="L1011" i="2"/>
  <c r="K1011" i="2" s="1"/>
  <c r="J1011" i="2" s="1"/>
  <c r="L1012" i="2"/>
  <c r="K1012" i="2" s="1"/>
  <c r="J1012" i="2" s="1"/>
  <c r="L1013" i="2"/>
  <c r="K1013" i="2" s="1"/>
  <c r="J1013" i="2" s="1"/>
  <c r="L1014" i="2"/>
  <c r="K1014" i="2" s="1"/>
  <c r="J1014" i="2" s="1"/>
  <c r="L1015" i="2"/>
  <c r="K1015" i="2" s="1"/>
  <c r="J1015" i="2" s="1"/>
  <c r="L1016" i="2"/>
  <c r="K1016" i="2" s="1"/>
  <c r="J1016" i="2" s="1"/>
  <c r="L1017" i="2"/>
  <c r="K1017" i="2" s="1"/>
  <c r="J1017" i="2" s="1"/>
  <c r="L1018" i="2"/>
  <c r="K1018" i="2" s="1"/>
  <c r="J1018" i="2" s="1"/>
  <c r="L1019" i="2"/>
  <c r="K1019" i="2" s="1"/>
  <c r="J1019" i="2" s="1"/>
  <c r="L1020" i="2"/>
  <c r="K1020" i="2" s="1"/>
  <c r="J1020" i="2" s="1"/>
  <c r="L1021" i="2"/>
  <c r="K1021" i="2" s="1"/>
  <c r="J1021" i="2" s="1"/>
  <c r="L1022" i="2"/>
  <c r="K1022" i="2" s="1"/>
  <c r="J1022" i="2" s="1"/>
  <c r="L1023" i="2"/>
  <c r="K1023" i="2" s="1"/>
  <c r="J1023" i="2" s="1"/>
  <c r="L1024" i="2"/>
  <c r="K1024" i="2" s="1"/>
  <c r="J1024" i="2" s="1"/>
  <c r="L1025" i="2"/>
  <c r="K1025" i="2" s="1"/>
  <c r="J1025" i="2" s="1"/>
  <c r="L1026" i="2"/>
  <c r="K1026" i="2" s="1"/>
  <c r="J1026" i="2" s="1"/>
  <c r="L1027" i="2"/>
  <c r="K1027" i="2" s="1"/>
  <c r="J1027" i="2" s="1"/>
  <c r="L1028" i="2"/>
  <c r="K1028" i="2" s="1"/>
  <c r="J1028" i="2" s="1"/>
  <c r="L1029" i="2"/>
  <c r="K1029" i="2" s="1"/>
  <c r="J1029" i="2" s="1"/>
  <c r="L1030" i="2"/>
  <c r="K1030" i="2" s="1"/>
  <c r="J1030" i="2" s="1"/>
  <c r="L1031" i="2"/>
  <c r="K1031" i="2" s="1"/>
  <c r="J1031" i="2" s="1"/>
  <c r="L1032" i="2"/>
  <c r="K1032" i="2" s="1"/>
  <c r="J1032" i="2" s="1"/>
  <c r="L1033" i="2"/>
  <c r="K1033" i="2" s="1"/>
  <c r="J1033" i="2" s="1"/>
  <c r="L1034" i="2"/>
  <c r="K1034" i="2" s="1"/>
  <c r="J1034" i="2" s="1"/>
  <c r="L1035" i="2"/>
  <c r="K1035" i="2" s="1"/>
  <c r="J1035" i="2" s="1"/>
  <c r="L1036" i="2"/>
  <c r="K1036" i="2" s="1"/>
  <c r="J1036" i="2" s="1"/>
  <c r="L1037" i="2"/>
  <c r="K1037" i="2" s="1"/>
  <c r="J1037" i="2" s="1"/>
  <c r="L1038" i="2"/>
  <c r="K1038" i="2" s="1"/>
  <c r="J1038" i="2" s="1"/>
  <c r="L1039" i="2"/>
  <c r="K1039" i="2" s="1"/>
  <c r="J1039" i="2" s="1"/>
  <c r="L1040" i="2"/>
  <c r="K1040" i="2" s="1"/>
  <c r="J1040" i="2" s="1"/>
  <c r="L1041" i="2"/>
  <c r="K1041" i="2" s="1"/>
  <c r="J1041" i="2" s="1"/>
  <c r="L1042" i="2"/>
  <c r="K1042" i="2" s="1"/>
  <c r="J1042" i="2" s="1"/>
  <c r="L1043" i="2"/>
  <c r="K1043" i="2" s="1"/>
  <c r="J1043" i="2" s="1"/>
  <c r="L1044" i="2"/>
  <c r="K1044" i="2" s="1"/>
  <c r="J1044" i="2" s="1"/>
  <c r="L1045" i="2"/>
  <c r="K1045" i="2" s="1"/>
  <c r="J1045" i="2" s="1"/>
  <c r="L1046" i="2"/>
  <c r="K1046" i="2" s="1"/>
  <c r="J1046" i="2" s="1"/>
  <c r="L1047" i="2"/>
  <c r="K1047" i="2" s="1"/>
  <c r="J1047" i="2" s="1"/>
  <c r="L1048" i="2"/>
  <c r="K1048" i="2" s="1"/>
  <c r="J1048" i="2" s="1"/>
  <c r="L1049" i="2"/>
  <c r="K1049" i="2" s="1"/>
  <c r="J1049" i="2" s="1"/>
  <c r="L1050" i="2"/>
  <c r="K1050" i="2" s="1"/>
  <c r="J1050" i="2" s="1"/>
  <c r="L1051" i="2"/>
  <c r="K1051" i="2" s="1"/>
  <c r="J1051" i="2" s="1"/>
  <c r="L1052" i="2"/>
  <c r="K1052" i="2" s="1"/>
  <c r="J1052" i="2" s="1"/>
  <c r="L1053" i="2"/>
  <c r="K1053" i="2" s="1"/>
  <c r="J1053" i="2" s="1"/>
  <c r="L1054" i="2"/>
  <c r="K1054" i="2" s="1"/>
  <c r="J1054" i="2" s="1"/>
  <c r="L1055" i="2"/>
  <c r="K1055" i="2" s="1"/>
  <c r="J1055" i="2" s="1"/>
  <c r="L1056" i="2"/>
  <c r="K1056" i="2" s="1"/>
  <c r="J1056" i="2" s="1"/>
  <c r="L1057" i="2"/>
  <c r="K1057" i="2" s="1"/>
  <c r="J1057" i="2" s="1"/>
  <c r="L1058" i="2"/>
  <c r="K1058" i="2" s="1"/>
  <c r="J1058" i="2" s="1"/>
  <c r="L1059" i="2"/>
  <c r="K1059" i="2" s="1"/>
  <c r="J1059" i="2" s="1"/>
  <c r="L1060" i="2"/>
  <c r="K1060" i="2" s="1"/>
  <c r="J1060" i="2" s="1"/>
  <c r="L1061" i="2"/>
  <c r="K1061" i="2" s="1"/>
  <c r="J1061" i="2" s="1"/>
  <c r="L1062" i="2"/>
  <c r="K1062" i="2" s="1"/>
  <c r="J1062" i="2" s="1"/>
  <c r="L1063" i="2"/>
  <c r="K1063" i="2" s="1"/>
  <c r="J1063" i="2" s="1"/>
  <c r="L1064" i="2"/>
  <c r="K1064" i="2" s="1"/>
  <c r="J1064" i="2" s="1"/>
  <c r="L1065" i="2"/>
  <c r="K1065" i="2" s="1"/>
  <c r="J1065" i="2" s="1"/>
  <c r="L1066" i="2"/>
  <c r="K1066" i="2" s="1"/>
  <c r="J1066" i="2" s="1"/>
  <c r="L1067" i="2"/>
  <c r="K1067" i="2" s="1"/>
  <c r="J1067" i="2" s="1"/>
  <c r="L1068" i="2"/>
  <c r="K1068" i="2" s="1"/>
  <c r="J1068" i="2" s="1"/>
  <c r="L1069" i="2"/>
  <c r="K1069" i="2" s="1"/>
  <c r="J1069" i="2" s="1"/>
  <c r="L1070" i="2"/>
  <c r="K1070" i="2" s="1"/>
  <c r="J1070" i="2" s="1"/>
  <c r="L1071" i="2"/>
  <c r="K1071" i="2" s="1"/>
  <c r="J1071" i="2" s="1"/>
  <c r="L1072" i="2"/>
  <c r="K1072" i="2" s="1"/>
  <c r="J1072" i="2" s="1"/>
  <c r="L1073" i="2"/>
  <c r="K1073" i="2" s="1"/>
  <c r="J1073" i="2" s="1"/>
  <c r="L1074" i="2"/>
  <c r="K1074" i="2" s="1"/>
  <c r="J1074" i="2" s="1"/>
  <c r="L1075" i="2"/>
  <c r="K1075" i="2" s="1"/>
  <c r="J1075" i="2" s="1"/>
  <c r="L1076" i="2"/>
  <c r="K1076" i="2" s="1"/>
  <c r="J1076" i="2" s="1"/>
  <c r="L1077" i="2"/>
  <c r="K1077" i="2" s="1"/>
  <c r="J1077" i="2" s="1"/>
  <c r="L1078" i="2"/>
  <c r="K1078" i="2" s="1"/>
  <c r="J1078" i="2" s="1"/>
  <c r="L1079" i="2"/>
  <c r="K1079" i="2" s="1"/>
  <c r="J1079" i="2" s="1"/>
  <c r="L1080" i="2"/>
  <c r="K1080" i="2" s="1"/>
  <c r="J1080" i="2" s="1"/>
  <c r="L1081" i="2"/>
  <c r="K1081" i="2" s="1"/>
  <c r="J1081" i="2" s="1"/>
  <c r="L1082" i="2"/>
  <c r="K1082" i="2" s="1"/>
  <c r="J1082" i="2" s="1"/>
  <c r="L1083" i="2"/>
  <c r="K1083" i="2" s="1"/>
  <c r="J1083" i="2" s="1"/>
  <c r="L1084" i="2"/>
  <c r="K1084" i="2" s="1"/>
  <c r="J1084" i="2" s="1"/>
  <c r="L1085" i="2"/>
  <c r="K1085" i="2" s="1"/>
  <c r="J1085" i="2" s="1"/>
  <c r="L1086" i="2"/>
  <c r="K1086" i="2" s="1"/>
  <c r="J1086" i="2" s="1"/>
  <c r="L1087" i="2"/>
  <c r="K1087" i="2" s="1"/>
  <c r="J1087" i="2" s="1"/>
  <c r="L1088" i="2"/>
  <c r="K1088" i="2" s="1"/>
  <c r="J1088" i="2" s="1"/>
  <c r="L1089" i="2"/>
  <c r="K1089" i="2" s="1"/>
  <c r="J1089" i="2" s="1"/>
  <c r="L1090" i="2"/>
  <c r="K1090" i="2" s="1"/>
  <c r="J1090" i="2" s="1"/>
  <c r="L1091" i="2"/>
  <c r="K1091" i="2" s="1"/>
  <c r="J1091" i="2" s="1"/>
  <c r="L1092" i="2"/>
  <c r="K1092" i="2" s="1"/>
  <c r="J1092" i="2" s="1"/>
  <c r="L1093" i="2"/>
  <c r="K1093" i="2" s="1"/>
  <c r="J1093" i="2" s="1"/>
  <c r="L1094" i="2"/>
  <c r="K1094" i="2" s="1"/>
  <c r="J1094" i="2" s="1"/>
  <c r="L1095" i="2"/>
  <c r="K1095" i="2" s="1"/>
  <c r="J1095" i="2" s="1"/>
  <c r="L1096" i="2"/>
  <c r="K1096" i="2" s="1"/>
  <c r="J1096" i="2" s="1"/>
  <c r="L1097" i="2"/>
  <c r="K1097" i="2" s="1"/>
  <c r="J1097" i="2" s="1"/>
  <c r="L1098" i="2"/>
  <c r="K1098" i="2" s="1"/>
  <c r="J1098" i="2" s="1"/>
  <c r="L1099" i="2"/>
  <c r="K1099" i="2" s="1"/>
  <c r="J1099" i="2" s="1"/>
  <c r="L1100" i="2"/>
  <c r="K1100" i="2" s="1"/>
  <c r="J1100" i="2" s="1"/>
  <c r="L1101" i="2"/>
  <c r="K1101" i="2" s="1"/>
  <c r="J1101" i="2" s="1"/>
  <c r="L1102" i="2"/>
  <c r="K1102" i="2" s="1"/>
  <c r="J1102" i="2" s="1"/>
  <c r="L1103" i="2"/>
  <c r="K1103" i="2" s="1"/>
  <c r="J1103" i="2" s="1"/>
  <c r="L1104" i="2"/>
  <c r="K1104" i="2" s="1"/>
  <c r="J1104" i="2" s="1"/>
  <c r="L1105" i="2"/>
  <c r="K1105" i="2" s="1"/>
  <c r="J1105" i="2" s="1"/>
  <c r="L1106" i="2"/>
  <c r="K1106" i="2" s="1"/>
  <c r="J1106" i="2" s="1"/>
  <c r="L1107" i="2"/>
  <c r="K1107" i="2" s="1"/>
  <c r="J1107" i="2" s="1"/>
  <c r="L1108" i="2"/>
  <c r="K1108" i="2" s="1"/>
  <c r="J1108" i="2" s="1"/>
  <c r="L1109" i="2"/>
  <c r="K1109" i="2" s="1"/>
  <c r="J1109" i="2" s="1"/>
  <c r="L1110" i="2"/>
  <c r="K1110" i="2" s="1"/>
  <c r="J1110" i="2" s="1"/>
  <c r="L1111" i="2"/>
  <c r="K1111" i="2" s="1"/>
  <c r="J1111" i="2" s="1"/>
  <c r="L1112" i="2"/>
  <c r="K1112" i="2" s="1"/>
  <c r="J1112" i="2" s="1"/>
  <c r="L1113" i="2"/>
  <c r="K1113" i="2" s="1"/>
  <c r="J1113" i="2" s="1"/>
  <c r="L1114" i="2"/>
  <c r="K1114" i="2" s="1"/>
  <c r="J1114" i="2" s="1"/>
  <c r="L1115" i="2"/>
  <c r="K1115" i="2" s="1"/>
  <c r="J1115" i="2" s="1"/>
  <c r="L1116" i="2"/>
  <c r="K1116" i="2" s="1"/>
  <c r="J1116" i="2" s="1"/>
  <c r="L1117" i="2"/>
  <c r="K1117" i="2" s="1"/>
  <c r="J1117" i="2" s="1"/>
  <c r="L1118" i="2"/>
  <c r="K1118" i="2" s="1"/>
  <c r="J1118" i="2" s="1"/>
  <c r="L1119" i="2"/>
  <c r="K1119" i="2" s="1"/>
  <c r="J1119" i="2" s="1"/>
  <c r="L1120" i="2"/>
  <c r="K1120" i="2" s="1"/>
  <c r="J1120" i="2" s="1"/>
  <c r="L1121" i="2"/>
  <c r="K1121" i="2" s="1"/>
  <c r="J1121" i="2" s="1"/>
  <c r="L1122" i="2"/>
  <c r="K1122" i="2" s="1"/>
  <c r="J1122" i="2" s="1"/>
  <c r="L1123" i="2"/>
  <c r="K1123" i="2" s="1"/>
  <c r="J1123" i="2" s="1"/>
  <c r="L1124" i="2"/>
  <c r="K1124" i="2" s="1"/>
  <c r="J1124" i="2" s="1"/>
  <c r="L1125" i="2"/>
  <c r="K1125" i="2" s="1"/>
  <c r="J1125" i="2" s="1"/>
  <c r="L1126" i="2"/>
  <c r="K1126" i="2" s="1"/>
  <c r="J1126" i="2" s="1"/>
  <c r="L1127" i="2"/>
  <c r="K1127" i="2" s="1"/>
  <c r="J1127" i="2" s="1"/>
  <c r="L1128" i="2"/>
  <c r="K1128" i="2" s="1"/>
  <c r="J1128" i="2" s="1"/>
  <c r="L1129" i="2"/>
  <c r="K1129" i="2" s="1"/>
  <c r="J1129" i="2" s="1"/>
  <c r="L503" i="2"/>
  <c r="K503" i="2" s="1"/>
  <c r="L504" i="2"/>
  <c r="K504" i="2" s="1"/>
  <c r="L505" i="2"/>
  <c r="K505" i="2" s="1"/>
  <c r="L506" i="2"/>
  <c r="K506" i="2" s="1"/>
  <c r="L507" i="2"/>
  <c r="K507" i="2" s="1"/>
  <c r="L508" i="2"/>
  <c r="K508" i="2" s="1"/>
  <c r="L509" i="2"/>
  <c r="K509" i="2" s="1"/>
  <c r="L510" i="2"/>
  <c r="K510" i="2" s="1"/>
  <c r="L511" i="2"/>
  <c r="K511" i="2" s="1"/>
  <c r="L512" i="2"/>
  <c r="K512" i="2" s="1"/>
  <c r="L513" i="2"/>
  <c r="K513" i="2" s="1"/>
  <c r="L514" i="2"/>
  <c r="K514" i="2" s="1"/>
  <c r="L515" i="2"/>
  <c r="K515" i="2" s="1"/>
  <c r="L516" i="2"/>
  <c r="K516" i="2" s="1"/>
  <c r="L517" i="2"/>
  <c r="K517" i="2" s="1"/>
  <c r="L518" i="2"/>
  <c r="K518" i="2" s="1"/>
  <c r="L519" i="2"/>
  <c r="K519" i="2" s="1"/>
  <c r="L520" i="2"/>
  <c r="K520" i="2" s="1"/>
  <c r="K521" i="2"/>
  <c r="L522" i="2"/>
  <c r="K522" i="2" s="1"/>
  <c r="L523" i="2"/>
  <c r="K523" i="2" s="1"/>
  <c r="L524" i="2"/>
  <c r="K524" i="2" s="1"/>
  <c r="L525" i="2"/>
  <c r="K525" i="2" s="1"/>
  <c r="L526" i="2"/>
  <c r="K526" i="2" s="1"/>
  <c r="L527" i="2"/>
  <c r="K527" i="2" s="1"/>
  <c r="L528" i="2"/>
  <c r="K528" i="2" s="1"/>
  <c r="L529" i="2"/>
  <c r="K529" i="2" s="1"/>
  <c r="L530" i="2"/>
  <c r="K530" i="2" s="1"/>
  <c r="L531" i="2"/>
  <c r="K531" i="2" s="1"/>
  <c r="L532" i="2"/>
  <c r="K532" i="2" s="1"/>
  <c r="L533" i="2"/>
  <c r="K533" i="2" s="1"/>
  <c r="L534" i="2"/>
  <c r="K534" i="2" s="1"/>
  <c r="L535" i="2"/>
  <c r="K535" i="2" s="1"/>
  <c r="L536" i="2"/>
  <c r="K536" i="2" s="1"/>
  <c r="L537" i="2"/>
  <c r="K537" i="2" s="1"/>
  <c r="L538" i="2"/>
  <c r="K538" i="2" s="1"/>
  <c r="L539" i="2"/>
  <c r="K539" i="2" s="1"/>
  <c r="L540" i="2"/>
  <c r="K540" i="2" s="1"/>
  <c r="L541" i="2"/>
  <c r="K541" i="2" s="1"/>
  <c r="L542" i="2"/>
  <c r="K542" i="2" s="1"/>
  <c r="L543" i="2"/>
  <c r="K543" i="2" s="1"/>
  <c r="L544" i="2"/>
  <c r="K544" i="2" s="1"/>
  <c r="L545" i="2"/>
  <c r="K545" i="2" s="1"/>
  <c r="L546" i="2"/>
  <c r="K546" i="2" s="1"/>
  <c r="L547" i="2"/>
  <c r="K547" i="2" s="1"/>
  <c r="L548" i="2"/>
  <c r="K548" i="2" s="1"/>
  <c r="L549" i="2"/>
  <c r="K549" i="2" s="1"/>
  <c r="L550" i="2"/>
  <c r="K550" i="2" s="1"/>
  <c r="L551" i="2"/>
  <c r="K551" i="2" s="1"/>
  <c r="L552" i="2"/>
  <c r="K552" i="2" s="1"/>
  <c r="L553" i="2"/>
  <c r="K553" i="2" s="1"/>
  <c r="L554" i="2"/>
  <c r="K554" i="2" s="1"/>
  <c r="L555" i="2"/>
  <c r="K555" i="2" s="1"/>
  <c r="L557" i="2"/>
  <c r="K557" i="2" s="1"/>
  <c r="L559" i="2"/>
  <c r="K559" i="2" s="1"/>
  <c r="L560" i="2"/>
  <c r="K560" i="2" s="1"/>
  <c r="L561" i="2"/>
  <c r="K561" i="2" s="1"/>
  <c r="L562" i="2"/>
  <c r="K562" i="2" s="1"/>
  <c r="L563" i="2"/>
  <c r="K563" i="2" s="1"/>
  <c r="L564" i="2"/>
  <c r="K564" i="2" s="1"/>
  <c r="L565" i="2"/>
  <c r="K565" i="2" s="1"/>
  <c r="L567" i="2"/>
  <c r="K567" i="2" s="1"/>
  <c r="L569" i="2"/>
  <c r="K569" i="2" s="1"/>
  <c r="L570" i="2"/>
  <c r="K570" i="2" s="1"/>
  <c r="L571" i="2"/>
  <c r="K571" i="2" s="1"/>
  <c r="L572" i="2"/>
  <c r="K572" i="2" s="1"/>
  <c r="L573" i="2"/>
  <c r="K573" i="2" s="1"/>
  <c r="L574" i="2"/>
  <c r="K574" i="2" s="1"/>
  <c r="L575" i="2"/>
  <c r="K575" i="2" s="1"/>
  <c r="L576" i="2"/>
  <c r="K576" i="2" s="1"/>
  <c r="K577" i="2"/>
  <c r="L578" i="2"/>
  <c r="K578" i="2" s="1"/>
  <c r="L579" i="2"/>
  <c r="K579" i="2" s="1"/>
  <c r="L580" i="2"/>
  <c r="K580" i="2" s="1"/>
  <c r="L581" i="2"/>
  <c r="K581" i="2" s="1"/>
  <c r="L582" i="2"/>
  <c r="K582" i="2" s="1"/>
  <c r="L583" i="2"/>
  <c r="K583" i="2" s="1"/>
  <c r="L584" i="2"/>
  <c r="K584" i="2" s="1"/>
  <c r="L585" i="2"/>
  <c r="K585" i="2" s="1"/>
  <c r="L586" i="2"/>
  <c r="K586" i="2" s="1"/>
  <c r="L587" i="2"/>
  <c r="K587" i="2" s="1"/>
  <c r="L588" i="2"/>
  <c r="K588" i="2" s="1"/>
  <c r="L589" i="2"/>
  <c r="K589" i="2" s="1"/>
  <c r="L590" i="2"/>
  <c r="K590" i="2" s="1"/>
  <c r="L591" i="2"/>
  <c r="K591" i="2" s="1"/>
  <c r="L592" i="2"/>
  <c r="K592" i="2" s="1"/>
  <c r="L593" i="2"/>
  <c r="K593" i="2" s="1"/>
  <c r="L594" i="2"/>
  <c r="K594" i="2" s="1"/>
  <c r="L595" i="2"/>
  <c r="K595" i="2" s="1"/>
  <c r="L596" i="2"/>
  <c r="K596" i="2" s="1"/>
  <c r="L597" i="2"/>
  <c r="K597" i="2" s="1"/>
  <c r="L598" i="2"/>
  <c r="K598" i="2" s="1"/>
  <c r="L599" i="2"/>
  <c r="K599" i="2" s="1"/>
  <c r="L600" i="2"/>
  <c r="K600" i="2" s="1"/>
  <c r="L601" i="2"/>
  <c r="K601" i="2" s="1"/>
  <c r="L602" i="2"/>
  <c r="K602" i="2" s="1"/>
  <c r="L603" i="2"/>
  <c r="K603" i="2" s="1"/>
  <c r="L604" i="2"/>
  <c r="K604" i="2" s="1"/>
  <c r="L605" i="2"/>
  <c r="K605" i="2" s="1"/>
  <c r="L606" i="2"/>
  <c r="K606" i="2" s="1"/>
  <c r="L607" i="2"/>
  <c r="K607" i="2" s="1"/>
  <c r="L608" i="2"/>
  <c r="K608" i="2" s="1"/>
  <c r="L609" i="2"/>
  <c r="K609" i="2" s="1"/>
  <c r="L610" i="2"/>
  <c r="K610" i="2" s="1"/>
  <c r="L611" i="2"/>
  <c r="K611" i="2" s="1"/>
  <c r="L612" i="2"/>
  <c r="K612" i="2" s="1"/>
  <c r="L613" i="2"/>
  <c r="K613" i="2" s="1"/>
  <c r="L614" i="2"/>
  <c r="K614" i="2" s="1"/>
  <c r="L615" i="2"/>
  <c r="K615" i="2" s="1"/>
  <c r="L616" i="2"/>
  <c r="K616" i="2" s="1"/>
  <c r="L617" i="2"/>
  <c r="K617" i="2" s="1"/>
  <c r="L618" i="2"/>
  <c r="K618" i="2" s="1"/>
  <c r="L619" i="2"/>
  <c r="K619" i="2" s="1"/>
  <c r="L620" i="2"/>
  <c r="K620" i="2" s="1"/>
  <c r="L621" i="2"/>
  <c r="K621" i="2" s="1"/>
  <c r="L622" i="2"/>
  <c r="K622" i="2" s="1"/>
  <c r="L623" i="2"/>
  <c r="K623" i="2" s="1"/>
  <c r="L624" i="2"/>
  <c r="K624" i="2" s="1"/>
  <c r="L625" i="2"/>
  <c r="K625" i="2" s="1"/>
  <c r="L626" i="2"/>
  <c r="K626" i="2" s="1"/>
  <c r="L627" i="2"/>
  <c r="K627" i="2" s="1"/>
  <c r="L628" i="2"/>
  <c r="K628" i="2" s="1"/>
  <c r="L629" i="2"/>
  <c r="K629" i="2" s="1"/>
  <c r="L630" i="2"/>
  <c r="K630" i="2" s="1"/>
  <c r="L631" i="2"/>
  <c r="K631" i="2" s="1"/>
  <c r="L632" i="2"/>
  <c r="K632" i="2" s="1"/>
  <c r="L633" i="2"/>
  <c r="K633" i="2" s="1"/>
  <c r="L634" i="2"/>
  <c r="K634" i="2" s="1"/>
  <c r="L635" i="2"/>
  <c r="K635" i="2" s="1"/>
  <c r="L636" i="2"/>
  <c r="K636" i="2" s="1"/>
  <c r="L637" i="2"/>
  <c r="K637" i="2" s="1"/>
  <c r="L638" i="2"/>
  <c r="K638" i="2" s="1"/>
  <c r="L639" i="2"/>
  <c r="K639" i="2" s="1"/>
  <c r="L641" i="2"/>
  <c r="K641" i="2" s="1"/>
  <c r="L643" i="2"/>
  <c r="K643" i="2" s="1"/>
  <c r="L645" i="2"/>
  <c r="K645" i="2" s="1"/>
  <c r="L647" i="2"/>
  <c r="K647" i="2" s="1"/>
  <c r="L648" i="2"/>
  <c r="K648" i="2" s="1"/>
  <c r="L649" i="2"/>
  <c r="K649" i="2" s="1"/>
  <c r="L651" i="2"/>
  <c r="K651" i="2" s="1"/>
  <c r="L653" i="2"/>
  <c r="K653" i="2" s="1"/>
  <c r="L655" i="2"/>
  <c r="L657" i="2"/>
  <c r="K657" i="2" s="1"/>
  <c r="L659" i="2"/>
  <c r="K659" i="2" s="1"/>
  <c r="L660" i="2"/>
  <c r="K660" i="2" s="1"/>
  <c r="L661" i="2"/>
  <c r="K661" i="2" s="1"/>
  <c r="L663" i="2"/>
  <c r="K663" i="2" s="1"/>
  <c r="L665" i="2"/>
  <c r="K665" i="2" s="1"/>
  <c r="L667" i="2"/>
  <c r="K667" i="2" s="1"/>
  <c r="L669" i="2"/>
  <c r="K669" i="2" s="1"/>
  <c r="L671" i="2"/>
  <c r="K671" i="2" s="1"/>
  <c r="L672" i="2"/>
  <c r="K672" i="2" s="1"/>
  <c r="L673" i="2"/>
  <c r="K673" i="2" s="1"/>
  <c r="L674" i="2"/>
  <c r="L675" i="2" s="1"/>
  <c r="K675" i="2" s="1"/>
  <c r="L676" i="2"/>
  <c r="L677" i="2" s="1"/>
  <c r="K677" i="2" s="1"/>
  <c r="L678" i="2"/>
  <c r="K678" i="2" s="1"/>
  <c r="L679" i="2"/>
  <c r="K679" i="2" s="1"/>
  <c r="L680" i="2"/>
  <c r="K680" i="2" s="1"/>
  <c r="L681" i="2"/>
  <c r="K681" i="2" s="1"/>
  <c r="L682" i="2"/>
  <c r="K682" i="2" s="1"/>
  <c r="L683" i="2"/>
  <c r="K683" i="2" s="1"/>
  <c r="L684" i="2"/>
  <c r="K684" i="2" s="1"/>
  <c r="L685" i="2"/>
  <c r="K685" i="2" s="1"/>
  <c r="L686" i="2"/>
  <c r="K686" i="2" s="1"/>
  <c r="L687" i="2"/>
  <c r="K687" i="2" s="1"/>
  <c r="L688" i="2"/>
  <c r="K688" i="2" s="1"/>
  <c r="L689" i="2"/>
  <c r="K689" i="2" s="1"/>
  <c r="L690" i="2"/>
  <c r="K690" i="2" s="1"/>
  <c r="L691" i="2"/>
  <c r="K691" i="2" s="1"/>
  <c r="L692" i="2"/>
  <c r="K692" i="2" s="1"/>
  <c r="L693" i="2"/>
  <c r="K693" i="2" s="1"/>
  <c r="L694" i="2"/>
  <c r="K694" i="2" s="1"/>
  <c r="L695" i="2"/>
  <c r="K695" i="2" s="1"/>
  <c r="L696" i="2"/>
  <c r="K696" i="2" s="1"/>
  <c r="L697" i="2"/>
  <c r="K697" i="2" s="1"/>
  <c r="L698" i="2"/>
  <c r="K698" i="2" s="1"/>
  <c r="L699" i="2"/>
  <c r="K699" i="2" s="1"/>
  <c r="L700" i="2"/>
  <c r="K700" i="2" s="1"/>
  <c r="L701" i="2"/>
  <c r="K701" i="2" s="1"/>
  <c r="L702" i="2"/>
  <c r="K702" i="2" s="1"/>
  <c r="L703" i="2"/>
  <c r="K703" i="2" s="1"/>
  <c r="L704" i="2"/>
  <c r="K704" i="2" s="1"/>
  <c r="L705" i="2"/>
  <c r="K705" i="2" s="1"/>
  <c r="L706" i="2"/>
  <c r="K706" i="2" s="1"/>
  <c r="L707" i="2"/>
  <c r="K707" i="2" s="1"/>
  <c r="L708" i="2"/>
  <c r="K708" i="2" s="1"/>
  <c r="L709" i="2"/>
  <c r="K709" i="2" s="1"/>
  <c r="L710" i="2"/>
  <c r="K710" i="2" s="1"/>
  <c r="L711" i="2"/>
  <c r="K711" i="2" s="1"/>
  <c r="L712" i="2"/>
  <c r="K712" i="2" s="1"/>
  <c r="L713" i="2"/>
  <c r="K713" i="2" s="1"/>
  <c r="L714" i="2"/>
  <c r="K714" i="2" s="1"/>
  <c r="L715" i="2"/>
  <c r="K715" i="2" s="1"/>
  <c r="L716" i="2"/>
  <c r="K716" i="2" s="1"/>
  <c r="K717" i="2"/>
  <c r="L718" i="2"/>
  <c r="K718" i="2" s="1"/>
  <c r="L719" i="2"/>
  <c r="K719" i="2" s="1"/>
  <c r="L720" i="2"/>
  <c r="K720" i="2" s="1"/>
  <c r="L721" i="2"/>
  <c r="K721" i="2" s="1"/>
  <c r="L722" i="2"/>
  <c r="K722" i="2" s="1"/>
  <c r="L723" i="2"/>
  <c r="K723" i="2" s="1"/>
  <c r="L724" i="2"/>
  <c r="K724" i="2" s="1"/>
  <c r="L725" i="2"/>
  <c r="K725" i="2" s="1"/>
  <c r="L726" i="2"/>
  <c r="K726" i="2" s="1"/>
  <c r="L727" i="2"/>
  <c r="K727" i="2" s="1"/>
  <c r="L728" i="2"/>
  <c r="K728" i="2" s="1"/>
  <c r="L729" i="2"/>
  <c r="K729" i="2" s="1"/>
  <c r="L730" i="2"/>
  <c r="K730" i="2" s="1"/>
  <c r="L731" i="2"/>
  <c r="K731" i="2" s="1"/>
  <c r="L732" i="2"/>
  <c r="K732" i="2" s="1"/>
  <c r="L733" i="2"/>
  <c r="K733" i="2" s="1"/>
  <c r="L734" i="2"/>
  <c r="K734" i="2" s="1"/>
  <c r="L735" i="2"/>
  <c r="K735" i="2" s="1"/>
  <c r="L736" i="2"/>
  <c r="K736" i="2" s="1"/>
  <c r="L737" i="2"/>
  <c r="K737" i="2" s="1"/>
  <c r="L738" i="2"/>
  <c r="K738" i="2" s="1"/>
  <c r="L739" i="2"/>
  <c r="K739" i="2" s="1"/>
  <c r="L740" i="2"/>
  <c r="K740" i="2" s="1"/>
  <c r="J740" i="2" s="1"/>
  <c r="L741" i="2"/>
  <c r="K741" i="2" s="1"/>
  <c r="J741" i="2" s="1"/>
  <c r="L742" i="2"/>
  <c r="K742" i="2" s="1"/>
  <c r="J742" i="2" s="1"/>
  <c r="L743" i="2"/>
  <c r="K743" i="2" s="1"/>
  <c r="J743" i="2" s="1"/>
  <c r="L744" i="2"/>
  <c r="K744" i="2" s="1"/>
  <c r="J744" i="2" s="1"/>
  <c r="L745" i="2"/>
  <c r="K745" i="2" s="1"/>
  <c r="J745" i="2" s="1"/>
  <c r="L746" i="2"/>
  <c r="K746" i="2" s="1"/>
  <c r="J746" i="2" s="1"/>
  <c r="L747" i="2"/>
  <c r="K747" i="2" s="1"/>
  <c r="J747" i="2" s="1"/>
  <c r="L748" i="2"/>
  <c r="L749" i="2" s="1"/>
  <c r="K749" i="2" s="1"/>
  <c r="J749" i="2" s="1"/>
  <c r="L750" i="2"/>
  <c r="K750" i="2" s="1"/>
  <c r="J750" i="2" s="1"/>
  <c r="L752" i="2"/>
  <c r="K752" i="2" s="1"/>
  <c r="J752" i="2" s="1"/>
  <c r="L754" i="2"/>
  <c r="K754" i="2" s="1"/>
  <c r="J754" i="2" s="1"/>
  <c r="L756" i="2"/>
  <c r="K756" i="2" s="1"/>
  <c r="J756" i="2" s="1"/>
  <c r="L757" i="2"/>
  <c r="K757" i="2" s="1"/>
  <c r="J757" i="2" s="1"/>
  <c r="L758" i="2"/>
  <c r="L759" i="2" s="1"/>
  <c r="K759" i="2" s="1"/>
  <c r="J759" i="2" s="1"/>
  <c r="L760" i="2"/>
  <c r="L761" i="2" s="1"/>
  <c r="K761" i="2" s="1"/>
  <c r="J761" i="2" s="1"/>
  <c r="L762" i="2"/>
  <c r="K762" i="2" s="1"/>
  <c r="J762" i="2" s="1"/>
  <c r="L764" i="2"/>
  <c r="K764" i="2" s="1"/>
  <c r="J764" i="2" s="1"/>
  <c r="L766" i="2"/>
  <c r="K766" i="2" s="1"/>
  <c r="J766" i="2" s="1"/>
  <c r="L768" i="2"/>
  <c r="K768" i="2" s="1"/>
  <c r="J768" i="2" s="1"/>
  <c r="L769" i="2"/>
  <c r="K769" i="2" s="1"/>
  <c r="J769" i="2" s="1"/>
  <c r="L770" i="2"/>
  <c r="K770" i="2" s="1"/>
  <c r="J770" i="2" s="1"/>
  <c r="L772" i="2"/>
  <c r="K772" i="2" s="1"/>
  <c r="J772" i="2" s="1"/>
  <c r="L774" i="2"/>
  <c r="L775" i="2" s="1"/>
  <c r="K775" i="2" s="1"/>
  <c r="J775" i="2" s="1"/>
  <c r="L776" i="2"/>
  <c r="L777" i="2" s="1"/>
  <c r="K777" i="2" s="1"/>
  <c r="J777" i="2" s="1"/>
  <c r="L778" i="2"/>
  <c r="K778" i="2" s="1"/>
  <c r="J778" i="2" s="1"/>
  <c r="L780" i="2"/>
  <c r="K780" i="2" s="1"/>
  <c r="J780" i="2" s="1"/>
  <c r="L781" i="2"/>
  <c r="K781" i="2" s="1"/>
  <c r="J781" i="2" s="1"/>
  <c r="L782" i="2"/>
  <c r="K782" i="2" s="1"/>
  <c r="J782" i="2" s="1"/>
  <c r="L784" i="2"/>
  <c r="K784" i="2" s="1"/>
  <c r="J784" i="2" s="1"/>
  <c r="L786" i="2"/>
  <c r="K786" i="2" s="1"/>
  <c r="J786" i="2" s="1"/>
  <c r="L788" i="2"/>
  <c r="K788" i="2" s="1"/>
  <c r="J788" i="2" s="1"/>
  <c r="L789" i="2"/>
  <c r="K789" i="2" s="1"/>
  <c r="J789" i="2" s="1"/>
  <c r="L790" i="2"/>
  <c r="K790" i="2" s="1"/>
  <c r="J790" i="2" s="1"/>
  <c r="L791" i="2"/>
  <c r="K791" i="2" s="1"/>
  <c r="J791" i="2" s="1"/>
  <c r="L792" i="2"/>
  <c r="K792" i="2" s="1"/>
  <c r="J792" i="2" s="1"/>
  <c r="L793" i="2"/>
  <c r="K793" i="2" s="1"/>
  <c r="J793" i="2" s="1"/>
  <c r="L794" i="2"/>
  <c r="K794" i="2" s="1"/>
  <c r="J794" i="2" s="1"/>
  <c r="L795" i="2"/>
  <c r="K795" i="2" s="1"/>
  <c r="K796" i="2"/>
  <c r="J796" i="2" s="1"/>
  <c r="L797" i="2"/>
  <c r="K797" i="2" s="1"/>
  <c r="J797" i="2" s="1"/>
  <c r="L798" i="2"/>
  <c r="K798" i="2" s="1"/>
  <c r="J798" i="2" s="1"/>
  <c r="L799" i="2"/>
  <c r="K799" i="2" s="1"/>
  <c r="J799" i="2" s="1"/>
  <c r="L800" i="2"/>
  <c r="K800" i="2" s="1"/>
  <c r="J800" i="2" s="1"/>
  <c r="L801" i="2"/>
  <c r="K801" i="2" s="1"/>
  <c r="J801" i="2" s="1"/>
  <c r="L802" i="2"/>
  <c r="K802" i="2" s="1"/>
  <c r="J802" i="2" s="1"/>
  <c r="L803" i="2"/>
  <c r="K803" i="2" s="1"/>
  <c r="J803" i="2" s="1"/>
  <c r="L804" i="2"/>
  <c r="K804" i="2" s="1"/>
  <c r="J804" i="2" s="1"/>
  <c r="L805" i="2"/>
  <c r="K805" i="2" s="1"/>
  <c r="J805" i="2" s="1"/>
  <c r="L806" i="2"/>
  <c r="K806" i="2" s="1"/>
  <c r="J806" i="2" s="1"/>
  <c r="L807" i="2"/>
  <c r="K807" i="2" s="1"/>
  <c r="J807" i="2" s="1"/>
  <c r="L808" i="2"/>
  <c r="K808" i="2" s="1"/>
  <c r="J808" i="2" s="1"/>
  <c r="L809" i="2"/>
  <c r="K809" i="2" s="1"/>
  <c r="J809" i="2" s="1"/>
  <c r="L810" i="2"/>
  <c r="K810" i="2" s="1"/>
  <c r="J810" i="2" s="1"/>
  <c r="L811" i="2"/>
  <c r="K811" i="2" s="1"/>
  <c r="J811" i="2" s="1"/>
  <c r="L812" i="2"/>
  <c r="K812" i="2" s="1"/>
  <c r="J812" i="2" s="1"/>
  <c r="L814" i="2"/>
  <c r="K814" i="2" s="1"/>
  <c r="J814" i="2" s="1"/>
  <c r="L815" i="2"/>
  <c r="K815" i="2" s="1"/>
  <c r="J815" i="2" s="1"/>
  <c r="L816" i="2"/>
  <c r="K816" i="2" s="1"/>
  <c r="J816" i="2" s="1"/>
  <c r="L817" i="2"/>
  <c r="K817" i="2" s="1"/>
  <c r="J817" i="2" s="1"/>
  <c r="L818" i="2"/>
  <c r="K818" i="2" s="1"/>
  <c r="J818" i="2" s="1"/>
  <c r="L819" i="2"/>
  <c r="K819" i="2" s="1"/>
  <c r="J819" i="2" s="1"/>
  <c r="J795" i="2"/>
  <c r="I790" i="2"/>
  <c r="I789" i="2"/>
  <c r="I788" i="2"/>
  <c r="I813" i="2"/>
  <c r="I812" i="2"/>
  <c r="C813" i="2"/>
  <c r="I819" i="2"/>
  <c r="C819" i="2"/>
  <c r="I818" i="2"/>
  <c r="C818" i="2"/>
  <c r="I817" i="2"/>
  <c r="C817" i="2"/>
  <c r="I816" i="2"/>
  <c r="C816" i="2"/>
  <c r="I815" i="2"/>
  <c r="C815" i="2"/>
  <c r="I814" i="2"/>
  <c r="C814" i="2"/>
  <c r="C812" i="2"/>
  <c r="I811" i="2"/>
  <c r="C811" i="2"/>
  <c r="I810" i="2"/>
  <c r="C810" i="2"/>
  <c r="I809" i="2"/>
  <c r="C809" i="2"/>
  <c r="I808" i="2"/>
  <c r="C808" i="2"/>
  <c r="I807" i="2"/>
  <c r="C807" i="2"/>
  <c r="I806" i="2"/>
  <c r="C806" i="2"/>
  <c r="I805" i="2"/>
  <c r="C805" i="2"/>
  <c r="I804" i="2"/>
  <c r="C804" i="2"/>
  <c r="I803" i="2"/>
  <c r="C803" i="2"/>
  <c r="I802" i="2"/>
  <c r="C802" i="2"/>
  <c r="I801" i="2"/>
  <c r="C801" i="2"/>
  <c r="I800" i="2"/>
  <c r="C800" i="2"/>
  <c r="I799" i="2"/>
  <c r="C799" i="2"/>
  <c r="I798" i="2"/>
  <c r="C798" i="2"/>
  <c r="I797" i="2"/>
  <c r="C797" i="2"/>
  <c r="I796" i="2"/>
  <c r="C796" i="2"/>
  <c r="I795" i="2"/>
  <c r="C795" i="2"/>
  <c r="I794" i="2"/>
  <c r="C794" i="2"/>
  <c r="I793" i="2"/>
  <c r="C793" i="2"/>
  <c r="I792" i="2"/>
  <c r="C792" i="2"/>
  <c r="I791" i="2"/>
  <c r="C791" i="2"/>
  <c r="C790" i="2"/>
  <c r="C789" i="2"/>
  <c r="C788" i="2"/>
  <c r="I786" i="2"/>
  <c r="I785" i="2"/>
  <c r="I783" i="2"/>
  <c r="C786" i="2"/>
  <c r="C785" i="2"/>
  <c r="C783" i="2"/>
  <c r="I779" i="2"/>
  <c r="I777" i="2"/>
  <c r="I775" i="2"/>
  <c r="I773" i="2"/>
  <c r="I771" i="2"/>
  <c r="C779" i="2"/>
  <c r="C777" i="2"/>
  <c r="C775" i="2"/>
  <c r="C773" i="2"/>
  <c r="C771" i="2"/>
  <c r="I767" i="2"/>
  <c r="I765" i="2"/>
  <c r="I763" i="2"/>
  <c r="I761" i="2"/>
  <c r="I759" i="2"/>
  <c r="C767" i="2"/>
  <c r="C765" i="2"/>
  <c r="C763" i="2"/>
  <c r="C761" i="2"/>
  <c r="C759" i="2"/>
  <c r="I755" i="2"/>
  <c r="I753" i="2"/>
  <c r="I751" i="2"/>
  <c r="I749" i="2"/>
  <c r="C755" i="2"/>
  <c r="C753" i="2"/>
  <c r="C751" i="2"/>
  <c r="C749" i="2"/>
  <c r="I748" i="2"/>
  <c r="I787" i="2"/>
  <c r="C787" i="2"/>
  <c r="I784" i="2"/>
  <c r="C784" i="2"/>
  <c r="I782" i="2"/>
  <c r="C782" i="2"/>
  <c r="I781" i="2"/>
  <c r="C781" i="2"/>
  <c r="I780" i="2"/>
  <c r="C780" i="2"/>
  <c r="I778" i="2"/>
  <c r="C778" i="2"/>
  <c r="I776" i="2"/>
  <c r="C776" i="2"/>
  <c r="I774" i="2"/>
  <c r="C774" i="2"/>
  <c r="I772" i="2"/>
  <c r="C772" i="2"/>
  <c r="I770" i="2"/>
  <c r="C770" i="2"/>
  <c r="I769" i="2"/>
  <c r="C769" i="2"/>
  <c r="I768" i="2"/>
  <c r="C768" i="2"/>
  <c r="I766" i="2"/>
  <c r="C766" i="2"/>
  <c r="I764" i="2"/>
  <c r="C764" i="2"/>
  <c r="I762" i="2"/>
  <c r="C762" i="2"/>
  <c r="I760" i="2"/>
  <c r="C760" i="2"/>
  <c r="I758" i="2"/>
  <c r="C758" i="2"/>
  <c r="I757" i="2"/>
  <c r="C757" i="2"/>
  <c r="I756" i="2"/>
  <c r="C756" i="2"/>
  <c r="I754" i="2"/>
  <c r="C754" i="2"/>
  <c r="I752" i="2"/>
  <c r="C752" i="2"/>
  <c r="I750" i="2"/>
  <c r="C750" i="2"/>
  <c r="C748" i="2"/>
  <c r="I747" i="2"/>
  <c r="C747" i="2"/>
  <c r="I746" i="2"/>
  <c r="C746" i="2"/>
  <c r="I745" i="2"/>
  <c r="C745" i="2"/>
  <c r="I744" i="2"/>
  <c r="C744" i="2"/>
  <c r="I743" i="2"/>
  <c r="C743" i="2"/>
  <c r="I742" i="2"/>
  <c r="C742" i="2"/>
  <c r="I741" i="2"/>
  <c r="C741" i="2"/>
  <c r="I740" i="2"/>
  <c r="C740" i="2"/>
  <c r="K655" i="2" l="1"/>
  <c r="L656" i="2"/>
  <c r="K1130" i="2"/>
  <c r="J1130" i="2" s="1"/>
  <c r="K1131" i="2"/>
  <c r="J1131" i="2" s="1"/>
  <c r="L646" i="2"/>
  <c r="K646" i="2" s="1"/>
  <c r="L765" i="2"/>
  <c r="K765" i="2" s="1"/>
  <c r="J765" i="2" s="1"/>
  <c r="L568" i="2"/>
  <c r="K568" i="2" s="1"/>
  <c r="E5" i="5"/>
  <c r="G5" i="5" s="1"/>
  <c r="L668" i="2"/>
  <c r="K668" i="2" s="1"/>
  <c r="L773" i="2"/>
  <c r="K773" i="2" s="1"/>
  <c r="J773" i="2" s="1"/>
  <c r="L783" i="2"/>
  <c r="K783" i="2" s="1"/>
  <c r="J783" i="2" s="1"/>
  <c r="K908" i="2"/>
  <c r="J908" i="2" s="1"/>
  <c r="L909" i="2"/>
  <c r="K909" i="2" s="1"/>
  <c r="J909" i="2" s="1"/>
  <c r="L767" i="2"/>
  <c r="K767" i="2" s="1"/>
  <c r="J767" i="2" s="1"/>
  <c r="K879" i="2"/>
  <c r="J879" i="2" s="1"/>
  <c r="L880" i="2"/>
  <c r="K880" i="2" s="1"/>
  <c r="J880" i="2" s="1"/>
  <c r="K902" i="2"/>
  <c r="J902" i="2" s="1"/>
  <c r="L903" i="2"/>
  <c r="K903" i="2" s="1"/>
  <c r="J903" i="2" s="1"/>
  <c r="K886" i="2"/>
  <c r="J886" i="2" s="1"/>
  <c r="L887" i="2"/>
  <c r="K887" i="2" s="1"/>
  <c r="J887" i="2" s="1"/>
  <c r="K864" i="2"/>
  <c r="J864" i="2" s="1"/>
  <c r="L865" i="2"/>
  <c r="K865" i="2" s="1"/>
  <c r="J865" i="2" s="1"/>
  <c r="L666" i="2"/>
  <c r="K666" i="2" s="1"/>
  <c r="L654" i="2"/>
  <c r="K654" i="2" s="1"/>
  <c r="L644" i="2"/>
  <c r="K644" i="2" s="1"/>
  <c r="L642" i="2"/>
  <c r="K642" i="2" s="1"/>
  <c r="K748" i="2"/>
  <c r="J748" i="2" s="1"/>
  <c r="L751" i="2"/>
  <c r="K751" i="2" s="1"/>
  <c r="J751" i="2" s="1"/>
  <c r="K676" i="2"/>
  <c r="K760" i="2"/>
  <c r="J760" i="2" s="1"/>
  <c r="K776" i="2"/>
  <c r="J776" i="2" s="1"/>
  <c r="L813" i="2"/>
  <c r="K813" i="2" s="1"/>
  <c r="J813" i="2" s="1"/>
  <c r="L785" i="2"/>
  <c r="K785" i="2" s="1"/>
  <c r="J785" i="2" s="1"/>
  <c r="L779" i="2"/>
  <c r="K779" i="2" s="1"/>
  <c r="J779" i="2" s="1"/>
  <c r="L763" i="2"/>
  <c r="K763" i="2" s="1"/>
  <c r="J763" i="2" s="1"/>
  <c r="L753" i="2"/>
  <c r="K753" i="2" s="1"/>
  <c r="J753" i="2" s="1"/>
  <c r="L640" i="2"/>
  <c r="K640" i="2" s="1"/>
  <c r="K674" i="2"/>
  <c r="L558" i="2"/>
  <c r="K558" i="2" s="1"/>
  <c r="K774" i="2"/>
  <c r="J774" i="2" s="1"/>
  <c r="K758" i="2"/>
  <c r="J758" i="2" s="1"/>
  <c r="L658" i="2"/>
  <c r="K658" i="2" s="1"/>
  <c r="L652" i="2"/>
  <c r="K652" i="2" s="1"/>
  <c r="L556" i="2"/>
  <c r="K556" i="2" s="1"/>
  <c r="L787" i="2"/>
  <c r="K787" i="2" s="1"/>
  <c r="J787" i="2" s="1"/>
  <c r="L771" i="2"/>
  <c r="K771" i="2" s="1"/>
  <c r="J771" i="2" s="1"/>
  <c r="L755" i="2"/>
  <c r="K755" i="2" s="1"/>
  <c r="J755" i="2" s="1"/>
  <c r="L670" i="2"/>
  <c r="K670" i="2" s="1"/>
  <c r="L664" i="2"/>
  <c r="K664" i="2" s="1"/>
  <c r="L650" i="2"/>
  <c r="K650" i="2" s="1"/>
  <c r="L662" i="2"/>
  <c r="K662" i="2" s="1"/>
  <c r="K656" i="2"/>
  <c r="L566" i="2"/>
  <c r="K566" i="2" s="1"/>
  <c r="O5" i="5" l="1"/>
  <c r="K1132" i="2"/>
  <c r="J1132" i="2" s="1"/>
  <c r="K1133" i="2" l="1"/>
  <c r="J1133" i="2" s="1"/>
  <c r="J739" i="2" l="1"/>
  <c r="I739" i="2"/>
  <c r="C739" i="2"/>
  <c r="J738" i="2"/>
  <c r="I738" i="2"/>
  <c r="C738" i="2"/>
  <c r="J737" i="2"/>
  <c r="I737" i="2"/>
  <c r="C737" i="2"/>
  <c r="J736" i="2"/>
  <c r="I736" i="2"/>
  <c r="C736" i="2"/>
  <c r="J735" i="2"/>
  <c r="I735" i="2"/>
  <c r="C735" i="2"/>
  <c r="J734" i="2"/>
  <c r="I734" i="2"/>
  <c r="C734" i="2"/>
  <c r="J733" i="2"/>
  <c r="I733" i="2"/>
  <c r="C733" i="2"/>
  <c r="J732" i="2"/>
  <c r="I732" i="2"/>
  <c r="C732" i="2"/>
  <c r="J731" i="2"/>
  <c r="I731" i="2"/>
  <c r="C731" i="2"/>
  <c r="J730" i="2"/>
  <c r="I730" i="2"/>
  <c r="C730" i="2"/>
  <c r="J729" i="2"/>
  <c r="I729" i="2"/>
  <c r="C729" i="2"/>
  <c r="J728" i="2"/>
  <c r="I728" i="2"/>
  <c r="C728" i="2"/>
  <c r="J727" i="2"/>
  <c r="I727" i="2"/>
  <c r="C727" i="2"/>
  <c r="J726" i="2"/>
  <c r="I726" i="2"/>
  <c r="C726" i="2"/>
  <c r="J725" i="2"/>
  <c r="I725" i="2"/>
  <c r="C725" i="2"/>
  <c r="J724" i="2"/>
  <c r="I724" i="2"/>
  <c r="C724" i="2"/>
  <c r="J723" i="2"/>
  <c r="I723" i="2"/>
  <c r="C723" i="2"/>
  <c r="J722" i="2"/>
  <c r="I722" i="2"/>
  <c r="C722" i="2"/>
  <c r="J721" i="2"/>
  <c r="I721" i="2"/>
  <c r="C721" i="2"/>
  <c r="J720" i="2"/>
  <c r="I720" i="2"/>
  <c r="C720" i="2"/>
  <c r="J719" i="2"/>
  <c r="I719" i="2"/>
  <c r="C719" i="2"/>
  <c r="J718" i="2"/>
  <c r="I718" i="2"/>
  <c r="C718" i="2"/>
  <c r="J717" i="2"/>
  <c r="I717" i="2"/>
  <c r="C717" i="2"/>
  <c r="J716" i="2"/>
  <c r="I716" i="2"/>
  <c r="C716" i="2"/>
  <c r="J715" i="2"/>
  <c r="I715" i="2"/>
  <c r="C715" i="2"/>
  <c r="J714" i="2"/>
  <c r="I714" i="2"/>
  <c r="C714" i="2"/>
  <c r="J713" i="2"/>
  <c r="I713" i="2"/>
  <c r="C713" i="2"/>
  <c r="J712" i="2"/>
  <c r="I712" i="2"/>
  <c r="C712" i="2"/>
  <c r="J711" i="2"/>
  <c r="I711" i="2"/>
  <c r="C711" i="2"/>
  <c r="J710" i="2"/>
  <c r="I710" i="2"/>
  <c r="C710" i="2"/>
  <c r="J709" i="2"/>
  <c r="I709" i="2"/>
  <c r="C709" i="2"/>
  <c r="J708" i="2" l="1"/>
  <c r="I708" i="2"/>
  <c r="C708" i="2"/>
  <c r="J707" i="2"/>
  <c r="I707" i="2"/>
  <c r="C707" i="2"/>
  <c r="J706" i="2"/>
  <c r="I706" i="2"/>
  <c r="C706" i="2"/>
  <c r="J705" i="2"/>
  <c r="I705" i="2"/>
  <c r="C705" i="2"/>
  <c r="J704" i="2"/>
  <c r="I704" i="2"/>
  <c r="C704" i="2"/>
  <c r="J703" i="2"/>
  <c r="I703" i="2"/>
  <c r="C703" i="2"/>
  <c r="J702" i="2"/>
  <c r="I702" i="2"/>
  <c r="C702" i="2"/>
  <c r="J701" i="2"/>
  <c r="I701" i="2"/>
  <c r="C701" i="2"/>
  <c r="J700" i="2"/>
  <c r="I700" i="2"/>
  <c r="C700" i="2"/>
  <c r="J699" i="2"/>
  <c r="I699" i="2"/>
  <c r="C699" i="2"/>
  <c r="J698" i="2"/>
  <c r="I698" i="2"/>
  <c r="C698" i="2"/>
  <c r="J697" i="2"/>
  <c r="I697" i="2"/>
  <c r="C697" i="2"/>
  <c r="J696" i="2"/>
  <c r="I696" i="2"/>
  <c r="C696" i="2"/>
  <c r="J695" i="2"/>
  <c r="I695" i="2"/>
  <c r="C695" i="2"/>
  <c r="J694" i="2"/>
  <c r="I694" i="2"/>
  <c r="C694" i="2"/>
  <c r="J693" i="2"/>
  <c r="I693" i="2"/>
  <c r="C693" i="2"/>
  <c r="J692" i="2"/>
  <c r="I692" i="2"/>
  <c r="C692" i="2"/>
  <c r="J691" i="2"/>
  <c r="I691" i="2"/>
  <c r="C691" i="2"/>
  <c r="J690" i="2"/>
  <c r="I690" i="2"/>
  <c r="C690" i="2"/>
  <c r="J689" i="2"/>
  <c r="I689" i="2"/>
  <c r="C689" i="2"/>
  <c r="J688" i="2"/>
  <c r="I688" i="2"/>
  <c r="C688" i="2"/>
  <c r="J687" i="2"/>
  <c r="I687" i="2"/>
  <c r="C687" i="2"/>
  <c r="J686" i="2"/>
  <c r="I686" i="2"/>
  <c r="C686" i="2"/>
  <c r="J685" i="2"/>
  <c r="I685" i="2"/>
  <c r="C685" i="2"/>
  <c r="J684" i="2"/>
  <c r="I684" i="2"/>
  <c r="C684" i="2"/>
  <c r="J683" i="2"/>
  <c r="I683" i="2"/>
  <c r="C683" i="2"/>
  <c r="J682" i="2"/>
  <c r="I682" i="2"/>
  <c r="C682" i="2"/>
  <c r="J681" i="2"/>
  <c r="I681" i="2"/>
  <c r="C681" i="2"/>
  <c r="J680" i="2"/>
  <c r="I680" i="2"/>
  <c r="C680" i="2"/>
  <c r="J679" i="2"/>
  <c r="I679" i="2"/>
  <c r="C679" i="2"/>
  <c r="J678" i="2"/>
  <c r="I678" i="2"/>
  <c r="C678" i="2"/>
  <c r="J676" i="2" l="1"/>
  <c r="I676" i="2"/>
  <c r="J675" i="2"/>
  <c r="I675" i="2"/>
  <c r="C676" i="2"/>
  <c r="C675" i="2"/>
  <c r="J670" i="2"/>
  <c r="I670" i="2"/>
  <c r="J668" i="2"/>
  <c r="I668" i="2"/>
  <c r="J666" i="2"/>
  <c r="I666" i="2"/>
  <c r="J664" i="2"/>
  <c r="I664" i="2"/>
  <c r="J662" i="2"/>
  <c r="I662" i="2"/>
  <c r="C670" i="2"/>
  <c r="C668" i="2"/>
  <c r="C666" i="2"/>
  <c r="C664" i="2"/>
  <c r="C662" i="2"/>
  <c r="J658" i="2"/>
  <c r="I658" i="2"/>
  <c r="J656" i="2"/>
  <c r="I656" i="2"/>
  <c r="J654" i="2"/>
  <c r="I654" i="2"/>
  <c r="J652" i="2"/>
  <c r="I652" i="2"/>
  <c r="J650" i="2"/>
  <c r="I650" i="2"/>
  <c r="C658" i="2"/>
  <c r="C656" i="2"/>
  <c r="C654" i="2"/>
  <c r="C652" i="2"/>
  <c r="C650" i="2"/>
  <c r="C646" i="2"/>
  <c r="J646" i="2"/>
  <c r="I646" i="2"/>
  <c r="J644" i="2"/>
  <c r="I644" i="2"/>
  <c r="C644" i="2"/>
  <c r="C640" i="2"/>
  <c r="J640" i="2"/>
  <c r="I640" i="2"/>
  <c r="J642" i="2"/>
  <c r="I642" i="2"/>
  <c r="C642" i="2"/>
  <c r="J677" i="2"/>
  <c r="I677" i="2"/>
  <c r="C677" i="2"/>
  <c r="J674" i="2"/>
  <c r="I674" i="2"/>
  <c r="C674" i="2"/>
  <c r="J673" i="2"/>
  <c r="I673" i="2"/>
  <c r="C673" i="2"/>
  <c r="J672" i="2"/>
  <c r="I672" i="2"/>
  <c r="C672" i="2"/>
  <c r="J671" i="2"/>
  <c r="I671" i="2"/>
  <c r="C671" i="2"/>
  <c r="J669" i="2"/>
  <c r="I669" i="2"/>
  <c r="C669" i="2"/>
  <c r="J667" i="2"/>
  <c r="I667" i="2"/>
  <c r="C667" i="2"/>
  <c r="J665" i="2"/>
  <c r="I665" i="2"/>
  <c r="C665" i="2"/>
  <c r="J663" i="2"/>
  <c r="I663" i="2"/>
  <c r="C663" i="2"/>
  <c r="J661" i="2"/>
  <c r="I661" i="2"/>
  <c r="C661" i="2"/>
  <c r="J660" i="2"/>
  <c r="I660" i="2"/>
  <c r="C660" i="2"/>
  <c r="J659" i="2"/>
  <c r="I659" i="2"/>
  <c r="C659" i="2"/>
  <c r="J657" i="2"/>
  <c r="I657" i="2"/>
  <c r="C657" i="2"/>
  <c r="J655" i="2"/>
  <c r="I655" i="2"/>
  <c r="C655" i="2"/>
  <c r="J653" i="2"/>
  <c r="I653" i="2"/>
  <c r="C653" i="2"/>
  <c r="J651" i="2"/>
  <c r="I651" i="2"/>
  <c r="C651" i="2"/>
  <c r="J649" i="2"/>
  <c r="I649" i="2"/>
  <c r="C649" i="2"/>
  <c r="J648" i="2"/>
  <c r="I648" i="2"/>
  <c r="C648" i="2"/>
  <c r="J647" i="2"/>
  <c r="I647" i="2"/>
  <c r="C647" i="2"/>
  <c r="J645" i="2"/>
  <c r="I645" i="2"/>
  <c r="C645" i="2"/>
  <c r="J643" i="2"/>
  <c r="I643" i="2"/>
  <c r="C643" i="2"/>
  <c r="J641" i="2"/>
  <c r="I641" i="2"/>
  <c r="C641" i="2"/>
  <c r="J639" i="2"/>
  <c r="I639" i="2"/>
  <c r="C639" i="2"/>
  <c r="J638" i="2"/>
  <c r="I638" i="2"/>
  <c r="C638" i="2"/>
  <c r="J637" i="2"/>
  <c r="I637" i="2"/>
  <c r="C637" i="2"/>
  <c r="J636" i="2"/>
  <c r="I636" i="2"/>
  <c r="C636" i="2"/>
  <c r="J635" i="2"/>
  <c r="I635" i="2"/>
  <c r="C635" i="2"/>
  <c r="J634" i="2"/>
  <c r="I634" i="2"/>
  <c r="C634" i="2"/>
  <c r="J633" i="2"/>
  <c r="I633" i="2"/>
  <c r="C633" i="2"/>
  <c r="J632" i="2"/>
  <c r="I632" i="2"/>
  <c r="C632" i="2"/>
  <c r="J631" i="2"/>
  <c r="I631" i="2"/>
  <c r="C631" i="2"/>
  <c r="J630" i="2" l="1"/>
  <c r="I630" i="2"/>
  <c r="C630" i="2"/>
  <c r="J629" i="2"/>
  <c r="I629" i="2"/>
  <c r="C629" i="2"/>
  <c r="J628" i="2"/>
  <c r="I628" i="2"/>
  <c r="C628" i="2"/>
  <c r="J627" i="2"/>
  <c r="I627" i="2"/>
  <c r="C627" i="2"/>
  <c r="J626" i="2"/>
  <c r="I626" i="2"/>
  <c r="C626" i="2"/>
  <c r="J625" i="2"/>
  <c r="I625" i="2"/>
  <c r="C625" i="2"/>
  <c r="J624" i="2"/>
  <c r="I624" i="2"/>
  <c r="C624" i="2"/>
  <c r="J623" i="2"/>
  <c r="I623" i="2"/>
  <c r="C623" i="2"/>
  <c r="J622" i="2"/>
  <c r="I622" i="2"/>
  <c r="C622" i="2"/>
  <c r="J621" i="2"/>
  <c r="I621" i="2"/>
  <c r="C621" i="2"/>
  <c r="J620" i="2"/>
  <c r="I620" i="2"/>
  <c r="C620" i="2"/>
  <c r="J619" i="2"/>
  <c r="I619" i="2"/>
  <c r="C619" i="2"/>
  <c r="J618" i="2"/>
  <c r="I618" i="2"/>
  <c r="C618" i="2"/>
  <c r="J617" i="2"/>
  <c r="I617" i="2"/>
  <c r="C617" i="2"/>
  <c r="J616" i="2"/>
  <c r="I616" i="2"/>
  <c r="C616" i="2"/>
  <c r="J615" i="2"/>
  <c r="I615" i="2"/>
  <c r="C615" i="2"/>
  <c r="J614" i="2"/>
  <c r="I614" i="2"/>
  <c r="C614" i="2"/>
  <c r="J613" i="2"/>
  <c r="I613" i="2"/>
  <c r="C613" i="2"/>
  <c r="J612" i="2"/>
  <c r="I612" i="2"/>
  <c r="C612" i="2"/>
  <c r="J611" i="2"/>
  <c r="I611" i="2"/>
  <c r="C611" i="2"/>
  <c r="J610" i="2"/>
  <c r="I610" i="2"/>
  <c r="C610" i="2"/>
  <c r="J609" i="2"/>
  <c r="I609" i="2"/>
  <c r="C609" i="2"/>
  <c r="J608" i="2"/>
  <c r="I608" i="2"/>
  <c r="C608" i="2"/>
  <c r="J607" i="2"/>
  <c r="I607" i="2"/>
  <c r="C607" i="2"/>
  <c r="J606" i="2"/>
  <c r="I606" i="2"/>
  <c r="C606" i="2"/>
  <c r="J605" i="2"/>
  <c r="I605" i="2"/>
  <c r="C605" i="2"/>
  <c r="J604" i="2"/>
  <c r="I604" i="2"/>
  <c r="C604" i="2"/>
  <c r="J603" i="2"/>
  <c r="I603" i="2"/>
  <c r="C603" i="2"/>
  <c r="J602" i="2"/>
  <c r="I602" i="2"/>
  <c r="C602" i="2"/>
  <c r="J601" i="2"/>
  <c r="I601" i="2"/>
  <c r="C601" i="2"/>
  <c r="J600" i="2"/>
  <c r="I600" i="2"/>
  <c r="C600" i="2"/>
  <c r="J599" i="2" l="1"/>
  <c r="I599" i="2"/>
  <c r="C599" i="2"/>
  <c r="J598" i="2"/>
  <c r="I598" i="2"/>
  <c r="C598" i="2"/>
  <c r="J597" i="2"/>
  <c r="I597" i="2"/>
  <c r="C597" i="2"/>
  <c r="J596" i="2"/>
  <c r="I596" i="2"/>
  <c r="C596" i="2"/>
  <c r="J595" i="2"/>
  <c r="I595" i="2"/>
  <c r="C595" i="2"/>
  <c r="J594" i="2"/>
  <c r="I594" i="2"/>
  <c r="C594" i="2"/>
  <c r="J593" i="2"/>
  <c r="I593" i="2"/>
  <c r="C593" i="2"/>
  <c r="J592" i="2"/>
  <c r="I592" i="2"/>
  <c r="C592" i="2"/>
  <c r="J591" i="2"/>
  <c r="I591" i="2"/>
  <c r="C591" i="2"/>
  <c r="J590" i="2"/>
  <c r="I590" i="2"/>
  <c r="C590" i="2"/>
  <c r="J589" i="2"/>
  <c r="I589" i="2"/>
  <c r="C589" i="2"/>
  <c r="J588" i="2"/>
  <c r="I588" i="2"/>
  <c r="C588" i="2"/>
  <c r="J587" i="2"/>
  <c r="I587" i="2"/>
  <c r="C587" i="2"/>
  <c r="J586" i="2"/>
  <c r="I586" i="2"/>
  <c r="C586" i="2"/>
  <c r="J585" i="2"/>
  <c r="I585" i="2"/>
  <c r="C585" i="2"/>
  <c r="J584" i="2"/>
  <c r="I584" i="2"/>
  <c r="C584" i="2"/>
  <c r="J583" i="2"/>
  <c r="I583" i="2"/>
  <c r="C583" i="2"/>
  <c r="J582" i="2"/>
  <c r="I582" i="2"/>
  <c r="C582" i="2"/>
  <c r="J581" i="2"/>
  <c r="I581" i="2"/>
  <c r="C581" i="2"/>
  <c r="J580" i="2"/>
  <c r="I580" i="2"/>
  <c r="C580" i="2"/>
  <c r="J579" i="2"/>
  <c r="I579" i="2"/>
  <c r="C579" i="2"/>
  <c r="J578" i="2"/>
  <c r="I578" i="2"/>
  <c r="C578" i="2"/>
  <c r="J577" i="2"/>
  <c r="I577" i="2"/>
  <c r="C577" i="2"/>
  <c r="J576" i="2"/>
  <c r="I576" i="2"/>
  <c r="C576" i="2"/>
  <c r="J575" i="2"/>
  <c r="I575" i="2"/>
  <c r="C575" i="2"/>
  <c r="J574" i="2"/>
  <c r="I574" i="2"/>
  <c r="C574" i="2"/>
  <c r="J573" i="2"/>
  <c r="I573" i="2"/>
  <c r="C573" i="2"/>
  <c r="J572" i="2"/>
  <c r="I572" i="2"/>
  <c r="C572" i="2"/>
  <c r="J571" i="2"/>
  <c r="I571" i="2"/>
  <c r="C571" i="2"/>
  <c r="J570" i="2"/>
  <c r="I570" i="2"/>
  <c r="C570" i="2"/>
  <c r="J569" i="2"/>
  <c r="I569" i="2"/>
  <c r="C569" i="2"/>
  <c r="J567" i="2" l="1"/>
  <c r="I567" i="2"/>
  <c r="J566" i="2"/>
  <c r="I566" i="2"/>
  <c r="C566" i="2"/>
  <c r="C567" i="2"/>
  <c r="J558" i="2"/>
  <c r="I558" i="2"/>
  <c r="C558" i="2"/>
  <c r="J556" i="2"/>
  <c r="I556" i="2"/>
  <c r="C556" i="2"/>
  <c r="I534" i="2"/>
  <c r="J534" i="2"/>
  <c r="J568" i="2"/>
  <c r="I568" i="2"/>
  <c r="C568" i="2"/>
  <c r="J565" i="2"/>
  <c r="I565" i="2"/>
  <c r="C565" i="2"/>
  <c r="J564" i="2"/>
  <c r="I564" i="2"/>
  <c r="C564" i="2"/>
  <c r="J563" i="2"/>
  <c r="I563" i="2"/>
  <c r="C563" i="2"/>
  <c r="J562" i="2"/>
  <c r="I562" i="2"/>
  <c r="C562" i="2"/>
  <c r="J561" i="2"/>
  <c r="I561" i="2"/>
  <c r="C561" i="2"/>
  <c r="J560" i="2"/>
  <c r="I560" i="2"/>
  <c r="C560" i="2"/>
  <c r="J559" i="2"/>
  <c r="I559" i="2"/>
  <c r="C559" i="2"/>
  <c r="J557" i="2"/>
  <c r="I557" i="2"/>
  <c r="C557" i="2"/>
  <c r="J555" i="2"/>
  <c r="I555" i="2"/>
  <c r="C555" i="2"/>
  <c r="J554" i="2"/>
  <c r="I554" i="2"/>
  <c r="C554" i="2"/>
  <c r="J553" i="2"/>
  <c r="I553" i="2"/>
  <c r="C553" i="2"/>
  <c r="J552" i="2"/>
  <c r="I552" i="2"/>
  <c r="C552" i="2"/>
  <c r="J551" i="2"/>
  <c r="I551" i="2"/>
  <c r="C551" i="2"/>
  <c r="J550" i="2"/>
  <c r="I550" i="2"/>
  <c r="C550" i="2"/>
  <c r="J549" i="2"/>
  <c r="I549" i="2"/>
  <c r="C549" i="2"/>
  <c r="J548" i="2"/>
  <c r="I548" i="2"/>
  <c r="C548" i="2"/>
  <c r="J547" i="2"/>
  <c r="I547" i="2"/>
  <c r="C547" i="2"/>
  <c r="J546" i="2"/>
  <c r="I546" i="2"/>
  <c r="C546" i="2"/>
  <c r="J545" i="2"/>
  <c r="I545" i="2"/>
  <c r="C545" i="2"/>
  <c r="J544" i="2"/>
  <c r="I544" i="2"/>
  <c r="C544" i="2"/>
  <c r="J543" i="2"/>
  <c r="I543" i="2"/>
  <c r="C543" i="2"/>
  <c r="J542" i="2"/>
  <c r="I542" i="2"/>
  <c r="C542" i="2"/>
  <c r="J541" i="2"/>
  <c r="I541" i="2"/>
  <c r="C541" i="2"/>
  <c r="J540" i="2"/>
  <c r="I540" i="2"/>
  <c r="C540" i="2"/>
  <c r="J539" i="2"/>
  <c r="I539" i="2"/>
  <c r="C539" i="2"/>
  <c r="J538" i="2"/>
  <c r="I538" i="2"/>
  <c r="C538" i="2"/>
  <c r="J537" i="2"/>
  <c r="I537" i="2"/>
  <c r="C537" i="2"/>
  <c r="J536" i="2"/>
  <c r="I536" i="2"/>
  <c r="C536" i="2"/>
  <c r="J535" i="2"/>
  <c r="I535" i="2"/>
  <c r="C535" i="2"/>
  <c r="C534" i="2"/>
  <c r="J533" i="2" l="1"/>
  <c r="I533" i="2"/>
  <c r="J532" i="2"/>
  <c r="I532" i="2"/>
  <c r="J531" i="2"/>
  <c r="I531" i="2"/>
  <c r="J530" i="2"/>
  <c r="I530" i="2"/>
  <c r="J529" i="2"/>
  <c r="I529" i="2"/>
  <c r="J528" i="2"/>
  <c r="I528" i="2"/>
  <c r="J527" i="2"/>
  <c r="I527" i="2"/>
  <c r="J526" i="2"/>
  <c r="I526" i="2"/>
  <c r="J525" i="2"/>
  <c r="I525" i="2"/>
  <c r="J524" i="2"/>
  <c r="I524" i="2"/>
  <c r="J523" i="2"/>
  <c r="I523" i="2"/>
  <c r="J522" i="2"/>
  <c r="I522" i="2"/>
  <c r="J521" i="2"/>
  <c r="I521" i="2"/>
  <c r="J520" i="2"/>
  <c r="I520" i="2"/>
  <c r="J519" i="2"/>
  <c r="I519" i="2"/>
  <c r="J518" i="2"/>
  <c r="I518" i="2"/>
  <c r="J517" i="2"/>
  <c r="I517" i="2"/>
  <c r="J516" i="2"/>
  <c r="I516" i="2"/>
  <c r="J515" i="2"/>
  <c r="I515" i="2"/>
  <c r="J514" i="2"/>
  <c r="I514" i="2"/>
  <c r="J513" i="2"/>
  <c r="I513" i="2"/>
  <c r="J512" i="2"/>
  <c r="I512" i="2"/>
  <c r="J511" i="2"/>
  <c r="I511" i="2"/>
  <c r="J510" i="2"/>
  <c r="I510" i="2"/>
  <c r="J509" i="2"/>
  <c r="I509" i="2"/>
  <c r="J508" i="2"/>
  <c r="I508" i="2"/>
  <c r="J507" i="2"/>
  <c r="I507" i="2"/>
  <c r="J506" i="2"/>
  <c r="I506" i="2"/>
  <c r="J505" i="2"/>
  <c r="I505" i="2"/>
  <c r="J504" i="2"/>
  <c r="I504" i="2"/>
  <c r="J503" i="2"/>
  <c r="I503" i="2"/>
  <c r="C504" i="2" l="1"/>
  <c r="C505" i="2"/>
  <c r="C506" i="2"/>
  <c r="C507" i="2"/>
  <c r="C508" i="2"/>
  <c r="C509" i="2"/>
  <c r="C510" i="2"/>
  <c r="C511" i="2"/>
  <c r="C512" i="2"/>
  <c r="C513" i="2"/>
  <c r="C514" i="2"/>
  <c r="C515" i="2"/>
  <c r="C516" i="2"/>
  <c r="C517" i="2"/>
  <c r="C518" i="2"/>
  <c r="C519" i="2"/>
  <c r="C520" i="2"/>
  <c r="C521" i="2"/>
  <c r="C522" i="2"/>
  <c r="C523" i="2"/>
  <c r="C524" i="2"/>
  <c r="C525" i="2"/>
  <c r="C526" i="2"/>
  <c r="C527" i="2"/>
  <c r="C528" i="2"/>
  <c r="C529" i="2"/>
  <c r="C530" i="2"/>
  <c r="C531" i="2"/>
  <c r="C532" i="2"/>
  <c r="C533" i="2"/>
  <c r="C503" i="2"/>
  <c r="L410" i="2" l="1"/>
  <c r="K410" i="2" s="1"/>
  <c r="J410" i="2" s="1"/>
  <c r="I410" i="2"/>
  <c r="C410" i="2"/>
  <c r="L408" i="2"/>
  <c r="K408" i="2" s="1"/>
  <c r="J408" i="2" s="1"/>
  <c r="I408" i="2"/>
  <c r="C408" i="2"/>
  <c r="L404" i="2"/>
  <c r="K404" i="2" s="1"/>
  <c r="J404" i="2" s="1"/>
  <c r="I404" i="2"/>
  <c r="C404" i="2"/>
  <c r="L402" i="2"/>
  <c r="K402" i="2" s="1"/>
  <c r="J402" i="2" s="1"/>
  <c r="I402" i="2"/>
  <c r="C402" i="2"/>
  <c r="L400" i="2"/>
  <c r="K400" i="2" s="1"/>
  <c r="J400" i="2" s="1"/>
  <c r="I400" i="2"/>
  <c r="C400" i="2"/>
  <c r="L398" i="2"/>
  <c r="K398" i="2" s="1"/>
  <c r="J398" i="2" s="1"/>
  <c r="I398" i="2"/>
  <c r="C398" i="2"/>
  <c r="L396" i="2"/>
  <c r="K396" i="2" s="1"/>
  <c r="J396" i="2" s="1"/>
  <c r="I396" i="2"/>
  <c r="C396" i="2"/>
  <c r="L392" i="2"/>
  <c r="K392" i="2" s="1"/>
  <c r="J392" i="2" s="1"/>
  <c r="I392" i="2"/>
  <c r="C392" i="2"/>
  <c r="L390" i="2"/>
  <c r="K390" i="2" s="1"/>
  <c r="J390" i="2" s="1"/>
  <c r="I390" i="2"/>
  <c r="C390" i="2"/>
  <c r="L388" i="2"/>
  <c r="K388" i="2" s="1"/>
  <c r="J388" i="2" s="1"/>
  <c r="I388" i="2"/>
  <c r="C388" i="2"/>
  <c r="L386" i="2"/>
  <c r="K386" i="2" s="1"/>
  <c r="J386" i="2" s="1"/>
  <c r="I386" i="2"/>
  <c r="C386" i="2"/>
  <c r="L384" i="2"/>
  <c r="K384" i="2" s="1"/>
  <c r="J384" i="2" s="1"/>
  <c r="I384" i="2"/>
  <c r="C384" i="2"/>
  <c r="L372" i="2"/>
  <c r="K372" i="2" s="1"/>
  <c r="J372" i="2" s="1"/>
  <c r="I372" i="2"/>
  <c r="C372" i="2"/>
  <c r="L374" i="2"/>
  <c r="K374" i="2" s="1"/>
  <c r="J374" i="2" s="1"/>
  <c r="I374" i="2"/>
  <c r="C374" i="2"/>
  <c r="L376" i="2"/>
  <c r="K376" i="2" s="1"/>
  <c r="J376" i="2" s="1"/>
  <c r="I376" i="2"/>
  <c r="C376" i="2"/>
  <c r="L378" i="2"/>
  <c r="K378" i="2" s="1"/>
  <c r="J378" i="2" s="1"/>
  <c r="I378" i="2"/>
  <c r="C378" i="2"/>
  <c r="L380" i="2"/>
  <c r="K380" i="2" s="1"/>
  <c r="J380" i="2" s="1"/>
  <c r="I380" i="2"/>
  <c r="C380" i="2"/>
  <c r="L369" i="2"/>
  <c r="K369" i="2" s="1"/>
  <c r="J369" i="2" s="1"/>
  <c r="I369" i="2"/>
  <c r="C369" i="2"/>
  <c r="L367" i="2"/>
  <c r="K367" i="2" s="1"/>
  <c r="J367" i="2" s="1"/>
  <c r="I367" i="2"/>
  <c r="C367" i="2"/>
  <c r="L365" i="2"/>
  <c r="K365" i="2" s="1"/>
  <c r="J365" i="2" s="1"/>
  <c r="I365" i="2"/>
  <c r="C365" i="2"/>
  <c r="L363" i="2"/>
  <c r="K363" i="2" s="1"/>
  <c r="J363" i="2" s="1"/>
  <c r="I363" i="2"/>
  <c r="C363" i="2"/>
  <c r="L361" i="2"/>
  <c r="K361" i="2" s="1"/>
  <c r="J361" i="2" s="1"/>
  <c r="I361" i="2"/>
  <c r="C361" i="2"/>
  <c r="A2" i="5" l="1"/>
  <c r="I2" i="5"/>
  <c r="L4" i="2"/>
  <c r="K4" i="2" s="1"/>
  <c r="J4" i="2" s="1"/>
  <c r="L5" i="2"/>
  <c r="K5" i="2" s="1"/>
  <c r="J5" i="2" s="1"/>
  <c r="L6" i="2"/>
  <c r="K6" i="2" s="1"/>
  <c r="J6" i="2" s="1"/>
  <c r="L7" i="2"/>
  <c r="K7" i="2" s="1"/>
  <c r="J7" i="2" s="1"/>
  <c r="L8" i="2"/>
  <c r="K8" i="2" s="1"/>
  <c r="J8" i="2" s="1"/>
  <c r="L9" i="2"/>
  <c r="K9" i="2" s="1"/>
  <c r="J9" i="2" s="1"/>
  <c r="L10" i="2"/>
  <c r="K10" i="2" s="1"/>
  <c r="J10" i="2" s="1"/>
  <c r="L11" i="2"/>
  <c r="K11" i="2" s="1"/>
  <c r="J11" i="2" s="1"/>
  <c r="L12" i="2"/>
  <c r="K12" i="2" s="1"/>
  <c r="J12" i="2" s="1"/>
  <c r="L13" i="2"/>
  <c r="K13" i="2" s="1"/>
  <c r="J13" i="2" s="1"/>
  <c r="L14" i="2"/>
  <c r="K14" i="2" s="1"/>
  <c r="J14" i="2" s="1"/>
  <c r="L15" i="2"/>
  <c r="K15" i="2" s="1"/>
  <c r="J15" i="2" s="1"/>
  <c r="L17" i="2"/>
  <c r="K17" i="2" s="1"/>
  <c r="J17" i="2" s="1"/>
  <c r="L18" i="2"/>
  <c r="K18" i="2" s="1"/>
  <c r="J18" i="2" s="1"/>
  <c r="L19" i="2"/>
  <c r="K19" i="2" s="1"/>
  <c r="J19" i="2" s="1"/>
  <c r="L20" i="2"/>
  <c r="K20" i="2" s="1"/>
  <c r="J20" i="2" s="1"/>
  <c r="L21" i="2"/>
  <c r="K21" i="2" s="1"/>
  <c r="J21" i="2" s="1"/>
  <c r="L22" i="2"/>
  <c r="K22" i="2" s="1"/>
  <c r="J22" i="2" s="1"/>
  <c r="L23" i="2"/>
  <c r="K23" i="2" s="1"/>
  <c r="J23" i="2" s="1"/>
  <c r="L24" i="2"/>
  <c r="K24" i="2" s="1"/>
  <c r="J24" i="2" s="1"/>
  <c r="L25" i="2"/>
  <c r="K25" i="2" s="1"/>
  <c r="J25" i="2" s="1"/>
  <c r="L26" i="2"/>
  <c r="K26" i="2" s="1"/>
  <c r="J26" i="2" s="1"/>
  <c r="L27" i="2"/>
  <c r="K27" i="2" s="1"/>
  <c r="J27" i="2" s="1"/>
  <c r="L28" i="2"/>
  <c r="K28" i="2" s="1"/>
  <c r="J28" i="2" s="1"/>
  <c r="L29" i="2"/>
  <c r="K29" i="2" s="1"/>
  <c r="J29" i="2" s="1"/>
  <c r="L30" i="2"/>
  <c r="K30" i="2" s="1"/>
  <c r="J30" i="2" s="1"/>
  <c r="L31" i="2"/>
  <c r="K31" i="2" s="1"/>
  <c r="J31" i="2" s="1"/>
  <c r="L32" i="2"/>
  <c r="K32" i="2" s="1"/>
  <c r="J32" i="2" s="1"/>
  <c r="L33" i="2"/>
  <c r="K33" i="2" s="1"/>
  <c r="J33" i="2" s="1"/>
  <c r="L34" i="2"/>
  <c r="K34" i="2" s="1"/>
  <c r="J34" i="2" s="1"/>
  <c r="L35" i="2"/>
  <c r="K35" i="2" s="1"/>
  <c r="J35" i="2" s="1"/>
  <c r="L36" i="2"/>
  <c r="K36" i="2" s="1"/>
  <c r="J36" i="2" s="1"/>
  <c r="L37" i="2"/>
  <c r="K37" i="2" s="1"/>
  <c r="J37" i="2" s="1"/>
  <c r="L38" i="2"/>
  <c r="K38" i="2" s="1"/>
  <c r="J38" i="2" s="1"/>
  <c r="L39" i="2"/>
  <c r="K39" i="2" s="1"/>
  <c r="J39" i="2" s="1"/>
  <c r="L40" i="2"/>
  <c r="K40" i="2" s="1"/>
  <c r="J40" i="2" s="1"/>
  <c r="L41" i="2"/>
  <c r="K41" i="2" s="1"/>
  <c r="J41" i="2" s="1"/>
  <c r="L42" i="2"/>
  <c r="L43" i="2" s="1"/>
  <c r="K43" i="2" s="1"/>
  <c r="J43" i="2" s="1"/>
  <c r="L44" i="2"/>
  <c r="K44" i="2" s="1"/>
  <c r="J44" i="2" s="1"/>
  <c r="L45" i="2"/>
  <c r="K45" i="2" s="1"/>
  <c r="J45" i="2" s="1"/>
  <c r="L46" i="2"/>
  <c r="K46" i="2" s="1"/>
  <c r="J46" i="2" s="1"/>
  <c r="L47" i="2"/>
  <c r="K47" i="2" s="1"/>
  <c r="J47" i="2" s="1"/>
  <c r="L48" i="2"/>
  <c r="L50" i="2"/>
  <c r="K50" i="2" s="1"/>
  <c r="J50" i="2" s="1"/>
  <c r="L51" i="2"/>
  <c r="L52" i="2" s="1"/>
  <c r="K52" i="2" s="1"/>
  <c r="J52" i="2" s="1"/>
  <c r="L53" i="2"/>
  <c r="K53" i="2" s="1"/>
  <c r="J53" i="2" s="1"/>
  <c r="L54" i="2"/>
  <c r="K54" i="2" s="1"/>
  <c r="J54" i="2" s="1"/>
  <c r="L55" i="2"/>
  <c r="K55" i="2" s="1"/>
  <c r="J55" i="2" s="1"/>
  <c r="L57" i="2"/>
  <c r="K57" i="2" s="1"/>
  <c r="J57" i="2" s="1"/>
  <c r="L58" i="2"/>
  <c r="L59" i="2" s="1"/>
  <c r="K59" i="2" s="1"/>
  <c r="J59" i="2" s="1"/>
  <c r="L60" i="2"/>
  <c r="K60" i="2" s="1"/>
  <c r="J60" i="2" s="1"/>
  <c r="L61" i="2"/>
  <c r="K61" i="2" s="1"/>
  <c r="J61" i="2" s="1"/>
  <c r="L62" i="2"/>
  <c r="K62" i="2" s="1"/>
  <c r="J62" i="2" s="1"/>
  <c r="L63" i="2"/>
  <c r="K63" i="2" s="1"/>
  <c r="J63" i="2" s="1"/>
  <c r="L64" i="2"/>
  <c r="K64" i="2" s="1"/>
  <c r="J64" i="2" s="1"/>
  <c r="L65" i="2"/>
  <c r="K65" i="2" s="1"/>
  <c r="J65" i="2" s="1"/>
  <c r="L66" i="2"/>
  <c r="K66" i="2" s="1"/>
  <c r="J66" i="2" s="1"/>
  <c r="L67" i="2"/>
  <c r="L68" i="2" s="1"/>
  <c r="K68" i="2" s="1"/>
  <c r="J68" i="2" s="1"/>
  <c r="L69" i="2"/>
  <c r="K69" i="2" s="1"/>
  <c r="J69" i="2" s="1"/>
  <c r="L70" i="2"/>
  <c r="K70" i="2" s="1"/>
  <c r="J70" i="2" s="1"/>
  <c r="L71" i="2"/>
  <c r="K71" i="2" s="1"/>
  <c r="J71" i="2" s="1"/>
  <c r="L72" i="2"/>
  <c r="L73" i="2" s="1"/>
  <c r="K73" i="2" s="1"/>
  <c r="J73" i="2" s="1"/>
  <c r="L74" i="2"/>
  <c r="K74" i="2" s="1"/>
  <c r="J74" i="2" s="1"/>
  <c r="L75" i="2"/>
  <c r="K75" i="2" s="1"/>
  <c r="J75" i="2" s="1"/>
  <c r="L76" i="2"/>
  <c r="K76" i="2" s="1"/>
  <c r="J76" i="2" s="1"/>
  <c r="L77" i="2"/>
  <c r="K77" i="2" s="1"/>
  <c r="J77" i="2" s="1"/>
  <c r="L78" i="2"/>
  <c r="K78" i="2" s="1"/>
  <c r="J78" i="2" s="1"/>
  <c r="L79" i="2"/>
  <c r="K79" i="2" s="1"/>
  <c r="J79" i="2" s="1"/>
  <c r="L80" i="2"/>
  <c r="K80" i="2" s="1"/>
  <c r="J80" i="2" s="1"/>
  <c r="L81" i="2"/>
  <c r="K81" i="2" s="1"/>
  <c r="J81" i="2" s="1"/>
  <c r="L82" i="2"/>
  <c r="K82" i="2" s="1"/>
  <c r="J82" i="2" s="1"/>
  <c r="L83" i="2"/>
  <c r="K83" i="2" s="1"/>
  <c r="J83" i="2" s="1"/>
  <c r="L84" i="2"/>
  <c r="K84" i="2" s="1"/>
  <c r="J84" i="2" s="1"/>
  <c r="L85" i="2"/>
  <c r="K85" i="2" s="1"/>
  <c r="J85" i="2" s="1"/>
  <c r="L86" i="2"/>
  <c r="K86" i="2" s="1"/>
  <c r="J86" i="2" s="1"/>
  <c r="L87" i="2"/>
  <c r="K87" i="2" s="1"/>
  <c r="J87" i="2" s="1"/>
  <c r="L88" i="2"/>
  <c r="K88" i="2" s="1"/>
  <c r="J88" i="2" s="1"/>
  <c r="L89" i="2"/>
  <c r="K89" i="2" s="1"/>
  <c r="J89" i="2" s="1"/>
  <c r="L90" i="2"/>
  <c r="K90" i="2" s="1"/>
  <c r="J90" i="2" s="1"/>
  <c r="L91" i="2"/>
  <c r="K91" i="2" s="1"/>
  <c r="J91" i="2" s="1"/>
  <c r="L92" i="2"/>
  <c r="K92" i="2" s="1"/>
  <c r="J92" i="2" s="1"/>
  <c r="L93" i="2"/>
  <c r="K93" i="2" s="1"/>
  <c r="J93" i="2" s="1"/>
  <c r="L94" i="2"/>
  <c r="K94" i="2" s="1"/>
  <c r="J94" i="2" s="1"/>
  <c r="L95" i="2"/>
  <c r="K95" i="2" s="1"/>
  <c r="J95" i="2" s="1"/>
  <c r="L96" i="2"/>
  <c r="K96" i="2" s="1"/>
  <c r="J96" i="2" s="1"/>
  <c r="L97" i="2"/>
  <c r="K97" i="2" s="1"/>
  <c r="J97" i="2" s="1"/>
  <c r="L98" i="2"/>
  <c r="K98" i="2" s="1"/>
  <c r="J98" i="2" s="1"/>
  <c r="L99" i="2"/>
  <c r="K99" i="2" s="1"/>
  <c r="J99" i="2" s="1"/>
  <c r="L100" i="2"/>
  <c r="K100" i="2" s="1"/>
  <c r="J100" i="2" s="1"/>
  <c r="L101" i="2"/>
  <c r="K101" i="2" s="1"/>
  <c r="J101" i="2" s="1"/>
  <c r="L102" i="2"/>
  <c r="K102" i="2" s="1"/>
  <c r="J102" i="2" s="1"/>
  <c r="L103" i="2"/>
  <c r="K103" i="2" s="1"/>
  <c r="J103" i="2" s="1"/>
  <c r="L104" i="2"/>
  <c r="K104" i="2" s="1"/>
  <c r="J104" i="2" s="1"/>
  <c r="L105" i="2"/>
  <c r="K105" i="2" s="1"/>
  <c r="J105" i="2" s="1"/>
  <c r="L106" i="2"/>
  <c r="K106" i="2" s="1"/>
  <c r="J106" i="2" s="1"/>
  <c r="L107" i="2"/>
  <c r="K107" i="2" s="1"/>
  <c r="J107" i="2" s="1"/>
  <c r="L108" i="2"/>
  <c r="K108" i="2" s="1"/>
  <c r="J108" i="2" s="1"/>
  <c r="L109" i="2"/>
  <c r="K109" i="2" s="1"/>
  <c r="J109" i="2" s="1"/>
  <c r="L110" i="2"/>
  <c r="K110" i="2" s="1"/>
  <c r="J110" i="2" s="1"/>
  <c r="L111" i="2"/>
  <c r="K111" i="2" s="1"/>
  <c r="J111" i="2" s="1"/>
  <c r="L112" i="2"/>
  <c r="K112" i="2" s="1"/>
  <c r="J112" i="2" s="1"/>
  <c r="L113" i="2"/>
  <c r="K113" i="2" s="1"/>
  <c r="J113" i="2" s="1"/>
  <c r="L114" i="2"/>
  <c r="K114" i="2" s="1"/>
  <c r="J114" i="2" s="1"/>
  <c r="L115" i="2"/>
  <c r="K115" i="2" s="1"/>
  <c r="J115" i="2" s="1"/>
  <c r="L116" i="2"/>
  <c r="K116" i="2" s="1"/>
  <c r="J116" i="2" s="1"/>
  <c r="L117" i="2"/>
  <c r="K117" i="2" s="1"/>
  <c r="J117" i="2" s="1"/>
  <c r="L118" i="2"/>
  <c r="K118" i="2" s="1"/>
  <c r="J118" i="2" s="1"/>
  <c r="L119" i="2"/>
  <c r="K119" i="2" s="1"/>
  <c r="J119" i="2" s="1"/>
  <c r="L120" i="2"/>
  <c r="K120" i="2" s="1"/>
  <c r="J120" i="2" s="1"/>
  <c r="L121" i="2"/>
  <c r="K121" i="2" s="1"/>
  <c r="J121" i="2" s="1"/>
  <c r="L122" i="2"/>
  <c r="K122" i="2" s="1"/>
  <c r="J122" i="2" s="1"/>
  <c r="L123" i="2"/>
  <c r="K123" i="2" s="1"/>
  <c r="J123" i="2" s="1"/>
  <c r="L124" i="2"/>
  <c r="K124" i="2" s="1"/>
  <c r="J124" i="2" s="1"/>
  <c r="L125" i="2"/>
  <c r="K125" i="2" s="1"/>
  <c r="J125" i="2" s="1"/>
  <c r="L126" i="2"/>
  <c r="K126" i="2" s="1"/>
  <c r="J126" i="2" s="1"/>
  <c r="L127" i="2"/>
  <c r="K127" i="2" s="1"/>
  <c r="J127" i="2" s="1"/>
  <c r="L128" i="2"/>
  <c r="K128" i="2" s="1"/>
  <c r="J128" i="2" s="1"/>
  <c r="L129" i="2"/>
  <c r="K129" i="2" s="1"/>
  <c r="J129" i="2" s="1"/>
  <c r="L130" i="2"/>
  <c r="K130" i="2" s="1"/>
  <c r="J130" i="2" s="1"/>
  <c r="L131" i="2"/>
  <c r="K131" i="2" s="1"/>
  <c r="J131" i="2" s="1"/>
  <c r="L132" i="2"/>
  <c r="K132" i="2" s="1"/>
  <c r="J132" i="2" s="1"/>
  <c r="L133" i="2"/>
  <c r="K133" i="2" s="1"/>
  <c r="J133" i="2" s="1"/>
  <c r="L134" i="2"/>
  <c r="K134" i="2" s="1"/>
  <c r="J134" i="2" s="1"/>
  <c r="L135" i="2"/>
  <c r="K135" i="2" s="1"/>
  <c r="J135" i="2" s="1"/>
  <c r="L136" i="2"/>
  <c r="K136" i="2" s="1"/>
  <c r="J136" i="2" s="1"/>
  <c r="L137" i="2"/>
  <c r="K137" i="2" s="1"/>
  <c r="J137" i="2" s="1"/>
  <c r="L138" i="2"/>
  <c r="K138" i="2" s="1"/>
  <c r="J138" i="2" s="1"/>
  <c r="L139" i="2"/>
  <c r="K139" i="2" s="1"/>
  <c r="J139" i="2" s="1"/>
  <c r="L140" i="2"/>
  <c r="K140" i="2" s="1"/>
  <c r="J140" i="2" s="1"/>
  <c r="L141" i="2"/>
  <c r="K141" i="2" s="1"/>
  <c r="J141" i="2" s="1"/>
  <c r="L142" i="2"/>
  <c r="K142" i="2" s="1"/>
  <c r="J142" i="2" s="1"/>
  <c r="L143" i="2"/>
  <c r="K143" i="2" s="1"/>
  <c r="J143" i="2" s="1"/>
  <c r="L144" i="2"/>
  <c r="K144" i="2" s="1"/>
  <c r="J144" i="2" s="1"/>
  <c r="L145" i="2"/>
  <c r="K145" i="2" s="1"/>
  <c r="J145" i="2" s="1"/>
  <c r="L146" i="2"/>
  <c r="K146" i="2" s="1"/>
  <c r="J146" i="2" s="1"/>
  <c r="L147" i="2"/>
  <c r="K147" i="2" s="1"/>
  <c r="J147" i="2" s="1"/>
  <c r="L148" i="2"/>
  <c r="K148" i="2" s="1"/>
  <c r="J148" i="2" s="1"/>
  <c r="L149" i="2"/>
  <c r="K149" i="2" s="1"/>
  <c r="J149" i="2" s="1"/>
  <c r="L150" i="2"/>
  <c r="K150" i="2" s="1"/>
  <c r="J150" i="2" s="1"/>
  <c r="L151" i="2"/>
  <c r="K151" i="2" s="1"/>
  <c r="J151" i="2" s="1"/>
  <c r="L152" i="2"/>
  <c r="K152" i="2" s="1"/>
  <c r="J152" i="2" s="1"/>
  <c r="L153" i="2"/>
  <c r="K153" i="2" s="1"/>
  <c r="J153" i="2" s="1"/>
  <c r="L154" i="2"/>
  <c r="K154" i="2" s="1"/>
  <c r="J154" i="2" s="1"/>
  <c r="L155" i="2"/>
  <c r="K155" i="2" s="1"/>
  <c r="J155" i="2" s="1"/>
  <c r="L156" i="2"/>
  <c r="K156" i="2" s="1"/>
  <c r="J156" i="2" s="1"/>
  <c r="L157" i="2"/>
  <c r="K157" i="2" s="1"/>
  <c r="J157" i="2" s="1"/>
  <c r="L158" i="2"/>
  <c r="K158" i="2" s="1"/>
  <c r="J158" i="2" s="1"/>
  <c r="L159" i="2"/>
  <c r="K159" i="2" s="1"/>
  <c r="J159" i="2" s="1"/>
  <c r="L160" i="2"/>
  <c r="K160" i="2" s="1"/>
  <c r="J160" i="2" s="1"/>
  <c r="L161" i="2"/>
  <c r="K161" i="2" s="1"/>
  <c r="J161" i="2" s="1"/>
  <c r="L162" i="2"/>
  <c r="K162" i="2" s="1"/>
  <c r="J162" i="2" s="1"/>
  <c r="L163" i="2"/>
  <c r="K163" i="2" s="1"/>
  <c r="J163" i="2" s="1"/>
  <c r="L164" i="2"/>
  <c r="K164" i="2" s="1"/>
  <c r="J164" i="2" s="1"/>
  <c r="L165" i="2"/>
  <c r="K165" i="2" s="1"/>
  <c r="J165" i="2" s="1"/>
  <c r="L166" i="2"/>
  <c r="K166" i="2" s="1"/>
  <c r="J166" i="2" s="1"/>
  <c r="L167" i="2"/>
  <c r="K167" i="2" s="1"/>
  <c r="J167" i="2" s="1"/>
  <c r="L168" i="2"/>
  <c r="K168" i="2" s="1"/>
  <c r="J168" i="2" s="1"/>
  <c r="L169" i="2"/>
  <c r="K169" i="2" s="1"/>
  <c r="J169" i="2" s="1"/>
  <c r="L170" i="2"/>
  <c r="K170" i="2" s="1"/>
  <c r="J170" i="2" s="1"/>
  <c r="L171" i="2"/>
  <c r="K171" i="2" s="1"/>
  <c r="J171" i="2" s="1"/>
  <c r="L172" i="2"/>
  <c r="K172" i="2" s="1"/>
  <c r="J172" i="2" s="1"/>
  <c r="L173" i="2"/>
  <c r="K173" i="2" s="1"/>
  <c r="J173" i="2" s="1"/>
  <c r="L174" i="2"/>
  <c r="K174" i="2" s="1"/>
  <c r="J174" i="2" s="1"/>
  <c r="L175" i="2"/>
  <c r="K175" i="2" s="1"/>
  <c r="J175" i="2" s="1"/>
  <c r="L176" i="2"/>
  <c r="K176" i="2" s="1"/>
  <c r="J176" i="2" s="1"/>
  <c r="L177" i="2"/>
  <c r="K177" i="2" s="1"/>
  <c r="J177" i="2" s="1"/>
  <c r="L178" i="2"/>
  <c r="K178" i="2" s="1"/>
  <c r="J178" i="2" s="1"/>
  <c r="L179" i="2"/>
  <c r="K179" i="2" s="1"/>
  <c r="J179" i="2" s="1"/>
  <c r="L180" i="2"/>
  <c r="K180" i="2" s="1"/>
  <c r="J180" i="2" s="1"/>
  <c r="L181" i="2"/>
  <c r="K181" i="2" s="1"/>
  <c r="J181" i="2" s="1"/>
  <c r="L182" i="2"/>
  <c r="K182" i="2" s="1"/>
  <c r="J182" i="2" s="1"/>
  <c r="L183" i="2"/>
  <c r="K183" i="2" s="1"/>
  <c r="J183" i="2" s="1"/>
  <c r="L184" i="2"/>
  <c r="K184" i="2" s="1"/>
  <c r="J184" i="2" s="1"/>
  <c r="L185" i="2"/>
  <c r="K185" i="2" s="1"/>
  <c r="J185" i="2" s="1"/>
  <c r="L186" i="2"/>
  <c r="K186" i="2" s="1"/>
  <c r="J186" i="2" s="1"/>
  <c r="L187" i="2"/>
  <c r="K187" i="2" s="1"/>
  <c r="J187" i="2" s="1"/>
  <c r="L188" i="2"/>
  <c r="K188" i="2" s="1"/>
  <c r="J188" i="2" s="1"/>
  <c r="L189" i="2"/>
  <c r="K189" i="2" s="1"/>
  <c r="J189" i="2" s="1"/>
  <c r="L190" i="2"/>
  <c r="K190" i="2" s="1"/>
  <c r="J190" i="2" s="1"/>
  <c r="L191" i="2"/>
  <c r="K191" i="2" s="1"/>
  <c r="J191" i="2" s="1"/>
  <c r="L192" i="2"/>
  <c r="K192" i="2" s="1"/>
  <c r="J192" i="2" s="1"/>
  <c r="L193" i="2"/>
  <c r="K193" i="2" s="1"/>
  <c r="J193" i="2" s="1"/>
  <c r="L194" i="2"/>
  <c r="K194" i="2" s="1"/>
  <c r="J194" i="2" s="1"/>
  <c r="L195" i="2"/>
  <c r="K195" i="2" s="1"/>
  <c r="J195" i="2" s="1"/>
  <c r="L196" i="2"/>
  <c r="K196" i="2" s="1"/>
  <c r="J196" i="2" s="1"/>
  <c r="L197" i="2"/>
  <c r="K197" i="2" s="1"/>
  <c r="J197" i="2" s="1"/>
  <c r="L198" i="2"/>
  <c r="K198" i="2" s="1"/>
  <c r="J198" i="2" s="1"/>
  <c r="L199" i="2"/>
  <c r="K199" i="2" s="1"/>
  <c r="J199" i="2" s="1"/>
  <c r="L200" i="2"/>
  <c r="K200" i="2" s="1"/>
  <c r="J200" i="2" s="1"/>
  <c r="L201" i="2"/>
  <c r="K201" i="2" s="1"/>
  <c r="J201" i="2" s="1"/>
  <c r="L202" i="2"/>
  <c r="K202" i="2" s="1"/>
  <c r="J202" i="2" s="1"/>
  <c r="L203" i="2"/>
  <c r="K203" i="2" s="1"/>
  <c r="J203" i="2" s="1"/>
  <c r="L204" i="2"/>
  <c r="K204" i="2" s="1"/>
  <c r="J204" i="2" s="1"/>
  <c r="L205" i="2"/>
  <c r="K205" i="2" s="1"/>
  <c r="J205" i="2" s="1"/>
  <c r="L206" i="2"/>
  <c r="K206" i="2" s="1"/>
  <c r="J206" i="2" s="1"/>
  <c r="L207" i="2"/>
  <c r="K207" i="2" s="1"/>
  <c r="J207" i="2" s="1"/>
  <c r="L208" i="2"/>
  <c r="K208" i="2" s="1"/>
  <c r="J208" i="2" s="1"/>
  <c r="L209" i="2"/>
  <c r="K209" i="2" s="1"/>
  <c r="J209" i="2" s="1"/>
  <c r="L210" i="2"/>
  <c r="K210" i="2" s="1"/>
  <c r="J210" i="2" s="1"/>
  <c r="L211" i="2"/>
  <c r="K211" i="2" s="1"/>
  <c r="J211" i="2" s="1"/>
  <c r="L212" i="2"/>
  <c r="K212" i="2" s="1"/>
  <c r="J212" i="2" s="1"/>
  <c r="L213" i="2"/>
  <c r="K213" i="2" s="1"/>
  <c r="J213" i="2" s="1"/>
  <c r="L214" i="2"/>
  <c r="K214" i="2" s="1"/>
  <c r="J214" i="2" s="1"/>
  <c r="L215" i="2"/>
  <c r="K215" i="2" s="1"/>
  <c r="J215" i="2" s="1"/>
  <c r="L216" i="2"/>
  <c r="K216" i="2" s="1"/>
  <c r="J216" i="2" s="1"/>
  <c r="L217" i="2"/>
  <c r="K217" i="2" s="1"/>
  <c r="J217" i="2" s="1"/>
  <c r="L218" i="2"/>
  <c r="K218" i="2" s="1"/>
  <c r="J218" i="2" s="1"/>
  <c r="L219" i="2"/>
  <c r="K219" i="2" s="1"/>
  <c r="J219" i="2" s="1"/>
  <c r="L220" i="2"/>
  <c r="K220" i="2" s="1"/>
  <c r="J220" i="2" s="1"/>
  <c r="L221" i="2"/>
  <c r="K221" i="2" s="1"/>
  <c r="J221" i="2" s="1"/>
  <c r="L222" i="2"/>
  <c r="K222" i="2" s="1"/>
  <c r="J222" i="2" s="1"/>
  <c r="L223" i="2"/>
  <c r="K223" i="2" s="1"/>
  <c r="J223" i="2" s="1"/>
  <c r="L224" i="2"/>
  <c r="K224" i="2" s="1"/>
  <c r="J224" i="2" s="1"/>
  <c r="L225" i="2"/>
  <c r="K225" i="2" s="1"/>
  <c r="J225" i="2" s="1"/>
  <c r="L226" i="2"/>
  <c r="K226" i="2" s="1"/>
  <c r="J226" i="2" s="1"/>
  <c r="L227" i="2"/>
  <c r="K227" i="2" s="1"/>
  <c r="J227" i="2" s="1"/>
  <c r="L228" i="2"/>
  <c r="L229" i="2" s="1"/>
  <c r="K229" i="2" s="1"/>
  <c r="J229" i="2" s="1"/>
  <c r="L230" i="2"/>
  <c r="K230" i="2" s="1"/>
  <c r="J230" i="2" s="1"/>
  <c r="L231" i="2"/>
  <c r="K231" i="2" s="1"/>
  <c r="J231" i="2" s="1"/>
  <c r="L232" i="2"/>
  <c r="K232" i="2" s="1"/>
  <c r="J232" i="2" s="1"/>
  <c r="L235" i="2"/>
  <c r="L236" i="2" s="1"/>
  <c r="K236" i="2" s="1"/>
  <c r="J236" i="2" s="1"/>
  <c r="L238" i="2"/>
  <c r="K238" i="2" s="1"/>
  <c r="J238" i="2" s="1"/>
  <c r="L242" i="2"/>
  <c r="L243" i="2" s="1"/>
  <c r="K243" i="2" s="1"/>
  <c r="J243" i="2" s="1"/>
  <c r="L246" i="2"/>
  <c r="L247" i="2" s="1"/>
  <c r="K247" i="2" s="1"/>
  <c r="J247" i="2" s="1"/>
  <c r="L249" i="2"/>
  <c r="K249" i="2" s="1"/>
  <c r="J249" i="2" s="1"/>
  <c r="L250" i="2"/>
  <c r="K250" i="2" s="1"/>
  <c r="J250" i="2" s="1"/>
  <c r="L251" i="2"/>
  <c r="L252" i="2" s="1"/>
  <c r="K252" i="2" s="1"/>
  <c r="J252" i="2" s="1"/>
  <c r="L254" i="2"/>
  <c r="L255" i="2" s="1"/>
  <c r="K255" i="2" s="1"/>
  <c r="J255" i="2" s="1"/>
  <c r="L257" i="2"/>
  <c r="L261" i="2"/>
  <c r="K261" i="2" s="1"/>
  <c r="J261" i="2" s="1"/>
  <c r="L264" i="2"/>
  <c r="K264" i="2" s="1"/>
  <c r="J264" i="2" s="1"/>
  <c r="L267" i="2"/>
  <c r="K267" i="2" s="1"/>
  <c r="J267" i="2" s="1"/>
  <c r="L268" i="2"/>
  <c r="K268" i="2" s="1"/>
  <c r="J268" i="2" s="1"/>
  <c r="L269" i="2"/>
  <c r="L270" i="2" s="1"/>
  <c r="L272" i="2"/>
  <c r="K272" i="2" s="1"/>
  <c r="J272" i="2" s="1"/>
  <c r="L274" i="2"/>
  <c r="K274" i="2" s="1"/>
  <c r="J274" i="2" s="1"/>
  <c r="L277" i="2"/>
  <c r="K277" i="2" s="1"/>
  <c r="J277" i="2" s="1"/>
  <c r="L280" i="2"/>
  <c r="K280" i="2" s="1"/>
  <c r="J280" i="2" s="1"/>
  <c r="L282" i="2"/>
  <c r="K282" i="2" s="1"/>
  <c r="J282" i="2" s="1"/>
  <c r="L283" i="2"/>
  <c r="K283" i="2" s="1"/>
  <c r="J283" i="2" s="1"/>
  <c r="L284" i="2"/>
  <c r="L285" i="2" s="1"/>
  <c r="K285" i="2" s="1"/>
  <c r="J285" i="2" s="1"/>
  <c r="L286" i="2"/>
  <c r="K286" i="2" s="1"/>
  <c r="J286" i="2" s="1"/>
  <c r="L288" i="2"/>
  <c r="K288" i="2" s="1"/>
  <c r="J288" i="2" s="1"/>
  <c r="L290" i="2"/>
  <c r="L291" i="2" s="1"/>
  <c r="K291" i="2" s="1"/>
  <c r="J291" i="2" s="1"/>
  <c r="L292" i="2"/>
  <c r="L293" i="2" s="1"/>
  <c r="L295" i="2"/>
  <c r="K295" i="2" s="1"/>
  <c r="J295" i="2" s="1"/>
  <c r="L296" i="2"/>
  <c r="K296" i="2" s="1"/>
  <c r="J296" i="2" s="1"/>
  <c r="L297" i="2"/>
  <c r="K297" i="2" s="1"/>
  <c r="J297" i="2" s="1"/>
  <c r="L298" i="2"/>
  <c r="K298" i="2" s="1"/>
  <c r="J298" i="2" s="1"/>
  <c r="L299" i="2"/>
  <c r="K299" i="2" s="1"/>
  <c r="J299" i="2" s="1"/>
  <c r="L300" i="2"/>
  <c r="K300" i="2" s="1"/>
  <c r="J300" i="2" s="1"/>
  <c r="L301" i="2"/>
  <c r="K301" i="2" s="1"/>
  <c r="J301" i="2" s="1"/>
  <c r="L302" i="2"/>
  <c r="K302" i="2" s="1"/>
  <c r="J302" i="2" s="1"/>
  <c r="L303" i="2"/>
  <c r="K303" i="2" s="1"/>
  <c r="J303" i="2" s="1"/>
  <c r="L304" i="2"/>
  <c r="K304" i="2" s="1"/>
  <c r="J304" i="2" s="1"/>
  <c r="L305" i="2"/>
  <c r="K305" i="2" s="1"/>
  <c r="J305" i="2" s="1"/>
  <c r="L306" i="2"/>
  <c r="K306" i="2" s="1"/>
  <c r="J306" i="2" s="1"/>
  <c r="L307" i="2"/>
  <c r="K307" i="2" s="1"/>
  <c r="J307" i="2" s="1"/>
  <c r="L308" i="2"/>
  <c r="K308" i="2" s="1"/>
  <c r="J308" i="2" s="1"/>
  <c r="L309" i="2"/>
  <c r="K309" i="2" s="1"/>
  <c r="J309" i="2" s="1"/>
  <c r="L310" i="2"/>
  <c r="K310" i="2" s="1"/>
  <c r="J310" i="2" s="1"/>
  <c r="L311" i="2"/>
  <c r="K311" i="2" s="1"/>
  <c r="J311" i="2" s="1"/>
  <c r="L312" i="2"/>
  <c r="K312" i="2" s="1"/>
  <c r="J312" i="2" s="1"/>
  <c r="L313" i="2"/>
  <c r="K313" i="2" s="1"/>
  <c r="J313" i="2" s="1"/>
  <c r="L314" i="2"/>
  <c r="K314" i="2" s="1"/>
  <c r="J314" i="2" s="1"/>
  <c r="L315" i="2"/>
  <c r="K315" i="2" s="1"/>
  <c r="J315" i="2" s="1"/>
  <c r="L316" i="2"/>
  <c r="K316" i="2" s="1"/>
  <c r="J316" i="2" s="1"/>
  <c r="L317" i="2"/>
  <c r="K317" i="2" s="1"/>
  <c r="J317" i="2" s="1"/>
  <c r="L318" i="2"/>
  <c r="K318" i="2" s="1"/>
  <c r="J318" i="2" s="1"/>
  <c r="L319" i="2"/>
  <c r="K319" i="2" s="1"/>
  <c r="J319" i="2" s="1"/>
  <c r="L320" i="2"/>
  <c r="K320" i="2" s="1"/>
  <c r="J320" i="2" s="1"/>
  <c r="L321" i="2"/>
  <c r="L322" i="2" s="1"/>
  <c r="K322" i="2" s="1"/>
  <c r="J322" i="2" s="1"/>
  <c r="L323" i="2"/>
  <c r="K323" i="2" s="1"/>
  <c r="J323" i="2" s="1"/>
  <c r="L324" i="2"/>
  <c r="L325" i="2" s="1"/>
  <c r="K325" i="2" s="1"/>
  <c r="J325" i="2" s="1"/>
  <c r="L326" i="2"/>
  <c r="K326" i="2" s="1"/>
  <c r="J326" i="2" s="1"/>
  <c r="L327" i="2"/>
  <c r="K327" i="2" s="1"/>
  <c r="J327" i="2" s="1"/>
  <c r="L328" i="2"/>
  <c r="K328" i="2" s="1"/>
  <c r="J328" i="2" s="1"/>
  <c r="L329" i="2"/>
  <c r="K329" i="2" s="1"/>
  <c r="J329" i="2" s="1"/>
  <c r="L330" i="2"/>
  <c r="K330" i="2" s="1"/>
  <c r="J330" i="2" s="1"/>
  <c r="L331" i="2"/>
  <c r="K331" i="2" s="1"/>
  <c r="J331" i="2" s="1"/>
  <c r="L332" i="2"/>
  <c r="K332" i="2" s="1"/>
  <c r="J332" i="2" s="1"/>
  <c r="L333" i="2"/>
  <c r="K333" i="2" s="1"/>
  <c r="J333" i="2" s="1"/>
  <c r="L334" i="2"/>
  <c r="K334" i="2" s="1"/>
  <c r="J334" i="2" s="1"/>
  <c r="L335" i="2"/>
  <c r="K335" i="2" s="1"/>
  <c r="J335" i="2" s="1"/>
  <c r="L336" i="2"/>
  <c r="K336" i="2" s="1"/>
  <c r="J336" i="2" s="1"/>
  <c r="L337" i="2"/>
  <c r="K337" i="2" s="1"/>
  <c r="J337" i="2" s="1"/>
  <c r="L338" i="2"/>
  <c r="K338" i="2" s="1"/>
  <c r="J338" i="2" s="1"/>
  <c r="L339" i="2"/>
  <c r="K339" i="2" s="1"/>
  <c r="J339" i="2" s="1"/>
  <c r="L340" i="2"/>
  <c r="K340" i="2" s="1"/>
  <c r="J340" i="2" s="1"/>
  <c r="L341" i="2"/>
  <c r="K341" i="2" s="1"/>
  <c r="J341" i="2" s="1"/>
  <c r="L342" i="2"/>
  <c r="K342" i="2" s="1"/>
  <c r="J342" i="2" s="1"/>
  <c r="L343" i="2"/>
  <c r="K343" i="2" s="1"/>
  <c r="J343" i="2" s="1"/>
  <c r="L344" i="2"/>
  <c r="K344" i="2" s="1"/>
  <c r="J344" i="2" s="1"/>
  <c r="L345" i="2"/>
  <c r="K345" i="2" s="1"/>
  <c r="J345" i="2" s="1"/>
  <c r="L346" i="2"/>
  <c r="K346" i="2" s="1"/>
  <c r="J346" i="2" s="1"/>
  <c r="L347" i="2"/>
  <c r="K347" i="2" s="1"/>
  <c r="J347" i="2" s="1"/>
  <c r="L348" i="2"/>
  <c r="K348" i="2" s="1"/>
  <c r="J348" i="2" s="1"/>
  <c r="L349" i="2"/>
  <c r="K349" i="2" s="1"/>
  <c r="J349" i="2" s="1"/>
  <c r="L350" i="2"/>
  <c r="K350" i="2" s="1"/>
  <c r="J350" i="2" s="1"/>
  <c r="L351" i="2"/>
  <c r="K351" i="2" s="1"/>
  <c r="J351" i="2" s="1"/>
  <c r="L352" i="2"/>
  <c r="K352" i="2" s="1"/>
  <c r="J352" i="2" s="1"/>
  <c r="L353" i="2"/>
  <c r="K353" i="2" s="1"/>
  <c r="J353" i="2" s="1"/>
  <c r="L354" i="2"/>
  <c r="K354" i="2" s="1"/>
  <c r="J354" i="2" s="1"/>
  <c r="L355" i="2"/>
  <c r="K355" i="2" s="1"/>
  <c r="J355" i="2" s="1"/>
  <c r="L356" i="2"/>
  <c r="K356" i="2" s="1"/>
  <c r="J356" i="2" s="1"/>
  <c r="L357" i="2"/>
  <c r="K357" i="2" s="1"/>
  <c r="J357" i="2" s="1"/>
  <c r="L358" i="2"/>
  <c r="K358" i="2" s="1"/>
  <c r="J358" i="2" s="1"/>
  <c r="L359" i="2"/>
  <c r="K359" i="2" s="1"/>
  <c r="J359" i="2" s="1"/>
  <c r="L360" i="2"/>
  <c r="K360" i="2" s="1"/>
  <c r="J360" i="2" s="1"/>
  <c r="L362" i="2"/>
  <c r="K362" i="2" s="1"/>
  <c r="J362" i="2" s="1"/>
  <c r="L364" i="2"/>
  <c r="K364" i="2" s="1"/>
  <c r="J364" i="2" s="1"/>
  <c r="L366" i="2"/>
  <c r="K366" i="2" s="1"/>
  <c r="J366" i="2" s="1"/>
  <c r="L368" i="2"/>
  <c r="K368" i="2" s="1"/>
  <c r="J368" i="2" s="1"/>
  <c r="L370" i="2"/>
  <c r="K370" i="2" s="1"/>
  <c r="J370" i="2" s="1"/>
  <c r="L371" i="2"/>
  <c r="K371" i="2" s="1"/>
  <c r="J371" i="2" s="1"/>
  <c r="L373" i="2"/>
  <c r="K373" i="2" s="1"/>
  <c r="J373" i="2" s="1"/>
  <c r="L375" i="2"/>
  <c r="K375" i="2" s="1"/>
  <c r="J375" i="2" s="1"/>
  <c r="L377" i="2"/>
  <c r="K377" i="2" s="1"/>
  <c r="J377" i="2" s="1"/>
  <c r="L379" i="2"/>
  <c r="K379" i="2" s="1"/>
  <c r="J379" i="2" s="1"/>
  <c r="L381" i="2"/>
  <c r="K381" i="2" s="1"/>
  <c r="J381" i="2" s="1"/>
  <c r="L382" i="2"/>
  <c r="K382" i="2" s="1"/>
  <c r="J382" i="2" s="1"/>
  <c r="L383" i="2"/>
  <c r="K383" i="2" s="1"/>
  <c r="J383" i="2" s="1"/>
  <c r="L385" i="2"/>
  <c r="K385" i="2" s="1"/>
  <c r="J385" i="2" s="1"/>
  <c r="L387" i="2"/>
  <c r="K387" i="2" s="1"/>
  <c r="J387" i="2" s="1"/>
  <c r="L389" i="2"/>
  <c r="K389" i="2" s="1"/>
  <c r="J389" i="2" s="1"/>
  <c r="L391" i="2"/>
  <c r="K391" i="2" s="1"/>
  <c r="J391" i="2" s="1"/>
  <c r="L393" i="2"/>
  <c r="K393" i="2" s="1"/>
  <c r="J393" i="2" s="1"/>
  <c r="L394" i="2"/>
  <c r="K394" i="2" s="1"/>
  <c r="J394" i="2" s="1"/>
  <c r="L395" i="2"/>
  <c r="K395" i="2" s="1"/>
  <c r="J395" i="2" s="1"/>
  <c r="L397" i="2"/>
  <c r="K397" i="2" s="1"/>
  <c r="J397" i="2" s="1"/>
  <c r="L399" i="2"/>
  <c r="K399" i="2" s="1"/>
  <c r="J399" i="2" s="1"/>
  <c r="L401" i="2"/>
  <c r="K401" i="2" s="1"/>
  <c r="J401" i="2" s="1"/>
  <c r="L403" i="2"/>
  <c r="K403" i="2" s="1"/>
  <c r="J403" i="2" s="1"/>
  <c r="L405" i="2"/>
  <c r="K405" i="2" s="1"/>
  <c r="J405" i="2" s="1"/>
  <c r="L406" i="2"/>
  <c r="K406" i="2" s="1"/>
  <c r="J406" i="2" s="1"/>
  <c r="L407" i="2"/>
  <c r="K407" i="2" s="1"/>
  <c r="J407" i="2" s="1"/>
  <c r="L409" i="2"/>
  <c r="K409" i="2" s="1"/>
  <c r="J409" i="2" s="1"/>
  <c r="L411" i="2"/>
  <c r="K411" i="2" s="1"/>
  <c r="J411" i="2" s="1"/>
  <c r="L412" i="2"/>
  <c r="K412" i="2" s="1"/>
  <c r="J412" i="2" s="1"/>
  <c r="L413" i="2"/>
  <c r="K413" i="2" s="1"/>
  <c r="J413" i="2" s="1"/>
  <c r="L414" i="2"/>
  <c r="K414" i="2" s="1"/>
  <c r="J414" i="2" s="1"/>
  <c r="L415" i="2"/>
  <c r="K415" i="2" s="1"/>
  <c r="J415" i="2" s="1"/>
  <c r="L416" i="2"/>
  <c r="K416" i="2" s="1"/>
  <c r="J416" i="2" s="1"/>
  <c r="L417" i="2"/>
  <c r="K417" i="2" s="1"/>
  <c r="J417" i="2" s="1"/>
  <c r="L418" i="2"/>
  <c r="K418" i="2" s="1"/>
  <c r="J418" i="2" s="1"/>
  <c r="L419" i="2"/>
  <c r="K419" i="2" s="1"/>
  <c r="J419" i="2" s="1"/>
  <c r="L420" i="2"/>
  <c r="K420" i="2" s="1"/>
  <c r="J420" i="2" s="1"/>
  <c r="L421" i="2"/>
  <c r="K421" i="2" s="1"/>
  <c r="J421" i="2" s="1"/>
  <c r="L422" i="2"/>
  <c r="K422" i="2" s="1"/>
  <c r="J422" i="2" s="1"/>
  <c r="L423" i="2"/>
  <c r="K423" i="2" s="1"/>
  <c r="J423" i="2" s="1"/>
  <c r="L424" i="2"/>
  <c r="K424" i="2" s="1"/>
  <c r="J424" i="2" s="1"/>
  <c r="L425" i="2"/>
  <c r="K425" i="2" s="1"/>
  <c r="J425" i="2" s="1"/>
  <c r="L426" i="2"/>
  <c r="K426" i="2" s="1"/>
  <c r="J426" i="2" s="1"/>
  <c r="L427" i="2"/>
  <c r="K427" i="2" s="1"/>
  <c r="J427" i="2" s="1"/>
  <c r="L428" i="2"/>
  <c r="K428" i="2" s="1"/>
  <c r="J428" i="2" s="1"/>
  <c r="L429" i="2"/>
  <c r="K429" i="2" s="1"/>
  <c r="J429" i="2" s="1"/>
  <c r="L430" i="2"/>
  <c r="K430" i="2" s="1"/>
  <c r="J430" i="2" s="1"/>
  <c r="L431" i="2"/>
  <c r="K431" i="2" s="1"/>
  <c r="J431" i="2" s="1"/>
  <c r="L432" i="2"/>
  <c r="K432" i="2" s="1"/>
  <c r="J432" i="2" s="1"/>
  <c r="L433" i="2"/>
  <c r="K433" i="2" s="1"/>
  <c r="J433" i="2" s="1"/>
  <c r="L434" i="2"/>
  <c r="K434" i="2" s="1"/>
  <c r="J434" i="2" s="1"/>
  <c r="L435" i="2"/>
  <c r="K435" i="2" s="1"/>
  <c r="J435" i="2" s="1"/>
  <c r="L436" i="2"/>
  <c r="K436" i="2" s="1"/>
  <c r="J436" i="2" s="1"/>
  <c r="L437" i="2"/>
  <c r="K437" i="2" s="1"/>
  <c r="J437" i="2" s="1"/>
  <c r="L438" i="2"/>
  <c r="K438" i="2" s="1"/>
  <c r="J438" i="2" s="1"/>
  <c r="L439" i="2"/>
  <c r="K439" i="2" s="1"/>
  <c r="J439" i="2" s="1"/>
  <c r="L440" i="2"/>
  <c r="K440" i="2" s="1"/>
  <c r="J440" i="2" s="1"/>
  <c r="L441" i="2"/>
  <c r="K441" i="2" s="1"/>
  <c r="J441" i="2" s="1"/>
  <c r="L442" i="2"/>
  <c r="K442" i="2" s="1"/>
  <c r="J442" i="2" s="1"/>
  <c r="L443" i="2"/>
  <c r="K443" i="2" s="1"/>
  <c r="J443" i="2" s="1"/>
  <c r="L444" i="2"/>
  <c r="K444" i="2" s="1"/>
  <c r="J444" i="2" s="1"/>
  <c r="L445" i="2"/>
  <c r="K445" i="2" s="1"/>
  <c r="J445" i="2" s="1"/>
  <c r="L446" i="2"/>
  <c r="K446" i="2" s="1"/>
  <c r="J446" i="2" s="1"/>
  <c r="L447" i="2"/>
  <c r="K447" i="2" s="1"/>
  <c r="J447" i="2" s="1"/>
  <c r="L448" i="2"/>
  <c r="K448" i="2" s="1"/>
  <c r="J448" i="2" s="1"/>
  <c r="L449" i="2"/>
  <c r="K449" i="2" s="1"/>
  <c r="J449" i="2" s="1"/>
  <c r="L450" i="2"/>
  <c r="K450" i="2" s="1"/>
  <c r="J450" i="2" s="1"/>
  <c r="L451" i="2"/>
  <c r="K451" i="2" s="1"/>
  <c r="J451" i="2" s="1"/>
  <c r="L452" i="2"/>
  <c r="K452" i="2" s="1"/>
  <c r="J452" i="2" s="1"/>
  <c r="L453" i="2"/>
  <c r="K453" i="2" s="1"/>
  <c r="J453" i="2" s="1"/>
  <c r="L454" i="2"/>
  <c r="K454" i="2" s="1"/>
  <c r="J454" i="2" s="1"/>
  <c r="L455" i="2"/>
  <c r="K455" i="2" s="1"/>
  <c r="J455" i="2" s="1"/>
  <c r="L456" i="2"/>
  <c r="K456" i="2" s="1"/>
  <c r="J456" i="2" s="1"/>
  <c r="L457" i="2"/>
  <c r="K457" i="2" s="1"/>
  <c r="J457" i="2" s="1"/>
  <c r="L458" i="2"/>
  <c r="K458" i="2" s="1"/>
  <c r="J458" i="2" s="1"/>
  <c r="L459" i="2"/>
  <c r="K459" i="2" s="1"/>
  <c r="J459" i="2" s="1"/>
  <c r="L460" i="2"/>
  <c r="K460" i="2" s="1"/>
  <c r="J460" i="2" s="1"/>
  <c r="L461" i="2"/>
  <c r="K461" i="2" s="1"/>
  <c r="J461" i="2" s="1"/>
  <c r="L462" i="2"/>
  <c r="K462" i="2" s="1"/>
  <c r="J462" i="2" s="1"/>
  <c r="L463" i="2"/>
  <c r="K463" i="2" s="1"/>
  <c r="J463" i="2" s="1"/>
  <c r="L464" i="2"/>
  <c r="K464" i="2" s="1"/>
  <c r="J464" i="2" s="1"/>
  <c r="L465" i="2"/>
  <c r="K465" i="2" s="1"/>
  <c r="J465" i="2" s="1"/>
  <c r="L466" i="2"/>
  <c r="K466" i="2" s="1"/>
  <c r="J466" i="2" s="1"/>
  <c r="L467" i="2"/>
  <c r="K467" i="2" s="1"/>
  <c r="J467" i="2" s="1"/>
  <c r="L468" i="2"/>
  <c r="K468" i="2" s="1"/>
  <c r="J468" i="2" s="1"/>
  <c r="L469" i="2"/>
  <c r="K469" i="2" s="1"/>
  <c r="J469" i="2" s="1"/>
  <c r="L470" i="2"/>
  <c r="K470" i="2" s="1"/>
  <c r="J470" i="2" s="1"/>
  <c r="L471" i="2"/>
  <c r="K471" i="2" s="1"/>
  <c r="J471" i="2" s="1"/>
  <c r="L472" i="2"/>
  <c r="K472" i="2" s="1"/>
  <c r="J472" i="2" s="1"/>
  <c r="L473" i="2"/>
  <c r="K473" i="2" s="1"/>
  <c r="J473" i="2" s="1"/>
  <c r="L474" i="2"/>
  <c r="K474" i="2" s="1"/>
  <c r="J474" i="2" s="1"/>
  <c r="L475" i="2"/>
  <c r="K475" i="2" s="1"/>
  <c r="J475" i="2" s="1"/>
  <c r="L476" i="2"/>
  <c r="K476" i="2" s="1"/>
  <c r="J476" i="2" s="1"/>
  <c r="L477" i="2"/>
  <c r="K477" i="2" s="1"/>
  <c r="J477" i="2" s="1"/>
  <c r="L478" i="2"/>
  <c r="K478" i="2" s="1"/>
  <c r="J478" i="2" s="1"/>
  <c r="L479" i="2"/>
  <c r="K479" i="2" s="1"/>
  <c r="J479" i="2" s="1"/>
  <c r="L480" i="2"/>
  <c r="K480" i="2" s="1"/>
  <c r="J480" i="2" s="1"/>
  <c r="L481" i="2"/>
  <c r="K481" i="2" s="1"/>
  <c r="J481" i="2" s="1"/>
  <c r="L482" i="2"/>
  <c r="K482" i="2" s="1"/>
  <c r="J482" i="2" s="1"/>
  <c r="L483" i="2"/>
  <c r="K483" i="2" s="1"/>
  <c r="J483" i="2" s="1"/>
  <c r="L484" i="2"/>
  <c r="K484" i="2" s="1"/>
  <c r="J484" i="2" s="1"/>
  <c r="L485" i="2"/>
  <c r="K485" i="2" s="1"/>
  <c r="J485" i="2" s="1"/>
  <c r="L486" i="2"/>
  <c r="K486" i="2" s="1"/>
  <c r="J486" i="2" s="1"/>
  <c r="L487" i="2"/>
  <c r="K487" i="2" s="1"/>
  <c r="J487" i="2" s="1"/>
  <c r="L488" i="2"/>
  <c r="K488" i="2" s="1"/>
  <c r="J488" i="2" s="1"/>
  <c r="L489" i="2"/>
  <c r="K489" i="2" s="1"/>
  <c r="J489" i="2" s="1"/>
  <c r="L490" i="2"/>
  <c r="K490" i="2" s="1"/>
  <c r="J490" i="2" s="1"/>
  <c r="L491" i="2"/>
  <c r="K491" i="2" s="1"/>
  <c r="J491" i="2" s="1"/>
  <c r="L492" i="2"/>
  <c r="K492" i="2" s="1"/>
  <c r="J492" i="2" s="1"/>
  <c r="L493" i="2"/>
  <c r="K493" i="2" s="1"/>
  <c r="J493" i="2" s="1"/>
  <c r="L494" i="2"/>
  <c r="K494" i="2" s="1"/>
  <c r="J494" i="2" s="1"/>
  <c r="L495" i="2"/>
  <c r="K495" i="2" s="1"/>
  <c r="J495" i="2" s="1"/>
  <c r="L496" i="2"/>
  <c r="K496" i="2" s="1"/>
  <c r="J496" i="2" s="1"/>
  <c r="L497" i="2"/>
  <c r="K497" i="2" s="1"/>
  <c r="J497" i="2" s="1"/>
  <c r="L498" i="2"/>
  <c r="K498" i="2" s="1"/>
  <c r="J498" i="2" s="1"/>
  <c r="L499" i="2"/>
  <c r="K499" i="2" s="1"/>
  <c r="J499" i="2" s="1"/>
  <c r="L500" i="2"/>
  <c r="K500" i="2" s="1"/>
  <c r="J500" i="2" s="1"/>
  <c r="L501" i="2"/>
  <c r="K501" i="2" s="1"/>
  <c r="J501" i="2" s="1"/>
  <c r="L502" i="2"/>
  <c r="K502" i="2" s="1"/>
  <c r="J502" i="2" s="1"/>
  <c r="I502" i="2"/>
  <c r="C502" i="2"/>
  <c r="I501" i="2"/>
  <c r="C501" i="2"/>
  <c r="I500" i="2"/>
  <c r="C500" i="2"/>
  <c r="I499" i="2"/>
  <c r="C499" i="2"/>
  <c r="I498" i="2"/>
  <c r="C498" i="2"/>
  <c r="I497" i="2"/>
  <c r="C497" i="2"/>
  <c r="I496" i="2"/>
  <c r="C496" i="2"/>
  <c r="I495" i="2"/>
  <c r="C495" i="2"/>
  <c r="I494" i="2"/>
  <c r="C494" i="2"/>
  <c r="I493" i="2"/>
  <c r="C493" i="2"/>
  <c r="I492" i="2"/>
  <c r="C492" i="2"/>
  <c r="I491" i="2"/>
  <c r="C491" i="2"/>
  <c r="I490" i="2"/>
  <c r="C490" i="2"/>
  <c r="I489" i="2"/>
  <c r="C489" i="2"/>
  <c r="I488" i="2"/>
  <c r="C488" i="2"/>
  <c r="I487" i="2"/>
  <c r="C487" i="2"/>
  <c r="I486" i="2"/>
  <c r="C486" i="2"/>
  <c r="I485" i="2"/>
  <c r="C485" i="2"/>
  <c r="I484" i="2"/>
  <c r="C484" i="2"/>
  <c r="I483" i="2"/>
  <c r="C483" i="2"/>
  <c r="I482" i="2"/>
  <c r="C482" i="2"/>
  <c r="I481" i="2"/>
  <c r="C481" i="2"/>
  <c r="I480" i="2"/>
  <c r="C480" i="2"/>
  <c r="I479" i="2"/>
  <c r="C479" i="2"/>
  <c r="I478" i="2"/>
  <c r="C478" i="2"/>
  <c r="I477" i="2"/>
  <c r="C477" i="2"/>
  <c r="I476" i="2"/>
  <c r="C476" i="2"/>
  <c r="I475" i="2"/>
  <c r="C475" i="2"/>
  <c r="I474" i="2"/>
  <c r="C474" i="2"/>
  <c r="I473" i="2"/>
  <c r="C473" i="2"/>
  <c r="I472" i="2"/>
  <c r="C472" i="2"/>
  <c r="I471" i="2"/>
  <c r="C471" i="2"/>
  <c r="I470" i="2"/>
  <c r="C470" i="2"/>
  <c r="I469" i="2"/>
  <c r="C469" i="2"/>
  <c r="I468" i="2"/>
  <c r="C468" i="2"/>
  <c r="I467" i="2"/>
  <c r="C467" i="2"/>
  <c r="I466" i="2"/>
  <c r="C466" i="2"/>
  <c r="I465" i="2"/>
  <c r="C465" i="2"/>
  <c r="I464" i="2"/>
  <c r="C464" i="2"/>
  <c r="I463" i="2"/>
  <c r="C463" i="2"/>
  <c r="I462" i="2"/>
  <c r="C462" i="2"/>
  <c r="I461" i="2"/>
  <c r="C461" i="2"/>
  <c r="I460" i="2"/>
  <c r="C460" i="2"/>
  <c r="I459" i="2"/>
  <c r="C459" i="2"/>
  <c r="I458" i="2"/>
  <c r="C458" i="2"/>
  <c r="I457" i="2"/>
  <c r="C457" i="2"/>
  <c r="I456" i="2"/>
  <c r="C456" i="2"/>
  <c r="I455" i="2"/>
  <c r="C455" i="2"/>
  <c r="I454" i="2"/>
  <c r="C454" i="2"/>
  <c r="I453" i="2"/>
  <c r="C453" i="2"/>
  <c r="I452" i="2"/>
  <c r="C452" i="2"/>
  <c r="I451" i="2"/>
  <c r="C451" i="2"/>
  <c r="I450" i="2"/>
  <c r="C450" i="2"/>
  <c r="I449" i="2"/>
  <c r="C449" i="2"/>
  <c r="I448" i="2"/>
  <c r="C448" i="2"/>
  <c r="I447" i="2"/>
  <c r="C447" i="2"/>
  <c r="I446" i="2"/>
  <c r="C446" i="2"/>
  <c r="I445" i="2"/>
  <c r="C445" i="2"/>
  <c r="I444" i="2"/>
  <c r="C444" i="2"/>
  <c r="I443" i="2"/>
  <c r="C443" i="2"/>
  <c r="I442" i="2"/>
  <c r="C442" i="2"/>
  <c r="I441" i="2"/>
  <c r="C441" i="2"/>
  <c r="I440" i="2"/>
  <c r="C440" i="2"/>
  <c r="I439" i="2"/>
  <c r="C439" i="2"/>
  <c r="I438" i="2"/>
  <c r="C438" i="2"/>
  <c r="I437" i="2"/>
  <c r="C437" i="2"/>
  <c r="I436" i="2"/>
  <c r="C436" i="2"/>
  <c r="I435" i="2"/>
  <c r="C435" i="2"/>
  <c r="I434" i="2"/>
  <c r="C434" i="2"/>
  <c r="I433" i="2"/>
  <c r="C433" i="2"/>
  <c r="I432" i="2"/>
  <c r="C432" i="2"/>
  <c r="I431" i="2"/>
  <c r="C431" i="2"/>
  <c r="I430" i="2"/>
  <c r="C430" i="2"/>
  <c r="I429" i="2"/>
  <c r="C429" i="2"/>
  <c r="I428" i="2"/>
  <c r="C428" i="2"/>
  <c r="I427" i="2"/>
  <c r="C427" i="2"/>
  <c r="I426" i="2"/>
  <c r="C426" i="2"/>
  <c r="I425" i="2"/>
  <c r="C425" i="2"/>
  <c r="I424" i="2"/>
  <c r="C424" i="2"/>
  <c r="I423" i="2"/>
  <c r="C423" i="2"/>
  <c r="I422" i="2"/>
  <c r="C422" i="2"/>
  <c r="I421" i="2"/>
  <c r="C421" i="2"/>
  <c r="I420" i="2"/>
  <c r="C420" i="2"/>
  <c r="I419" i="2"/>
  <c r="C419" i="2"/>
  <c r="I418" i="2"/>
  <c r="C418" i="2"/>
  <c r="I417" i="2"/>
  <c r="C417" i="2"/>
  <c r="I416" i="2"/>
  <c r="C416" i="2"/>
  <c r="I415" i="2"/>
  <c r="C415" i="2"/>
  <c r="I414" i="2"/>
  <c r="C414" i="2"/>
  <c r="I413" i="2"/>
  <c r="C413" i="2"/>
  <c r="I412" i="2"/>
  <c r="C412" i="2"/>
  <c r="I411" i="2"/>
  <c r="C411" i="2"/>
  <c r="I409" i="2"/>
  <c r="C409" i="2"/>
  <c r="I407" i="2"/>
  <c r="C407" i="2"/>
  <c r="I406" i="2"/>
  <c r="C406" i="2"/>
  <c r="I405" i="2"/>
  <c r="C405" i="2"/>
  <c r="I403" i="2"/>
  <c r="C403" i="2"/>
  <c r="I401" i="2"/>
  <c r="C401" i="2"/>
  <c r="I399" i="2"/>
  <c r="C399" i="2"/>
  <c r="I397" i="2"/>
  <c r="C397" i="2"/>
  <c r="I395" i="2"/>
  <c r="C395" i="2"/>
  <c r="I394" i="2"/>
  <c r="C394" i="2"/>
  <c r="I393" i="2"/>
  <c r="C393" i="2"/>
  <c r="I391" i="2"/>
  <c r="C391" i="2"/>
  <c r="I389" i="2"/>
  <c r="C389" i="2"/>
  <c r="I387" i="2"/>
  <c r="C387" i="2"/>
  <c r="I385" i="2"/>
  <c r="C385" i="2"/>
  <c r="I383" i="2"/>
  <c r="C383" i="2"/>
  <c r="I382" i="2"/>
  <c r="C382" i="2"/>
  <c r="I381" i="2"/>
  <c r="C381" i="2"/>
  <c r="I379" i="2"/>
  <c r="C379" i="2"/>
  <c r="I377" i="2"/>
  <c r="C377" i="2"/>
  <c r="I375" i="2"/>
  <c r="C375" i="2"/>
  <c r="I373" i="2"/>
  <c r="C373" i="2"/>
  <c r="I371" i="2"/>
  <c r="C371" i="2"/>
  <c r="I370" i="2"/>
  <c r="C370" i="2"/>
  <c r="I368" i="2"/>
  <c r="C368" i="2"/>
  <c r="I366" i="2"/>
  <c r="C366" i="2"/>
  <c r="I364" i="2"/>
  <c r="C364" i="2"/>
  <c r="I362" i="2"/>
  <c r="C362" i="2"/>
  <c r="I360" i="2"/>
  <c r="C360" i="2"/>
  <c r="I359" i="2"/>
  <c r="C359" i="2"/>
  <c r="I358" i="2"/>
  <c r="C358" i="2"/>
  <c r="I357" i="2"/>
  <c r="C357" i="2"/>
  <c r="I356" i="2"/>
  <c r="C356" i="2"/>
  <c r="I355" i="2"/>
  <c r="C355" i="2"/>
  <c r="I354" i="2"/>
  <c r="C354" i="2"/>
  <c r="I353" i="2"/>
  <c r="C353" i="2"/>
  <c r="I352" i="2"/>
  <c r="C352" i="2"/>
  <c r="I351" i="2"/>
  <c r="C351" i="2"/>
  <c r="I350" i="2"/>
  <c r="C350" i="2"/>
  <c r="I349" i="2"/>
  <c r="C349" i="2"/>
  <c r="I348" i="2"/>
  <c r="C348" i="2"/>
  <c r="I347" i="2"/>
  <c r="C347" i="2"/>
  <c r="I346" i="2"/>
  <c r="C346" i="2"/>
  <c r="I345" i="2"/>
  <c r="C345" i="2"/>
  <c r="I344" i="2"/>
  <c r="C344" i="2"/>
  <c r="I343" i="2"/>
  <c r="C343" i="2"/>
  <c r="I342" i="2"/>
  <c r="C342" i="2"/>
  <c r="I341" i="2"/>
  <c r="C341" i="2"/>
  <c r="I340" i="2"/>
  <c r="C340" i="2"/>
  <c r="I339" i="2"/>
  <c r="C339" i="2"/>
  <c r="I338" i="2"/>
  <c r="C338" i="2"/>
  <c r="I337" i="2"/>
  <c r="C337" i="2"/>
  <c r="I336" i="2"/>
  <c r="C336" i="2"/>
  <c r="I335" i="2"/>
  <c r="C335" i="2"/>
  <c r="I334" i="2"/>
  <c r="C334" i="2"/>
  <c r="I333" i="2"/>
  <c r="C333" i="2"/>
  <c r="I332" i="2"/>
  <c r="C332" i="2"/>
  <c r="I331" i="2"/>
  <c r="C331" i="2"/>
  <c r="I330" i="2"/>
  <c r="C330" i="2"/>
  <c r="I329" i="2"/>
  <c r="C329" i="2"/>
  <c r="I328" i="2"/>
  <c r="C328" i="2"/>
  <c r="I327" i="2"/>
  <c r="C327" i="2"/>
  <c r="I326" i="2"/>
  <c r="C326" i="2"/>
  <c r="I325" i="2"/>
  <c r="C325" i="2"/>
  <c r="I324" i="2"/>
  <c r="C324" i="2"/>
  <c r="I323" i="2"/>
  <c r="C323" i="2"/>
  <c r="I322" i="2"/>
  <c r="C322" i="2"/>
  <c r="I321" i="2"/>
  <c r="C321" i="2"/>
  <c r="I320" i="2"/>
  <c r="C320" i="2"/>
  <c r="I319" i="2"/>
  <c r="C319" i="2"/>
  <c r="I318" i="2"/>
  <c r="C318" i="2"/>
  <c r="I317" i="2"/>
  <c r="C317" i="2"/>
  <c r="I316" i="2"/>
  <c r="C316" i="2"/>
  <c r="I315" i="2"/>
  <c r="C315" i="2"/>
  <c r="I314" i="2"/>
  <c r="C314" i="2"/>
  <c r="I313" i="2"/>
  <c r="C313" i="2"/>
  <c r="I312" i="2"/>
  <c r="C312" i="2"/>
  <c r="I311" i="2"/>
  <c r="C311" i="2"/>
  <c r="I310" i="2"/>
  <c r="C310" i="2"/>
  <c r="I309" i="2"/>
  <c r="C309" i="2"/>
  <c r="I308" i="2"/>
  <c r="C308" i="2"/>
  <c r="I307" i="2"/>
  <c r="C307" i="2"/>
  <c r="I306" i="2"/>
  <c r="C306" i="2"/>
  <c r="I305" i="2"/>
  <c r="C305" i="2"/>
  <c r="I304" i="2"/>
  <c r="C304" i="2"/>
  <c r="I303" i="2"/>
  <c r="C303" i="2"/>
  <c r="I302" i="2"/>
  <c r="C302" i="2"/>
  <c r="I301" i="2"/>
  <c r="C301" i="2"/>
  <c r="I300" i="2"/>
  <c r="C300" i="2"/>
  <c r="I299" i="2"/>
  <c r="C299" i="2"/>
  <c r="I298" i="2"/>
  <c r="C298" i="2"/>
  <c r="I297" i="2"/>
  <c r="C297" i="2"/>
  <c r="I296" i="2"/>
  <c r="C296" i="2"/>
  <c r="I295" i="2"/>
  <c r="C295" i="2"/>
  <c r="I294" i="2"/>
  <c r="C294" i="2"/>
  <c r="I293" i="2"/>
  <c r="C293" i="2"/>
  <c r="I292" i="2"/>
  <c r="C292" i="2"/>
  <c r="I291" i="2"/>
  <c r="C291" i="2"/>
  <c r="I290" i="2"/>
  <c r="C290" i="2"/>
  <c r="I289" i="2"/>
  <c r="C289" i="2"/>
  <c r="I288" i="2"/>
  <c r="C288" i="2"/>
  <c r="I287" i="2"/>
  <c r="C287" i="2"/>
  <c r="I286" i="2"/>
  <c r="C286" i="2"/>
  <c r="I285" i="2"/>
  <c r="C285" i="2"/>
  <c r="I284" i="2"/>
  <c r="C284" i="2"/>
  <c r="I283" i="2"/>
  <c r="C283" i="2"/>
  <c r="I282" i="2"/>
  <c r="C282" i="2"/>
  <c r="I281" i="2"/>
  <c r="C281" i="2"/>
  <c r="I280" i="2"/>
  <c r="C280" i="2"/>
  <c r="I279" i="2"/>
  <c r="C279" i="2"/>
  <c r="I278" i="2"/>
  <c r="C278" i="2"/>
  <c r="I277" i="2"/>
  <c r="C277" i="2"/>
  <c r="I276" i="2"/>
  <c r="C276" i="2"/>
  <c r="I275" i="2"/>
  <c r="C275" i="2"/>
  <c r="I274" i="2"/>
  <c r="C274" i="2"/>
  <c r="I273" i="2"/>
  <c r="C273" i="2"/>
  <c r="I272" i="2"/>
  <c r="C272" i="2"/>
  <c r="I271" i="2"/>
  <c r="C271" i="2"/>
  <c r="I270" i="2"/>
  <c r="C270" i="2"/>
  <c r="I269" i="2"/>
  <c r="C269" i="2"/>
  <c r="I268" i="2"/>
  <c r="C268" i="2"/>
  <c r="I267" i="2"/>
  <c r="C267" i="2"/>
  <c r="I266" i="2"/>
  <c r="C266" i="2"/>
  <c r="I265" i="2"/>
  <c r="C265" i="2"/>
  <c r="I264" i="2"/>
  <c r="C264" i="2"/>
  <c r="I263" i="2"/>
  <c r="C263" i="2"/>
  <c r="I262" i="2"/>
  <c r="C262" i="2"/>
  <c r="I261" i="2"/>
  <c r="C261" i="2"/>
  <c r="I260" i="2"/>
  <c r="C260" i="2"/>
  <c r="I259" i="2"/>
  <c r="C259" i="2"/>
  <c r="I258" i="2"/>
  <c r="C258" i="2"/>
  <c r="I257" i="2"/>
  <c r="C257" i="2"/>
  <c r="I256" i="2"/>
  <c r="C256" i="2"/>
  <c r="I255" i="2"/>
  <c r="C255" i="2"/>
  <c r="I254" i="2"/>
  <c r="C254" i="2"/>
  <c r="I253" i="2"/>
  <c r="C253" i="2"/>
  <c r="I252" i="2"/>
  <c r="C252" i="2"/>
  <c r="I251" i="2"/>
  <c r="C251" i="2"/>
  <c r="I250" i="2"/>
  <c r="C250" i="2"/>
  <c r="I249" i="2"/>
  <c r="C249" i="2"/>
  <c r="I248" i="2"/>
  <c r="C248" i="2"/>
  <c r="I247" i="2"/>
  <c r="C247" i="2"/>
  <c r="I246" i="2"/>
  <c r="C246" i="2"/>
  <c r="I245" i="2"/>
  <c r="C245" i="2"/>
  <c r="I244" i="2"/>
  <c r="C244" i="2"/>
  <c r="I243" i="2"/>
  <c r="C243" i="2"/>
  <c r="I242" i="2"/>
  <c r="C242" i="2"/>
  <c r="I241" i="2"/>
  <c r="C241" i="2"/>
  <c r="I240" i="2"/>
  <c r="C240" i="2"/>
  <c r="I239" i="2"/>
  <c r="C239" i="2"/>
  <c r="I238" i="2"/>
  <c r="C238" i="2"/>
  <c r="I237" i="2"/>
  <c r="C237" i="2"/>
  <c r="I236" i="2"/>
  <c r="C236" i="2"/>
  <c r="I235" i="2"/>
  <c r="C235" i="2"/>
  <c r="I234" i="2"/>
  <c r="C234" i="2"/>
  <c r="I233" i="2"/>
  <c r="C233" i="2"/>
  <c r="I232" i="2"/>
  <c r="C232" i="2"/>
  <c r="I231" i="2"/>
  <c r="C231" i="2"/>
  <c r="I230" i="2"/>
  <c r="C230" i="2"/>
  <c r="I229" i="2"/>
  <c r="C229" i="2"/>
  <c r="I228" i="2"/>
  <c r="C228" i="2"/>
  <c r="I227" i="2"/>
  <c r="C227" i="2"/>
  <c r="I226" i="2"/>
  <c r="C226" i="2"/>
  <c r="I225" i="2"/>
  <c r="C225" i="2"/>
  <c r="I224" i="2"/>
  <c r="C224" i="2"/>
  <c r="I223" i="2"/>
  <c r="C223" i="2"/>
  <c r="I222" i="2"/>
  <c r="C222" i="2"/>
  <c r="I221" i="2"/>
  <c r="C221" i="2"/>
  <c r="I220" i="2"/>
  <c r="C220" i="2"/>
  <c r="I219" i="2"/>
  <c r="C219" i="2"/>
  <c r="I218" i="2"/>
  <c r="C218" i="2"/>
  <c r="I217" i="2"/>
  <c r="C217" i="2"/>
  <c r="I216" i="2"/>
  <c r="C216" i="2"/>
  <c r="I215" i="2"/>
  <c r="C215" i="2"/>
  <c r="I214" i="2"/>
  <c r="C214" i="2"/>
  <c r="I213" i="2"/>
  <c r="C213" i="2"/>
  <c r="I212" i="2"/>
  <c r="C212" i="2"/>
  <c r="I211" i="2"/>
  <c r="C211" i="2"/>
  <c r="I210" i="2"/>
  <c r="C210" i="2"/>
  <c r="I209" i="2"/>
  <c r="C209" i="2"/>
  <c r="I208" i="2"/>
  <c r="C208" i="2"/>
  <c r="I207" i="2"/>
  <c r="C207" i="2"/>
  <c r="I206" i="2"/>
  <c r="C206" i="2"/>
  <c r="I205" i="2"/>
  <c r="C205" i="2"/>
  <c r="I204" i="2"/>
  <c r="C204" i="2"/>
  <c r="I203" i="2"/>
  <c r="C203" i="2"/>
  <c r="I202" i="2"/>
  <c r="C202" i="2"/>
  <c r="I201" i="2"/>
  <c r="C201" i="2"/>
  <c r="I200" i="2"/>
  <c r="C200" i="2"/>
  <c r="I199" i="2"/>
  <c r="C199" i="2"/>
  <c r="I198" i="2"/>
  <c r="C198" i="2"/>
  <c r="I197" i="2"/>
  <c r="C197" i="2"/>
  <c r="I196" i="2"/>
  <c r="C196" i="2"/>
  <c r="I195" i="2"/>
  <c r="C195" i="2"/>
  <c r="I194" i="2"/>
  <c r="C194" i="2"/>
  <c r="I193" i="2"/>
  <c r="C193" i="2"/>
  <c r="I192" i="2"/>
  <c r="C192" i="2"/>
  <c r="I191" i="2"/>
  <c r="C191" i="2"/>
  <c r="I190" i="2"/>
  <c r="C190" i="2"/>
  <c r="I189" i="2"/>
  <c r="C189" i="2"/>
  <c r="I188" i="2"/>
  <c r="C188" i="2"/>
  <c r="I187" i="2"/>
  <c r="C187" i="2"/>
  <c r="I186" i="2"/>
  <c r="C186" i="2"/>
  <c r="I185" i="2"/>
  <c r="C185" i="2"/>
  <c r="I184" i="2"/>
  <c r="C184" i="2"/>
  <c r="I183" i="2"/>
  <c r="C183" i="2"/>
  <c r="I182" i="2"/>
  <c r="C182" i="2"/>
  <c r="I181" i="2"/>
  <c r="C181" i="2"/>
  <c r="I180" i="2"/>
  <c r="C180" i="2"/>
  <c r="I179" i="2"/>
  <c r="C179" i="2"/>
  <c r="I178" i="2"/>
  <c r="C178" i="2"/>
  <c r="I177" i="2"/>
  <c r="C177" i="2"/>
  <c r="I176" i="2"/>
  <c r="C176" i="2"/>
  <c r="I175" i="2"/>
  <c r="C175" i="2"/>
  <c r="I174" i="2"/>
  <c r="C174" i="2"/>
  <c r="I173" i="2"/>
  <c r="C173" i="2"/>
  <c r="I172" i="2"/>
  <c r="C172" i="2"/>
  <c r="I171" i="2"/>
  <c r="C171" i="2"/>
  <c r="I170" i="2"/>
  <c r="C170" i="2"/>
  <c r="I169" i="2"/>
  <c r="C169" i="2"/>
  <c r="I168" i="2"/>
  <c r="C168" i="2"/>
  <c r="I167" i="2"/>
  <c r="C167" i="2"/>
  <c r="I166" i="2"/>
  <c r="C166" i="2"/>
  <c r="I165" i="2"/>
  <c r="C165" i="2"/>
  <c r="I164" i="2"/>
  <c r="C164" i="2"/>
  <c r="I163" i="2"/>
  <c r="C163" i="2"/>
  <c r="I162" i="2"/>
  <c r="C162" i="2"/>
  <c r="I161" i="2"/>
  <c r="C161" i="2"/>
  <c r="I160" i="2"/>
  <c r="C160" i="2"/>
  <c r="I159" i="2"/>
  <c r="C159" i="2"/>
  <c r="I158" i="2"/>
  <c r="C158" i="2"/>
  <c r="I157" i="2"/>
  <c r="C157" i="2"/>
  <c r="I156" i="2"/>
  <c r="C156" i="2"/>
  <c r="I155" i="2"/>
  <c r="C155" i="2"/>
  <c r="I154" i="2"/>
  <c r="C154" i="2"/>
  <c r="I153" i="2"/>
  <c r="C153" i="2"/>
  <c r="I152" i="2"/>
  <c r="C152" i="2"/>
  <c r="I151" i="2"/>
  <c r="C151" i="2"/>
  <c r="I150" i="2"/>
  <c r="C150" i="2"/>
  <c r="I149" i="2"/>
  <c r="C149" i="2"/>
  <c r="I148" i="2"/>
  <c r="C148" i="2"/>
  <c r="I147" i="2"/>
  <c r="C147" i="2"/>
  <c r="I146" i="2"/>
  <c r="C146" i="2"/>
  <c r="I145" i="2"/>
  <c r="C145" i="2"/>
  <c r="I144" i="2"/>
  <c r="C144" i="2"/>
  <c r="I143" i="2"/>
  <c r="C143" i="2"/>
  <c r="I142" i="2"/>
  <c r="C142" i="2"/>
  <c r="I141" i="2"/>
  <c r="C141" i="2"/>
  <c r="I140" i="2"/>
  <c r="C140" i="2"/>
  <c r="I139" i="2"/>
  <c r="C139" i="2"/>
  <c r="I138" i="2"/>
  <c r="C138" i="2"/>
  <c r="I137" i="2"/>
  <c r="C137" i="2"/>
  <c r="I136" i="2"/>
  <c r="C136" i="2"/>
  <c r="I135" i="2"/>
  <c r="C135" i="2"/>
  <c r="I134" i="2"/>
  <c r="C134" i="2"/>
  <c r="I133" i="2"/>
  <c r="C133" i="2"/>
  <c r="I132" i="2"/>
  <c r="C132" i="2"/>
  <c r="I131" i="2"/>
  <c r="C131" i="2"/>
  <c r="I130" i="2"/>
  <c r="C130" i="2"/>
  <c r="I129" i="2"/>
  <c r="C129" i="2"/>
  <c r="I128" i="2"/>
  <c r="C128" i="2"/>
  <c r="I127" i="2"/>
  <c r="C127" i="2"/>
  <c r="I126" i="2"/>
  <c r="C126" i="2"/>
  <c r="I125" i="2"/>
  <c r="C125" i="2"/>
  <c r="I124" i="2"/>
  <c r="C124" i="2"/>
  <c r="I123" i="2"/>
  <c r="C123" i="2"/>
  <c r="I122" i="2"/>
  <c r="C122" i="2"/>
  <c r="I121" i="2"/>
  <c r="C121" i="2"/>
  <c r="I120" i="2"/>
  <c r="C120" i="2"/>
  <c r="I119" i="2"/>
  <c r="C119" i="2"/>
  <c r="I118" i="2"/>
  <c r="C118" i="2"/>
  <c r="I117" i="2"/>
  <c r="C117" i="2"/>
  <c r="I116" i="2"/>
  <c r="C116" i="2"/>
  <c r="I115" i="2"/>
  <c r="C115" i="2"/>
  <c r="I114" i="2"/>
  <c r="C114" i="2"/>
  <c r="I113" i="2"/>
  <c r="C113" i="2"/>
  <c r="I112" i="2"/>
  <c r="C112" i="2"/>
  <c r="I111" i="2"/>
  <c r="C111" i="2"/>
  <c r="I110" i="2"/>
  <c r="C110" i="2"/>
  <c r="I109" i="2"/>
  <c r="C109" i="2"/>
  <c r="I108" i="2"/>
  <c r="C108" i="2"/>
  <c r="I107" i="2"/>
  <c r="C107" i="2"/>
  <c r="I106" i="2"/>
  <c r="C106" i="2"/>
  <c r="I105" i="2"/>
  <c r="C105" i="2"/>
  <c r="I104" i="2"/>
  <c r="C104" i="2"/>
  <c r="I103" i="2"/>
  <c r="C103" i="2"/>
  <c r="I102" i="2"/>
  <c r="C102" i="2"/>
  <c r="I101" i="2"/>
  <c r="C101" i="2"/>
  <c r="I100" i="2"/>
  <c r="C100" i="2"/>
  <c r="I99" i="2"/>
  <c r="C99" i="2"/>
  <c r="I98" i="2"/>
  <c r="C98" i="2"/>
  <c r="I97" i="2"/>
  <c r="C97" i="2"/>
  <c r="I96" i="2"/>
  <c r="C96" i="2"/>
  <c r="I95" i="2"/>
  <c r="C95" i="2"/>
  <c r="I94" i="2"/>
  <c r="C94" i="2"/>
  <c r="I93" i="2"/>
  <c r="C93" i="2"/>
  <c r="I92" i="2"/>
  <c r="C92" i="2"/>
  <c r="I91" i="2"/>
  <c r="C91" i="2"/>
  <c r="I90" i="2"/>
  <c r="C90" i="2"/>
  <c r="I89" i="2"/>
  <c r="C89" i="2"/>
  <c r="I88" i="2"/>
  <c r="C88" i="2"/>
  <c r="I87" i="2"/>
  <c r="C87" i="2"/>
  <c r="I86" i="2"/>
  <c r="C86" i="2"/>
  <c r="I85" i="2"/>
  <c r="C85" i="2"/>
  <c r="I84" i="2"/>
  <c r="C84" i="2"/>
  <c r="I83" i="2"/>
  <c r="C83" i="2"/>
  <c r="I82" i="2"/>
  <c r="C82" i="2"/>
  <c r="I81" i="2"/>
  <c r="C81" i="2"/>
  <c r="I80" i="2"/>
  <c r="C80" i="2"/>
  <c r="I79" i="2"/>
  <c r="C79" i="2"/>
  <c r="I78" i="2"/>
  <c r="C78" i="2"/>
  <c r="I77" i="2"/>
  <c r="C77" i="2"/>
  <c r="I76" i="2"/>
  <c r="C76" i="2"/>
  <c r="I75" i="2"/>
  <c r="C75" i="2"/>
  <c r="I74" i="2"/>
  <c r="C74" i="2"/>
  <c r="I73" i="2"/>
  <c r="C73" i="2"/>
  <c r="I72" i="2"/>
  <c r="C72" i="2"/>
  <c r="I71" i="2"/>
  <c r="C71" i="2"/>
  <c r="I70" i="2"/>
  <c r="C70" i="2"/>
  <c r="I69" i="2"/>
  <c r="C69" i="2"/>
  <c r="I68" i="2"/>
  <c r="C68" i="2"/>
  <c r="I67" i="2"/>
  <c r="C67" i="2"/>
  <c r="I66" i="2"/>
  <c r="C66" i="2"/>
  <c r="I65" i="2"/>
  <c r="C65" i="2"/>
  <c r="I64" i="2"/>
  <c r="C64" i="2"/>
  <c r="I63" i="2"/>
  <c r="C63" i="2"/>
  <c r="I62" i="2"/>
  <c r="C62" i="2"/>
  <c r="I61" i="2"/>
  <c r="C61" i="2"/>
  <c r="I60" i="2"/>
  <c r="C60" i="2"/>
  <c r="I59" i="2"/>
  <c r="C59" i="2"/>
  <c r="I58" i="2"/>
  <c r="C58" i="2"/>
  <c r="I57" i="2"/>
  <c r="C57" i="2"/>
  <c r="I56" i="2"/>
  <c r="C56" i="2"/>
  <c r="I55" i="2"/>
  <c r="C55" i="2"/>
  <c r="I54" i="2"/>
  <c r="C54" i="2"/>
  <c r="I53" i="2"/>
  <c r="C53" i="2"/>
  <c r="I52" i="2"/>
  <c r="C52" i="2"/>
  <c r="I51" i="2"/>
  <c r="C51" i="2"/>
  <c r="I50" i="2"/>
  <c r="C50" i="2"/>
  <c r="I49" i="2"/>
  <c r="C49" i="2"/>
  <c r="I48" i="2"/>
  <c r="C48" i="2"/>
  <c r="I47" i="2"/>
  <c r="C47" i="2"/>
  <c r="I46" i="2"/>
  <c r="C46" i="2"/>
  <c r="I45" i="2"/>
  <c r="C45" i="2"/>
  <c r="I44" i="2"/>
  <c r="C44" i="2"/>
  <c r="I43" i="2"/>
  <c r="C43" i="2"/>
  <c r="I42" i="2"/>
  <c r="C42" i="2"/>
  <c r="I41" i="2"/>
  <c r="C41" i="2"/>
  <c r="I40" i="2"/>
  <c r="C40" i="2"/>
  <c r="I39" i="2"/>
  <c r="C39" i="2"/>
  <c r="I38" i="2"/>
  <c r="C38" i="2"/>
  <c r="I37" i="2"/>
  <c r="C37" i="2"/>
  <c r="I36" i="2"/>
  <c r="C36" i="2"/>
  <c r="I35" i="2"/>
  <c r="C35" i="2"/>
  <c r="I34" i="2"/>
  <c r="C34" i="2"/>
  <c r="I33" i="2"/>
  <c r="C33" i="2"/>
  <c r="I32" i="2"/>
  <c r="C32" i="2"/>
  <c r="I31" i="2"/>
  <c r="C31" i="2"/>
  <c r="I30" i="2"/>
  <c r="C30" i="2"/>
  <c r="I29" i="2"/>
  <c r="C29" i="2"/>
  <c r="I28" i="2"/>
  <c r="C28" i="2"/>
  <c r="I27" i="2"/>
  <c r="C27" i="2"/>
  <c r="I26" i="2"/>
  <c r="C26" i="2"/>
  <c r="I25" i="2"/>
  <c r="C25" i="2"/>
  <c r="I24" i="2"/>
  <c r="C24" i="2"/>
  <c r="I23" i="2"/>
  <c r="C23" i="2"/>
  <c r="I22" i="2"/>
  <c r="C22" i="2"/>
  <c r="I21" i="2"/>
  <c r="C21" i="2"/>
  <c r="I20" i="2"/>
  <c r="C20" i="2"/>
  <c r="I19" i="2"/>
  <c r="C19" i="2"/>
  <c r="I18" i="2"/>
  <c r="C18" i="2"/>
  <c r="I17" i="2"/>
  <c r="C17" i="2"/>
  <c r="I16" i="2"/>
  <c r="C16" i="2"/>
  <c r="I15" i="2"/>
  <c r="C15" i="2"/>
  <c r="I14" i="2"/>
  <c r="C14" i="2"/>
  <c r="I13" i="2"/>
  <c r="C13" i="2"/>
  <c r="I12" i="2"/>
  <c r="C12" i="2"/>
  <c r="I11" i="2"/>
  <c r="C11" i="2"/>
  <c r="I10" i="2"/>
  <c r="C10" i="2"/>
  <c r="I9" i="2"/>
  <c r="C9" i="2"/>
  <c r="I8" i="2"/>
  <c r="C8" i="2"/>
  <c r="I7" i="2"/>
  <c r="C7" i="2"/>
  <c r="I6" i="2"/>
  <c r="C6" i="2"/>
  <c r="I5" i="2"/>
  <c r="C5" i="2"/>
  <c r="I4" i="2"/>
  <c r="C4" i="2"/>
  <c r="E4" i="11" l="1"/>
  <c r="E29" i="11"/>
  <c r="P5" i="5"/>
  <c r="Q5" i="5"/>
  <c r="U3" i="11"/>
  <c r="U11" i="11"/>
  <c r="U19" i="11"/>
  <c r="G17" i="11"/>
  <c r="O17" i="11"/>
  <c r="V10" i="11"/>
  <c r="V19" i="11"/>
  <c r="J20" i="11"/>
  <c r="R20" i="11"/>
  <c r="G21" i="11"/>
  <c r="R21" i="11"/>
  <c r="U4" i="11"/>
  <c r="U12" i="11"/>
  <c r="U20" i="11"/>
  <c r="H17" i="11"/>
  <c r="P17" i="11"/>
  <c r="P21" i="11"/>
  <c r="T20" i="11"/>
  <c r="U5" i="11"/>
  <c r="U13" i="11"/>
  <c r="U21" i="11"/>
  <c r="I17" i="11"/>
  <c r="Q17" i="11"/>
  <c r="V21" i="11"/>
  <c r="W20" i="11"/>
  <c r="U6" i="11"/>
  <c r="U14" i="11"/>
  <c r="W17" i="11"/>
  <c r="J17" i="11"/>
  <c r="R17" i="11"/>
  <c r="U7" i="11"/>
  <c r="U15" i="11"/>
  <c r="X17" i="11"/>
  <c r="K17" i="11"/>
  <c r="S17" i="11"/>
  <c r="V14" i="11"/>
  <c r="F20" i="11"/>
  <c r="N20" i="11"/>
  <c r="X20" i="11"/>
  <c r="K21" i="11"/>
  <c r="S21" i="11"/>
  <c r="H20" i="11"/>
  <c r="P20" i="11"/>
  <c r="W21" i="11"/>
  <c r="Q20" i="11"/>
  <c r="O21" i="11"/>
  <c r="S20" i="11"/>
  <c r="I21" i="11"/>
  <c r="V13" i="11"/>
  <c r="U8" i="11"/>
  <c r="U16" i="11"/>
  <c r="Y17" i="11"/>
  <c r="L17" i="11"/>
  <c r="T17" i="11"/>
  <c r="V15" i="11"/>
  <c r="G20" i="11"/>
  <c r="O20" i="11"/>
  <c r="Y20" i="11"/>
  <c r="L21" i="11"/>
  <c r="T21" i="11"/>
  <c r="V16" i="11"/>
  <c r="E21" i="11"/>
  <c r="M21" i="11"/>
  <c r="V17" i="11"/>
  <c r="I20" i="11"/>
  <c r="F21" i="11"/>
  <c r="N21" i="11"/>
  <c r="Y21" i="11"/>
  <c r="K20" i="11"/>
  <c r="H21" i="11"/>
  <c r="J21" i="11"/>
  <c r="U9" i="11"/>
  <c r="U17" i="11"/>
  <c r="E17" i="11"/>
  <c r="M17" i="11"/>
  <c r="V11" i="11"/>
  <c r="V12" i="11"/>
  <c r="E20" i="11"/>
  <c r="M20" i="11"/>
  <c r="U10" i="11"/>
  <c r="U18" i="11"/>
  <c r="F17" i="11"/>
  <c r="N17" i="11"/>
  <c r="V18" i="11"/>
  <c r="X21" i="11"/>
  <c r="V20" i="11"/>
  <c r="L20" i="11"/>
  <c r="Q21" i="11"/>
  <c r="E2" i="5"/>
  <c r="H2" i="5"/>
  <c r="N5" i="5" s="1"/>
  <c r="E85" i="11"/>
  <c r="M85" i="11"/>
  <c r="U85" i="11"/>
  <c r="O30" i="11"/>
  <c r="O38" i="11"/>
  <c r="O46" i="11"/>
  <c r="O54" i="11"/>
  <c r="O62" i="11"/>
  <c r="O70" i="11"/>
  <c r="O78" i="11"/>
  <c r="F85" i="11"/>
  <c r="N85" i="11"/>
  <c r="V85" i="11"/>
  <c r="O31" i="11"/>
  <c r="O39" i="11"/>
  <c r="O47" i="11"/>
  <c r="O55" i="11"/>
  <c r="O63" i="11"/>
  <c r="O71" i="11"/>
  <c r="O79" i="11"/>
  <c r="G85" i="11"/>
  <c r="O85" i="11"/>
  <c r="W85" i="11"/>
  <c r="O32" i="11"/>
  <c r="O40" i="11"/>
  <c r="O48" i="11"/>
  <c r="O56" i="11"/>
  <c r="O64" i="11"/>
  <c r="O72" i="11"/>
  <c r="O80" i="11"/>
  <c r="H85" i="11"/>
  <c r="P85" i="11"/>
  <c r="X85" i="11"/>
  <c r="O33" i="11"/>
  <c r="O41" i="11"/>
  <c r="O49" i="11"/>
  <c r="O57" i="11"/>
  <c r="O65" i="11"/>
  <c r="O73" i="11"/>
  <c r="O81" i="11"/>
  <c r="I85" i="11"/>
  <c r="Q85" i="11"/>
  <c r="Y85" i="11"/>
  <c r="O34" i="11"/>
  <c r="O42" i="11"/>
  <c r="O50" i="11"/>
  <c r="O58" i="11"/>
  <c r="O66" i="11"/>
  <c r="O74" i="11"/>
  <c r="O82" i="11"/>
  <c r="J85" i="11"/>
  <c r="R85" i="11"/>
  <c r="O27" i="11"/>
  <c r="O35" i="11"/>
  <c r="O43" i="11"/>
  <c r="O51" i="11"/>
  <c r="O59" i="11"/>
  <c r="O67" i="11"/>
  <c r="O75" i="11"/>
  <c r="O83" i="11"/>
  <c r="K85" i="11"/>
  <c r="S85" i="11"/>
  <c r="O28" i="11"/>
  <c r="O36" i="11"/>
  <c r="O44" i="11"/>
  <c r="O52" i="11"/>
  <c r="O60" i="11"/>
  <c r="O68" i="11"/>
  <c r="O76" i="11"/>
  <c r="O84" i="11"/>
  <c r="L85" i="11"/>
  <c r="T85" i="11"/>
  <c r="O29" i="11"/>
  <c r="O37" i="11"/>
  <c r="O45" i="11"/>
  <c r="O53" i="11"/>
  <c r="O61" i="11"/>
  <c r="O69" i="11"/>
  <c r="O77" i="11"/>
  <c r="I27" i="11"/>
  <c r="R27" i="11"/>
  <c r="E28" i="11"/>
  <c r="M28" i="11"/>
  <c r="V28" i="11"/>
  <c r="I29" i="11"/>
  <c r="R29" i="11"/>
  <c r="E30" i="11"/>
  <c r="M30" i="11"/>
  <c r="V30" i="11"/>
  <c r="I31" i="11"/>
  <c r="R31" i="11"/>
  <c r="E32" i="11"/>
  <c r="M32" i="11"/>
  <c r="V32" i="11"/>
  <c r="I33" i="11"/>
  <c r="R33" i="11"/>
  <c r="E34" i="11"/>
  <c r="M34" i="11"/>
  <c r="V34" i="11"/>
  <c r="I35" i="11"/>
  <c r="R35" i="11"/>
  <c r="E36" i="11"/>
  <c r="M36" i="11"/>
  <c r="V36" i="11"/>
  <c r="I37" i="11"/>
  <c r="R37" i="11"/>
  <c r="E38" i="11"/>
  <c r="M38" i="11"/>
  <c r="V38" i="11"/>
  <c r="I39" i="11"/>
  <c r="R39" i="11"/>
  <c r="E40" i="11"/>
  <c r="M40" i="11"/>
  <c r="V40" i="11"/>
  <c r="I41" i="11"/>
  <c r="R41" i="11"/>
  <c r="E42" i="11"/>
  <c r="M42" i="11"/>
  <c r="V42" i="11"/>
  <c r="I43" i="11"/>
  <c r="R43" i="11"/>
  <c r="E44" i="11"/>
  <c r="M44" i="11"/>
  <c r="V44" i="11"/>
  <c r="I45" i="11"/>
  <c r="R45" i="11"/>
  <c r="E46" i="11"/>
  <c r="M46" i="11"/>
  <c r="V46" i="11"/>
  <c r="I47" i="11"/>
  <c r="R47" i="11"/>
  <c r="E48" i="11"/>
  <c r="M48" i="11"/>
  <c r="V48" i="11"/>
  <c r="I49" i="11"/>
  <c r="R49" i="11"/>
  <c r="E50" i="11"/>
  <c r="M50" i="11"/>
  <c r="V50" i="11"/>
  <c r="I51" i="11"/>
  <c r="R51" i="11"/>
  <c r="E52" i="11"/>
  <c r="M52" i="11"/>
  <c r="V52" i="11"/>
  <c r="I53" i="11"/>
  <c r="R53" i="11"/>
  <c r="E54" i="11"/>
  <c r="M54" i="11"/>
  <c r="V54" i="11"/>
  <c r="I55" i="11"/>
  <c r="R55" i="11"/>
  <c r="E56" i="11"/>
  <c r="M56" i="11"/>
  <c r="V56" i="11"/>
  <c r="J27" i="11"/>
  <c r="S27" i="11"/>
  <c r="F28" i="11"/>
  <c r="N28" i="11"/>
  <c r="W28" i="11"/>
  <c r="J29" i="11"/>
  <c r="S29" i="11"/>
  <c r="F30" i="11"/>
  <c r="N30" i="11"/>
  <c r="W30" i="11"/>
  <c r="J31" i="11"/>
  <c r="S31" i="11"/>
  <c r="F32" i="11"/>
  <c r="N32" i="11"/>
  <c r="W32" i="11"/>
  <c r="J33" i="11"/>
  <c r="S33" i="11"/>
  <c r="F34" i="11"/>
  <c r="N34" i="11"/>
  <c r="W34" i="11"/>
  <c r="J35" i="11"/>
  <c r="S35" i="11"/>
  <c r="F36" i="11"/>
  <c r="N36" i="11"/>
  <c r="W36" i="11"/>
  <c r="J37" i="11"/>
  <c r="S37" i="11"/>
  <c r="F38" i="11"/>
  <c r="N38" i="11"/>
  <c r="W38" i="11"/>
  <c r="J39" i="11"/>
  <c r="S39" i="11"/>
  <c r="F40" i="11"/>
  <c r="N40" i="11"/>
  <c r="W40" i="11"/>
  <c r="J41" i="11"/>
  <c r="S41" i="11"/>
  <c r="F42" i="11"/>
  <c r="N42" i="11"/>
  <c r="W42" i="11"/>
  <c r="J43" i="11"/>
  <c r="S43" i="11"/>
  <c r="F44" i="11"/>
  <c r="N44" i="11"/>
  <c r="W44" i="11"/>
  <c r="J45" i="11"/>
  <c r="S45" i="11"/>
  <c r="F46" i="11"/>
  <c r="N46" i="11"/>
  <c r="W46" i="11"/>
  <c r="J47" i="11"/>
  <c r="S47" i="11"/>
  <c r="F48" i="11"/>
  <c r="N48" i="11"/>
  <c r="W48" i="11"/>
  <c r="J49" i="11"/>
  <c r="S49" i="11"/>
  <c r="F50" i="11"/>
  <c r="N50" i="11"/>
  <c r="W50" i="11"/>
  <c r="J51" i="11"/>
  <c r="S51" i="11"/>
  <c r="F52" i="11"/>
  <c r="N52" i="11"/>
  <c r="W52" i="11"/>
  <c r="J53" i="11"/>
  <c r="S53" i="11"/>
  <c r="F54" i="11"/>
  <c r="N54" i="11"/>
  <c r="W54" i="11"/>
  <c r="K27" i="11"/>
  <c r="T27" i="11"/>
  <c r="G28" i="11"/>
  <c r="P28" i="11"/>
  <c r="X28" i="11"/>
  <c r="K29" i="11"/>
  <c r="T29" i="11"/>
  <c r="G30" i="11"/>
  <c r="P30" i="11"/>
  <c r="X30" i="11"/>
  <c r="K31" i="11"/>
  <c r="T31" i="11"/>
  <c r="G32" i="11"/>
  <c r="P32" i="11"/>
  <c r="X32" i="11"/>
  <c r="K33" i="11"/>
  <c r="T33" i="11"/>
  <c r="G34" i="11"/>
  <c r="P34" i="11"/>
  <c r="X34" i="11"/>
  <c r="K35" i="11"/>
  <c r="T35" i="11"/>
  <c r="G36" i="11"/>
  <c r="P36" i="11"/>
  <c r="X36" i="11"/>
  <c r="K37" i="11"/>
  <c r="T37" i="11"/>
  <c r="G38" i="11"/>
  <c r="P38" i="11"/>
  <c r="X38" i="11"/>
  <c r="K39" i="11"/>
  <c r="T39" i="11"/>
  <c r="G40" i="11"/>
  <c r="P40" i="11"/>
  <c r="X40" i="11"/>
  <c r="K41" i="11"/>
  <c r="T41" i="11"/>
  <c r="G42" i="11"/>
  <c r="P42" i="11"/>
  <c r="X42" i="11"/>
  <c r="K43" i="11"/>
  <c r="T43" i="11"/>
  <c r="G44" i="11"/>
  <c r="P44" i="11"/>
  <c r="X44" i="11"/>
  <c r="K45" i="11"/>
  <c r="T45" i="11"/>
  <c r="G46" i="11"/>
  <c r="P46" i="11"/>
  <c r="X46" i="11"/>
  <c r="K47" i="11"/>
  <c r="T47" i="11"/>
  <c r="G48" i="11"/>
  <c r="P48" i="11"/>
  <c r="X48" i="11"/>
  <c r="K49" i="11"/>
  <c r="T49" i="11"/>
  <c r="G50" i="11"/>
  <c r="P50" i="11"/>
  <c r="X50" i="11"/>
  <c r="K51" i="11"/>
  <c r="T51" i="11"/>
  <c r="G52" i="11"/>
  <c r="P52" i="11"/>
  <c r="O26" i="11"/>
  <c r="O86" i="11" s="1"/>
  <c r="L27" i="11"/>
  <c r="U27" i="11"/>
  <c r="H28" i="11"/>
  <c r="Q28" i="11"/>
  <c r="Y28" i="11"/>
  <c r="L29" i="11"/>
  <c r="U29" i="11"/>
  <c r="H30" i="11"/>
  <c r="Q30" i="11"/>
  <c r="Y30" i="11"/>
  <c r="L31" i="11"/>
  <c r="U31" i="11"/>
  <c r="H32" i="11"/>
  <c r="Q32" i="11"/>
  <c r="Y32" i="11"/>
  <c r="L33" i="11"/>
  <c r="U33" i="11"/>
  <c r="H34" i="11"/>
  <c r="Q34" i="11"/>
  <c r="Y34" i="11"/>
  <c r="L35" i="11"/>
  <c r="U35" i="11"/>
  <c r="H36" i="11"/>
  <c r="Q36" i="11"/>
  <c r="Y36" i="11"/>
  <c r="L37" i="11"/>
  <c r="U37" i="11"/>
  <c r="H38" i="11"/>
  <c r="Q38" i="11"/>
  <c r="Y38" i="11"/>
  <c r="L39" i="11"/>
  <c r="U39" i="11"/>
  <c r="H40" i="11"/>
  <c r="Q40" i="11"/>
  <c r="Y40" i="11"/>
  <c r="L41" i="11"/>
  <c r="U41" i="11"/>
  <c r="H42" i="11"/>
  <c r="Q42" i="11"/>
  <c r="Y42" i="11"/>
  <c r="L43" i="11"/>
  <c r="U43" i="11"/>
  <c r="H44" i="11"/>
  <c r="Q44" i="11"/>
  <c r="Y44" i="11"/>
  <c r="L45" i="11"/>
  <c r="U45" i="11"/>
  <c r="H46" i="11"/>
  <c r="Q46" i="11"/>
  <c r="Y46" i="11"/>
  <c r="L47" i="11"/>
  <c r="U47" i="11"/>
  <c r="H48" i="11"/>
  <c r="Q48" i="11"/>
  <c r="Y48" i="11"/>
  <c r="L49" i="11"/>
  <c r="U49" i="11"/>
  <c r="H50" i="11"/>
  <c r="Q50" i="11"/>
  <c r="Y50" i="11"/>
  <c r="L51" i="11"/>
  <c r="U51" i="11"/>
  <c r="H52" i="11"/>
  <c r="Q52" i="11"/>
  <c r="E27" i="11"/>
  <c r="M27" i="11"/>
  <c r="V27" i="11"/>
  <c r="I28" i="11"/>
  <c r="R28" i="11"/>
  <c r="M29" i="11"/>
  <c r="V29" i="11"/>
  <c r="I30" i="11"/>
  <c r="R30" i="11"/>
  <c r="E31" i="11"/>
  <c r="M31" i="11"/>
  <c r="V31" i="11"/>
  <c r="I32" i="11"/>
  <c r="R32" i="11"/>
  <c r="E33" i="11"/>
  <c r="M33" i="11"/>
  <c r="V33" i="11"/>
  <c r="I34" i="11"/>
  <c r="R34" i="11"/>
  <c r="E35" i="11"/>
  <c r="M35" i="11"/>
  <c r="V35" i="11"/>
  <c r="I36" i="11"/>
  <c r="R36" i="11"/>
  <c r="E37" i="11"/>
  <c r="M37" i="11"/>
  <c r="V37" i="11"/>
  <c r="I38" i="11"/>
  <c r="R38" i="11"/>
  <c r="E39" i="11"/>
  <c r="M39" i="11"/>
  <c r="V39" i="11"/>
  <c r="I40" i="11"/>
  <c r="R40" i="11"/>
  <c r="E41" i="11"/>
  <c r="M41" i="11"/>
  <c r="V41" i="11"/>
  <c r="I42" i="11"/>
  <c r="R42" i="11"/>
  <c r="E43" i="11"/>
  <c r="M43" i="11"/>
  <c r="V43" i="11"/>
  <c r="I44" i="11"/>
  <c r="R44" i="11"/>
  <c r="E45" i="11"/>
  <c r="M45" i="11"/>
  <c r="V45" i="11"/>
  <c r="I46" i="11"/>
  <c r="R46" i="11"/>
  <c r="E47" i="11"/>
  <c r="M47" i="11"/>
  <c r="V47" i="11"/>
  <c r="I48" i="11"/>
  <c r="R48" i="11"/>
  <c r="E49" i="11"/>
  <c r="M49" i="11"/>
  <c r="V49" i="11"/>
  <c r="I50" i="11"/>
  <c r="R50" i="11"/>
  <c r="E51" i="11"/>
  <c r="M51" i="11"/>
  <c r="V51" i="11"/>
  <c r="I52" i="11"/>
  <c r="R52" i="11"/>
  <c r="E53" i="11"/>
  <c r="M53" i="11"/>
  <c r="V53" i="11"/>
  <c r="I54" i="11"/>
  <c r="R54" i="11"/>
  <c r="E55" i="11"/>
  <c r="M55" i="11"/>
  <c r="V55" i="11"/>
  <c r="I56" i="11"/>
  <c r="R56" i="11"/>
  <c r="E57" i="11"/>
  <c r="M57" i="11"/>
  <c r="V57" i="11"/>
  <c r="F27" i="11"/>
  <c r="N27" i="11"/>
  <c r="W27" i="11"/>
  <c r="J28" i="11"/>
  <c r="S28" i="11"/>
  <c r="F29" i="11"/>
  <c r="N29" i="11"/>
  <c r="W29" i="11"/>
  <c r="J30" i="11"/>
  <c r="S30" i="11"/>
  <c r="F31" i="11"/>
  <c r="N31" i="11"/>
  <c r="W31" i="11"/>
  <c r="J32" i="11"/>
  <c r="S32" i="11"/>
  <c r="F33" i="11"/>
  <c r="N33" i="11"/>
  <c r="W33" i="11"/>
  <c r="J34" i="11"/>
  <c r="S34" i="11"/>
  <c r="F35" i="11"/>
  <c r="N35" i="11"/>
  <c r="W35" i="11"/>
  <c r="J36" i="11"/>
  <c r="S36" i="11"/>
  <c r="F37" i="11"/>
  <c r="N37" i="11"/>
  <c r="W37" i="11"/>
  <c r="J38" i="11"/>
  <c r="S38" i="11"/>
  <c r="F39" i="11"/>
  <c r="N39" i="11"/>
  <c r="W39" i="11"/>
  <c r="J40" i="11"/>
  <c r="S40" i="11"/>
  <c r="F41" i="11"/>
  <c r="N41" i="11"/>
  <c r="W41" i="11"/>
  <c r="J42" i="11"/>
  <c r="S42" i="11"/>
  <c r="F43" i="11"/>
  <c r="N43" i="11"/>
  <c r="W43" i="11"/>
  <c r="J44" i="11"/>
  <c r="S44" i="11"/>
  <c r="F45" i="11"/>
  <c r="N45" i="11"/>
  <c r="W45" i="11"/>
  <c r="J46" i="11"/>
  <c r="S46" i="11"/>
  <c r="F47" i="11"/>
  <c r="N47" i="11"/>
  <c r="W47" i="11"/>
  <c r="J48" i="11"/>
  <c r="S48" i="11"/>
  <c r="F49" i="11"/>
  <c r="N49" i="11"/>
  <c r="W49" i="11"/>
  <c r="J50" i="11"/>
  <c r="S50" i="11"/>
  <c r="F51" i="11"/>
  <c r="N51" i="11"/>
  <c r="W51" i="11"/>
  <c r="J52" i="11"/>
  <c r="S52" i="11"/>
  <c r="F53" i="11"/>
  <c r="N53" i="11"/>
  <c r="W53" i="11"/>
  <c r="J54" i="11"/>
  <c r="S54" i="11"/>
  <c r="F55" i="11"/>
  <c r="G27" i="11"/>
  <c r="P27" i="11"/>
  <c r="X27" i="11"/>
  <c r="K28" i="11"/>
  <c r="T28" i="11"/>
  <c r="G29" i="11"/>
  <c r="P29" i="11"/>
  <c r="X29" i="11"/>
  <c r="K30" i="11"/>
  <c r="T30" i="11"/>
  <c r="G31" i="11"/>
  <c r="P31" i="11"/>
  <c r="X31" i="11"/>
  <c r="K32" i="11"/>
  <c r="T32" i="11"/>
  <c r="G33" i="11"/>
  <c r="P33" i="11"/>
  <c r="X33" i="11"/>
  <c r="K34" i="11"/>
  <c r="T34" i="11"/>
  <c r="G35" i="11"/>
  <c r="P35" i="11"/>
  <c r="X35" i="11"/>
  <c r="K36" i="11"/>
  <c r="T36" i="11"/>
  <c r="G37" i="11"/>
  <c r="P37" i="11"/>
  <c r="X37" i="11"/>
  <c r="K38" i="11"/>
  <c r="T38" i="11"/>
  <c r="G39" i="11"/>
  <c r="P39" i="11"/>
  <c r="X39" i="11"/>
  <c r="K40" i="11"/>
  <c r="T40" i="11"/>
  <c r="G41" i="11"/>
  <c r="P41" i="11"/>
  <c r="X41" i="11"/>
  <c r="K42" i="11"/>
  <c r="T42" i="11"/>
  <c r="G43" i="11"/>
  <c r="P43" i="11"/>
  <c r="X43" i="11"/>
  <c r="K44" i="11"/>
  <c r="T44" i="11"/>
  <c r="G45" i="11"/>
  <c r="P45" i="11"/>
  <c r="X45" i="11"/>
  <c r="K46" i="11"/>
  <c r="T46" i="11"/>
  <c r="G47" i="11"/>
  <c r="P47" i="11"/>
  <c r="X47" i="11"/>
  <c r="K48" i="11"/>
  <c r="T48" i="11"/>
  <c r="G49" i="11"/>
  <c r="P49" i="11"/>
  <c r="H27" i="11"/>
  <c r="Q27" i="11"/>
  <c r="Y27" i="11"/>
  <c r="L28" i="11"/>
  <c r="U28" i="11"/>
  <c r="H29" i="11"/>
  <c r="Q29" i="11"/>
  <c r="Y29" i="11"/>
  <c r="L30" i="11"/>
  <c r="U30" i="11"/>
  <c r="H31" i="11"/>
  <c r="Q31" i="11"/>
  <c r="Y31" i="11"/>
  <c r="L32" i="11"/>
  <c r="U32" i="11"/>
  <c r="H33" i="11"/>
  <c r="Q33" i="11"/>
  <c r="Y33" i="11"/>
  <c r="L34" i="11"/>
  <c r="U34" i="11"/>
  <c r="H35" i="11"/>
  <c r="Q35" i="11"/>
  <c r="Y35" i="11"/>
  <c r="L36" i="11"/>
  <c r="U36" i="11"/>
  <c r="H37" i="11"/>
  <c r="Q37" i="11"/>
  <c r="Y37" i="11"/>
  <c r="L38" i="11"/>
  <c r="U38" i="11"/>
  <c r="H39" i="11"/>
  <c r="Q39" i="11"/>
  <c r="Y39" i="11"/>
  <c r="L40" i="11"/>
  <c r="U40" i="11"/>
  <c r="H41" i="11"/>
  <c r="Q41" i="11"/>
  <c r="Y41" i="11"/>
  <c r="L42" i="11"/>
  <c r="U42" i="11"/>
  <c r="H43" i="11"/>
  <c r="Q43" i="11"/>
  <c r="Y43" i="11"/>
  <c r="L44" i="11"/>
  <c r="U44" i="11"/>
  <c r="H45" i="11"/>
  <c r="Q45" i="11"/>
  <c r="Y45" i="11"/>
  <c r="L46" i="11"/>
  <c r="U46" i="11"/>
  <c r="H47" i="11"/>
  <c r="Q47" i="11"/>
  <c r="Y47" i="11"/>
  <c r="L48" i="11"/>
  <c r="U48" i="11"/>
  <c r="H49" i="11"/>
  <c r="Q49" i="11"/>
  <c r="Y49" i="11"/>
  <c r="L50" i="11"/>
  <c r="U50" i="11"/>
  <c r="X49" i="11"/>
  <c r="Y51" i="11"/>
  <c r="H53" i="11"/>
  <c r="Y53" i="11"/>
  <c r="U54" i="11"/>
  <c r="N55" i="11"/>
  <c r="Y55" i="11"/>
  <c r="P56" i="11"/>
  <c r="F57" i="11"/>
  <c r="P57" i="11"/>
  <c r="Y57" i="11"/>
  <c r="L58" i="11"/>
  <c r="U58" i="11"/>
  <c r="H59" i="11"/>
  <c r="Q59" i="11"/>
  <c r="Y59" i="11"/>
  <c r="L60" i="11"/>
  <c r="U60" i="11"/>
  <c r="H61" i="11"/>
  <c r="Q61" i="11"/>
  <c r="Y61" i="11"/>
  <c r="L62" i="11"/>
  <c r="U62" i="11"/>
  <c r="H63" i="11"/>
  <c r="Q63" i="11"/>
  <c r="Y63" i="11"/>
  <c r="L64" i="11"/>
  <c r="U64" i="11"/>
  <c r="H65" i="11"/>
  <c r="Q65" i="11"/>
  <c r="Y65" i="11"/>
  <c r="L66" i="11"/>
  <c r="U66" i="11"/>
  <c r="H67" i="11"/>
  <c r="Q67" i="11"/>
  <c r="Y67" i="11"/>
  <c r="L68" i="11"/>
  <c r="U68" i="11"/>
  <c r="H69" i="11"/>
  <c r="Q69" i="11"/>
  <c r="Y69" i="11"/>
  <c r="L70" i="11"/>
  <c r="U70" i="11"/>
  <c r="H71" i="11"/>
  <c r="Q71" i="11"/>
  <c r="Y71" i="11"/>
  <c r="L72" i="11"/>
  <c r="U72" i="11"/>
  <c r="H73" i="11"/>
  <c r="Q73" i="11"/>
  <c r="Y73" i="11"/>
  <c r="L74" i="11"/>
  <c r="U74" i="11"/>
  <c r="H75" i="11"/>
  <c r="Q75" i="11"/>
  <c r="Y75" i="11"/>
  <c r="L76" i="11"/>
  <c r="U76" i="11"/>
  <c r="H77" i="11"/>
  <c r="Q77" i="11"/>
  <c r="Y77" i="11"/>
  <c r="L78" i="11"/>
  <c r="U78" i="11"/>
  <c r="H79" i="11"/>
  <c r="Q79" i="11"/>
  <c r="Y79" i="11"/>
  <c r="L80" i="11"/>
  <c r="U80" i="11"/>
  <c r="H81" i="11"/>
  <c r="Q81" i="11"/>
  <c r="Y81" i="11"/>
  <c r="L82" i="11"/>
  <c r="U82" i="11"/>
  <c r="H83" i="11"/>
  <c r="Q83" i="11"/>
  <c r="Y83" i="11"/>
  <c r="L84" i="11"/>
  <c r="U84" i="11"/>
  <c r="L26" i="11"/>
  <c r="U26" i="11"/>
  <c r="K50" i="11"/>
  <c r="K52" i="11"/>
  <c r="K53" i="11"/>
  <c r="G54" i="11"/>
  <c r="X54" i="11"/>
  <c r="P55" i="11"/>
  <c r="F56" i="11"/>
  <c r="Q56" i="11"/>
  <c r="G57" i="11"/>
  <c r="Q57" i="11"/>
  <c r="E58" i="11"/>
  <c r="M58" i="11"/>
  <c r="V58" i="11"/>
  <c r="I59" i="11"/>
  <c r="R59" i="11"/>
  <c r="E60" i="11"/>
  <c r="M60" i="11"/>
  <c r="V60" i="11"/>
  <c r="I61" i="11"/>
  <c r="R61" i="11"/>
  <c r="E62" i="11"/>
  <c r="M62" i="11"/>
  <c r="V62" i="11"/>
  <c r="I63" i="11"/>
  <c r="R63" i="11"/>
  <c r="E64" i="11"/>
  <c r="M64" i="11"/>
  <c r="V64" i="11"/>
  <c r="I65" i="11"/>
  <c r="R65" i="11"/>
  <c r="E66" i="11"/>
  <c r="M66" i="11"/>
  <c r="V66" i="11"/>
  <c r="I67" i="11"/>
  <c r="R67" i="11"/>
  <c r="E68" i="11"/>
  <c r="M68" i="11"/>
  <c r="V68" i="11"/>
  <c r="I69" i="11"/>
  <c r="R69" i="11"/>
  <c r="E70" i="11"/>
  <c r="M70" i="11"/>
  <c r="V70" i="11"/>
  <c r="I71" i="11"/>
  <c r="R71" i="11"/>
  <c r="E72" i="11"/>
  <c r="M72" i="11"/>
  <c r="V72" i="11"/>
  <c r="I73" i="11"/>
  <c r="R73" i="11"/>
  <c r="E74" i="11"/>
  <c r="M74" i="11"/>
  <c r="V74" i="11"/>
  <c r="I75" i="11"/>
  <c r="R75" i="11"/>
  <c r="E76" i="11"/>
  <c r="M76" i="11"/>
  <c r="V76" i="11"/>
  <c r="I77" i="11"/>
  <c r="R77" i="11"/>
  <c r="E78" i="11"/>
  <c r="M78" i="11"/>
  <c r="V78" i="11"/>
  <c r="I79" i="11"/>
  <c r="R79" i="11"/>
  <c r="E80" i="11"/>
  <c r="M80" i="11"/>
  <c r="V80" i="11"/>
  <c r="I81" i="11"/>
  <c r="R81" i="11"/>
  <c r="E82" i="11"/>
  <c r="M82" i="11"/>
  <c r="V82" i="11"/>
  <c r="I83" i="11"/>
  <c r="R83" i="11"/>
  <c r="E84" i="11"/>
  <c r="M84" i="11"/>
  <c r="V84" i="11"/>
  <c r="E26" i="11"/>
  <c r="M26" i="11"/>
  <c r="V26" i="11"/>
  <c r="T50" i="11"/>
  <c r="L52" i="11"/>
  <c r="L53" i="11"/>
  <c r="H54" i="11"/>
  <c r="Y54" i="11"/>
  <c r="Q55" i="11"/>
  <c r="G56" i="11"/>
  <c r="S56" i="11"/>
  <c r="H57" i="11"/>
  <c r="R57" i="11"/>
  <c r="F58" i="11"/>
  <c r="N58" i="11"/>
  <c r="W58" i="11"/>
  <c r="J59" i="11"/>
  <c r="S59" i="11"/>
  <c r="F60" i="11"/>
  <c r="N60" i="11"/>
  <c r="W60" i="11"/>
  <c r="J61" i="11"/>
  <c r="S61" i="11"/>
  <c r="F62" i="11"/>
  <c r="N62" i="11"/>
  <c r="W62" i="11"/>
  <c r="J63" i="11"/>
  <c r="S63" i="11"/>
  <c r="F64" i="11"/>
  <c r="N64" i="11"/>
  <c r="W64" i="11"/>
  <c r="J65" i="11"/>
  <c r="S65" i="11"/>
  <c r="F66" i="11"/>
  <c r="N66" i="11"/>
  <c r="W66" i="11"/>
  <c r="J67" i="11"/>
  <c r="S67" i="11"/>
  <c r="F68" i="11"/>
  <c r="N68" i="11"/>
  <c r="W68" i="11"/>
  <c r="J69" i="11"/>
  <c r="S69" i="11"/>
  <c r="F70" i="11"/>
  <c r="N70" i="11"/>
  <c r="W70" i="11"/>
  <c r="J71" i="11"/>
  <c r="S71" i="11"/>
  <c r="F72" i="11"/>
  <c r="N72" i="11"/>
  <c r="W72" i="11"/>
  <c r="J73" i="11"/>
  <c r="S73" i="11"/>
  <c r="F74" i="11"/>
  <c r="N74" i="11"/>
  <c r="W74" i="11"/>
  <c r="J75" i="11"/>
  <c r="S75" i="11"/>
  <c r="F76" i="11"/>
  <c r="N76" i="11"/>
  <c r="W76" i="11"/>
  <c r="J77" i="11"/>
  <c r="S77" i="11"/>
  <c r="F78" i="11"/>
  <c r="N78" i="11"/>
  <c r="W78" i="11"/>
  <c r="J79" i="11"/>
  <c r="S79" i="11"/>
  <c r="F80" i="11"/>
  <c r="N80" i="11"/>
  <c r="W80" i="11"/>
  <c r="J81" i="11"/>
  <c r="S81" i="11"/>
  <c r="F82" i="11"/>
  <c r="N82" i="11"/>
  <c r="W82" i="11"/>
  <c r="J83" i="11"/>
  <c r="S83" i="11"/>
  <c r="F84" i="11"/>
  <c r="N84" i="11"/>
  <c r="W84" i="11"/>
  <c r="F26" i="11"/>
  <c r="N26" i="11"/>
  <c r="W26" i="11"/>
  <c r="G51" i="11"/>
  <c r="T52" i="11"/>
  <c r="P53" i="11"/>
  <c r="K54" i="11"/>
  <c r="G55" i="11"/>
  <c r="S55" i="11"/>
  <c r="H56" i="11"/>
  <c r="T56" i="11"/>
  <c r="I57" i="11"/>
  <c r="S57" i="11"/>
  <c r="G58" i="11"/>
  <c r="P58" i="11"/>
  <c r="X58" i="11"/>
  <c r="K59" i="11"/>
  <c r="T59" i="11"/>
  <c r="G60" i="11"/>
  <c r="P60" i="11"/>
  <c r="X60" i="11"/>
  <c r="K61" i="11"/>
  <c r="T61" i="11"/>
  <c r="G62" i="11"/>
  <c r="P62" i="11"/>
  <c r="X62" i="11"/>
  <c r="K63" i="11"/>
  <c r="T63" i="11"/>
  <c r="G64" i="11"/>
  <c r="P64" i="11"/>
  <c r="X64" i="11"/>
  <c r="K65" i="11"/>
  <c r="T65" i="11"/>
  <c r="G66" i="11"/>
  <c r="P66" i="11"/>
  <c r="X66" i="11"/>
  <c r="K67" i="11"/>
  <c r="T67" i="11"/>
  <c r="G68" i="11"/>
  <c r="P68" i="11"/>
  <c r="X68" i="11"/>
  <c r="K69" i="11"/>
  <c r="T69" i="11"/>
  <c r="G70" i="11"/>
  <c r="P70" i="11"/>
  <c r="X70" i="11"/>
  <c r="K71" i="11"/>
  <c r="T71" i="11"/>
  <c r="G72" i="11"/>
  <c r="P72" i="11"/>
  <c r="X72" i="11"/>
  <c r="K73" i="11"/>
  <c r="T73" i="11"/>
  <c r="G74" i="11"/>
  <c r="P74" i="11"/>
  <c r="X74" i="11"/>
  <c r="K75" i="11"/>
  <c r="T75" i="11"/>
  <c r="G76" i="11"/>
  <c r="P76" i="11"/>
  <c r="X76" i="11"/>
  <c r="K77" i="11"/>
  <c r="T77" i="11"/>
  <c r="G78" i="11"/>
  <c r="P78" i="11"/>
  <c r="X78" i="11"/>
  <c r="K79" i="11"/>
  <c r="T79" i="11"/>
  <c r="G80" i="11"/>
  <c r="P80" i="11"/>
  <c r="X80" i="11"/>
  <c r="K81" i="11"/>
  <c r="T81" i="11"/>
  <c r="G82" i="11"/>
  <c r="P82" i="11"/>
  <c r="X82" i="11"/>
  <c r="K83" i="11"/>
  <c r="T83" i="11"/>
  <c r="G84" i="11"/>
  <c r="P84" i="11"/>
  <c r="X84" i="11"/>
  <c r="G26" i="11"/>
  <c r="P26" i="11"/>
  <c r="X26" i="11"/>
  <c r="H51" i="11"/>
  <c r="U52" i="11"/>
  <c r="Q53" i="11"/>
  <c r="L54" i="11"/>
  <c r="H55" i="11"/>
  <c r="T55" i="11"/>
  <c r="J56" i="11"/>
  <c r="U56" i="11"/>
  <c r="J57" i="11"/>
  <c r="T57" i="11"/>
  <c r="H58" i="11"/>
  <c r="Q58" i="11"/>
  <c r="Y58" i="11"/>
  <c r="L59" i="11"/>
  <c r="U59" i="11"/>
  <c r="H60" i="11"/>
  <c r="Q60" i="11"/>
  <c r="Y60" i="11"/>
  <c r="L61" i="11"/>
  <c r="U61" i="11"/>
  <c r="H62" i="11"/>
  <c r="Q62" i="11"/>
  <c r="Y62" i="11"/>
  <c r="L63" i="11"/>
  <c r="U63" i="11"/>
  <c r="H64" i="11"/>
  <c r="Q64" i="11"/>
  <c r="Y64" i="11"/>
  <c r="L65" i="11"/>
  <c r="U65" i="11"/>
  <c r="H66" i="11"/>
  <c r="Q66" i="11"/>
  <c r="Y66" i="11"/>
  <c r="L67" i="11"/>
  <c r="U67" i="11"/>
  <c r="H68" i="11"/>
  <c r="Q68" i="11"/>
  <c r="Y68" i="11"/>
  <c r="L69" i="11"/>
  <c r="U69" i="11"/>
  <c r="H70" i="11"/>
  <c r="Q70" i="11"/>
  <c r="Y70" i="11"/>
  <c r="L71" i="11"/>
  <c r="U71" i="11"/>
  <c r="H72" i="11"/>
  <c r="Q72" i="11"/>
  <c r="Y72" i="11"/>
  <c r="L73" i="11"/>
  <c r="U73" i="11"/>
  <c r="H74" i="11"/>
  <c r="Q74" i="11"/>
  <c r="Y74" i="11"/>
  <c r="L75" i="11"/>
  <c r="U75" i="11"/>
  <c r="H76" i="11"/>
  <c r="Q76" i="11"/>
  <c r="Y76" i="11"/>
  <c r="L77" i="11"/>
  <c r="U77" i="11"/>
  <c r="H78" i="11"/>
  <c r="Q78" i="11"/>
  <c r="Y78" i="11"/>
  <c r="L79" i="11"/>
  <c r="U79" i="11"/>
  <c r="H80" i="11"/>
  <c r="Q80" i="11"/>
  <c r="Y80" i="11"/>
  <c r="L81" i="11"/>
  <c r="U81" i="11"/>
  <c r="H82" i="11"/>
  <c r="Q82" i="11"/>
  <c r="Y82" i="11"/>
  <c r="L83" i="11"/>
  <c r="U83" i="11"/>
  <c r="H84" i="11"/>
  <c r="Q84" i="11"/>
  <c r="Y84" i="11"/>
  <c r="H26" i="11"/>
  <c r="Q26" i="11"/>
  <c r="Y26" i="11"/>
  <c r="P51" i="11"/>
  <c r="X52" i="11"/>
  <c r="T53" i="11"/>
  <c r="P54" i="11"/>
  <c r="J55" i="11"/>
  <c r="U55" i="11"/>
  <c r="K56" i="11"/>
  <c r="W56" i="11"/>
  <c r="K57" i="11"/>
  <c r="U57" i="11"/>
  <c r="I58" i="11"/>
  <c r="R58" i="11"/>
  <c r="E59" i="11"/>
  <c r="M59" i="11"/>
  <c r="V59" i="11"/>
  <c r="I60" i="11"/>
  <c r="R60" i="11"/>
  <c r="E61" i="11"/>
  <c r="M61" i="11"/>
  <c r="V61" i="11"/>
  <c r="I62" i="11"/>
  <c r="R62" i="11"/>
  <c r="E63" i="11"/>
  <c r="M63" i="11"/>
  <c r="V63" i="11"/>
  <c r="I64" i="11"/>
  <c r="R64" i="11"/>
  <c r="E65" i="11"/>
  <c r="M65" i="11"/>
  <c r="V65" i="11"/>
  <c r="I66" i="11"/>
  <c r="R66" i="11"/>
  <c r="E67" i="11"/>
  <c r="M67" i="11"/>
  <c r="V67" i="11"/>
  <c r="I68" i="11"/>
  <c r="R68" i="11"/>
  <c r="E69" i="11"/>
  <c r="M69" i="11"/>
  <c r="V69" i="11"/>
  <c r="I70" i="11"/>
  <c r="R70" i="11"/>
  <c r="E71" i="11"/>
  <c r="M71" i="11"/>
  <c r="V71" i="11"/>
  <c r="I72" i="11"/>
  <c r="R72" i="11"/>
  <c r="E73" i="11"/>
  <c r="M73" i="11"/>
  <c r="V73" i="11"/>
  <c r="I74" i="11"/>
  <c r="R74" i="11"/>
  <c r="E75" i="11"/>
  <c r="M75" i="11"/>
  <c r="V75" i="11"/>
  <c r="I76" i="11"/>
  <c r="R76" i="11"/>
  <c r="E77" i="11"/>
  <c r="M77" i="11"/>
  <c r="V77" i="11"/>
  <c r="I78" i="11"/>
  <c r="R78" i="11"/>
  <c r="E79" i="11"/>
  <c r="M79" i="11"/>
  <c r="V79" i="11"/>
  <c r="I80" i="11"/>
  <c r="R80" i="11"/>
  <c r="E81" i="11"/>
  <c r="M81" i="11"/>
  <c r="V81" i="11"/>
  <c r="I82" i="11"/>
  <c r="R82" i="11"/>
  <c r="E83" i="11"/>
  <c r="M83" i="11"/>
  <c r="V83" i="11"/>
  <c r="I84" i="11"/>
  <c r="R84" i="11"/>
  <c r="I26" i="11"/>
  <c r="R26" i="11"/>
  <c r="Q51" i="11"/>
  <c r="Y52" i="11"/>
  <c r="U53" i="11"/>
  <c r="Q54" i="11"/>
  <c r="K55" i="11"/>
  <c r="W55" i="11"/>
  <c r="L56" i="11"/>
  <c r="X56" i="11"/>
  <c r="L57" i="11"/>
  <c r="W57" i="11"/>
  <c r="J58" i="11"/>
  <c r="S58" i="11"/>
  <c r="F59" i="11"/>
  <c r="N59" i="11"/>
  <c r="W59" i="11"/>
  <c r="J60" i="11"/>
  <c r="S60" i="11"/>
  <c r="F61" i="11"/>
  <c r="N61" i="11"/>
  <c r="W61" i="11"/>
  <c r="J62" i="11"/>
  <c r="S62" i="11"/>
  <c r="F63" i="11"/>
  <c r="N63" i="11"/>
  <c r="W63" i="11"/>
  <c r="J64" i="11"/>
  <c r="S64" i="11"/>
  <c r="F65" i="11"/>
  <c r="N65" i="11"/>
  <c r="W65" i="11"/>
  <c r="J66" i="11"/>
  <c r="S66" i="11"/>
  <c r="F67" i="11"/>
  <c r="N67" i="11"/>
  <c r="W67" i="11"/>
  <c r="J68" i="11"/>
  <c r="S68" i="11"/>
  <c r="F69" i="11"/>
  <c r="N69" i="11"/>
  <c r="W69" i="11"/>
  <c r="J70" i="11"/>
  <c r="S70" i="11"/>
  <c r="F71" i="11"/>
  <c r="N71" i="11"/>
  <c r="W71" i="11"/>
  <c r="J72" i="11"/>
  <c r="S72" i="11"/>
  <c r="F73" i="11"/>
  <c r="N73" i="11"/>
  <c r="W73" i="11"/>
  <c r="J74" i="11"/>
  <c r="S74" i="11"/>
  <c r="F75" i="11"/>
  <c r="N75" i="11"/>
  <c r="W75" i="11"/>
  <c r="J76" i="11"/>
  <c r="S76" i="11"/>
  <c r="F77" i="11"/>
  <c r="N77" i="11"/>
  <c r="W77" i="11"/>
  <c r="J78" i="11"/>
  <c r="S78" i="11"/>
  <c r="F79" i="11"/>
  <c r="N79" i="11"/>
  <c r="W79" i="11"/>
  <c r="J80" i="11"/>
  <c r="S80" i="11"/>
  <c r="F81" i="11"/>
  <c r="N81" i="11"/>
  <c r="W81" i="11"/>
  <c r="J82" i="11"/>
  <c r="S82" i="11"/>
  <c r="F83" i="11"/>
  <c r="N83" i="11"/>
  <c r="W83" i="11"/>
  <c r="J84" i="11"/>
  <c r="S84" i="11"/>
  <c r="J26" i="11"/>
  <c r="S26" i="11"/>
  <c r="X51" i="11"/>
  <c r="G53" i="11"/>
  <c r="X53" i="11"/>
  <c r="T54" i="11"/>
  <c r="L55" i="11"/>
  <c r="X55" i="11"/>
  <c r="N56" i="11"/>
  <c r="Y56" i="11"/>
  <c r="N57" i="11"/>
  <c r="X57" i="11"/>
  <c r="K58" i="11"/>
  <c r="T58" i="11"/>
  <c r="G59" i="11"/>
  <c r="P59" i="11"/>
  <c r="X59" i="11"/>
  <c r="K60" i="11"/>
  <c r="T60" i="11"/>
  <c r="G61" i="11"/>
  <c r="P61" i="11"/>
  <c r="X61" i="11"/>
  <c r="K62" i="11"/>
  <c r="T62" i="11"/>
  <c r="G63" i="11"/>
  <c r="P63" i="11"/>
  <c r="X63" i="11"/>
  <c r="K64" i="11"/>
  <c r="T64" i="11"/>
  <c r="G65" i="11"/>
  <c r="P65" i="11"/>
  <c r="X65" i="11"/>
  <c r="K66" i="11"/>
  <c r="T66" i="11"/>
  <c r="G67" i="11"/>
  <c r="P67" i="11"/>
  <c r="X67" i="11"/>
  <c r="K68" i="11"/>
  <c r="T68" i="11"/>
  <c r="G69" i="11"/>
  <c r="P69" i="11"/>
  <c r="X69" i="11"/>
  <c r="K70" i="11"/>
  <c r="T70" i="11"/>
  <c r="G71" i="11"/>
  <c r="P71" i="11"/>
  <c r="X71" i="11"/>
  <c r="K72" i="11"/>
  <c r="T72" i="11"/>
  <c r="G73" i="11"/>
  <c r="P73" i="11"/>
  <c r="X73" i="11"/>
  <c r="K74" i="11"/>
  <c r="T74" i="11"/>
  <c r="G75" i="11"/>
  <c r="P75" i="11"/>
  <c r="X75" i="11"/>
  <c r="K76" i="11"/>
  <c r="T76" i="11"/>
  <c r="G77" i="11"/>
  <c r="P77" i="11"/>
  <c r="X77" i="11"/>
  <c r="K78" i="11"/>
  <c r="T78" i="11"/>
  <c r="G79" i="11"/>
  <c r="P79" i="11"/>
  <c r="X79" i="11"/>
  <c r="K80" i="11"/>
  <c r="T80" i="11"/>
  <c r="G81" i="11"/>
  <c r="P81" i="11"/>
  <c r="X81" i="11"/>
  <c r="K82" i="11"/>
  <c r="T82" i="11"/>
  <c r="G83" i="11"/>
  <c r="P83" i="11"/>
  <c r="X83" i="11"/>
  <c r="K84" i="11"/>
  <c r="T84" i="11"/>
  <c r="K26" i="11"/>
  <c r="T26" i="11"/>
  <c r="T19" i="11"/>
  <c r="L19" i="11"/>
  <c r="R18" i="11"/>
  <c r="J18" i="11"/>
  <c r="N16" i="11"/>
  <c r="F16" i="11"/>
  <c r="S19" i="11"/>
  <c r="K19" i="11"/>
  <c r="Y18" i="11"/>
  <c r="Q18" i="11"/>
  <c r="I18" i="11"/>
  <c r="M16" i="11"/>
  <c r="E16" i="11"/>
  <c r="R19" i="11"/>
  <c r="J19" i="11"/>
  <c r="X18" i="11"/>
  <c r="P18" i="11"/>
  <c r="H18" i="11"/>
  <c r="T16" i="11"/>
  <c r="L16" i="11"/>
  <c r="Y19" i="11"/>
  <c r="Q19" i="11"/>
  <c r="I19" i="11"/>
  <c r="W18" i="11"/>
  <c r="O18" i="11"/>
  <c r="G18" i="11"/>
  <c r="S16" i="11"/>
  <c r="K16" i="11"/>
  <c r="X19" i="11"/>
  <c r="P19" i="11"/>
  <c r="H19" i="11"/>
  <c r="N18" i="11"/>
  <c r="F18" i="11"/>
  <c r="R16" i="11"/>
  <c r="J16" i="11"/>
  <c r="W19" i="11"/>
  <c r="O19" i="11"/>
  <c r="G19" i="11"/>
  <c r="M18" i="11"/>
  <c r="E18" i="11"/>
  <c r="Y16" i="11"/>
  <c r="Q16" i="11"/>
  <c r="I16" i="11"/>
  <c r="N19" i="11"/>
  <c r="F19" i="11"/>
  <c r="T18" i="11"/>
  <c r="L18" i="11"/>
  <c r="X16" i="11"/>
  <c r="P16" i="11"/>
  <c r="H16" i="11"/>
  <c r="M19" i="11"/>
  <c r="E19" i="11"/>
  <c r="S18" i="11"/>
  <c r="K18" i="11"/>
  <c r="W16" i="11"/>
  <c r="O16" i="11"/>
  <c r="G16" i="11"/>
  <c r="F14" i="11"/>
  <c r="N14" i="11"/>
  <c r="I15" i="11"/>
  <c r="Q15" i="11"/>
  <c r="Y15" i="11"/>
  <c r="N6" i="11"/>
  <c r="AY6" i="11" s="1"/>
  <c r="G14" i="11"/>
  <c r="O14" i="11"/>
  <c r="W14" i="11"/>
  <c r="J15" i="11"/>
  <c r="R15" i="11"/>
  <c r="N2" i="11"/>
  <c r="AY2" i="11" s="1"/>
  <c r="H14" i="11"/>
  <c r="P14" i="11"/>
  <c r="X14" i="11"/>
  <c r="K15" i="11"/>
  <c r="S15" i="11"/>
  <c r="I14" i="11"/>
  <c r="Q14" i="11"/>
  <c r="Y14" i="11"/>
  <c r="L15" i="11"/>
  <c r="T15" i="11"/>
  <c r="J14" i="11"/>
  <c r="R14" i="11"/>
  <c r="E15" i="11"/>
  <c r="M15" i="11"/>
  <c r="K14" i="11"/>
  <c r="S14" i="11"/>
  <c r="F15" i="11"/>
  <c r="N15" i="11"/>
  <c r="L14" i="11"/>
  <c r="T14" i="11"/>
  <c r="G15" i="11"/>
  <c r="O15" i="11"/>
  <c r="W15" i="11"/>
  <c r="E14" i="11"/>
  <c r="M14" i="11"/>
  <c r="H15" i="11"/>
  <c r="P15" i="11"/>
  <c r="X15" i="11"/>
  <c r="P3" i="11"/>
  <c r="X3" i="11"/>
  <c r="R5" i="11"/>
  <c r="O6" i="11"/>
  <c r="AZ6" i="11" s="1"/>
  <c r="W6" i="11"/>
  <c r="T7" i="11"/>
  <c r="Q8" i="11"/>
  <c r="Y8" i="11"/>
  <c r="V9" i="11"/>
  <c r="S10" i="11"/>
  <c r="P11" i="11"/>
  <c r="X11" i="11"/>
  <c r="R13" i="11"/>
  <c r="P2" i="11"/>
  <c r="X2" i="11"/>
  <c r="N8" i="11"/>
  <c r="AY8" i="11" s="1"/>
  <c r="Q3" i="11"/>
  <c r="Y3" i="11"/>
  <c r="V4" i="11"/>
  <c r="S5" i="11"/>
  <c r="P6" i="11"/>
  <c r="X6" i="11"/>
  <c r="R8" i="11"/>
  <c r="O9" i="11"/>
  <c r="AZ9" i="11" s="1"/>
  <c r="W9" i="11"/>
  <c r="T10" i="11"/>
  <c r="Q11" i="11"/>
  <c r="Y11" i="11"/>
  <c r="S13" i="11"/>
  <c r="Q2" i="11"/>
  <c r="Y2" i="11"/>
  <c r="N9" i="11"/>
  <c r="AY9" i="11" s="1"/>
  <c r="R3" i="11"/>
  <c r="O4" i="11"/>
  <c r="AZ4" i="11" s="1"/>
  <c r="W4" i="11"/>
  <c r="T5" i="11"/>
  <c r="Q6" i="11"/>
  <c r="Y6" i="11"/>
  <c r="V7" i="11"/>
  <c r="S8" i="11"/>
  <c r="P9" i="11"/>
  <c r="X9" i="11"/>
  <c r="R11" i="11"/>
  <c r="O12" i="11"/>
  <c r="AZ12" i="11" s="1"/>
  <c r="W12" i="11"/>
  <c r="T13" i="11"/>
  <c r="R2" i="11"/>
  <c r="O2" i="11"/>
  <c r="AZ2" i="11" s="1"/>
  <c r="N10" i="11"/>
  <c r="AY10" i="11" s="1"/>
  <c r="S3" i="11"/>
  <c r="P4" i="11"/>
  <c r="X4" i="11"/>
  <c r="R6" i="11"/>
  <c r="O7" i="11"/>
  <c r="AZ7" i="11" s="1"/>
  <c r="W7" i="11"/>
  <c r="T8" i="11"/>
  <c r="Q9" i="11"/>
  <c r="Y9" i="11"/>
  <c r="S11" i="11"/>
  <c r="P12" i="11"/>
  <c r="X12" i="11"/>
  <c r="S2" i="11"/>
  <c r="N3" i="11"/>
  <c r="AY3" i="11" s="1"/>
  <c r="N11" i="11"/>
  <c r="AY11" i="11" s="1"/>
  <c r="T3" i="11"/>
  <c r="Q4" i="11"/>
  <c r="Y4" i="11"/>
  <c r="V5" i="11"/>
  <c r="S6" i="11"/>
  <c r="P7" i="11"/>
  <c r="X7" i="11"/>
  <c r="R9" i="11"/>
  <c r="O10" i="11"/>
  <c r="AZ10" i="11" s="1"/>
  <c r="W10" i="11"/>
  <c r="T11" i="11"/>
  <c r="Q12" i="11"/>
  <c r="Y12" i="11"/>
  <c r="T2" i="11"/>
  <c r="N4" i="11"/>
  <c r="AY4" i="11" s="1"/>
  <c r="N12" i="11"/>
  <c r="AY12" i="11" s="1"/>
  <c r="R4" i="11"/>
  <c r="O5" i="11"/>
  <c r="AZ5" i="11" s="1"/>
  <c r="W5" i="11"/>
  <c r="T6" i="11"/>
  <c r="Q7" i="11"/>
  <c r="Y7" i="11"/>
  <c r="V8" i="11"/>
  <c r="S9" i="11"/>
  <c r="P10" i="11"/>
  <c r="X10" i="11"/>
  <c r="R12" i="11"/>
  <c r="O13" i="11"/>
  <c r="AZ13" i="11" s="1"/>
  <c r="W13" i="11"/>
  <c r="U2" i="11"/>
  <c r="N5" i="11"/>
  <c r="AY5" i="11" s="1"/>
  <c r="N13" i="11"/>
  <c r="V3" i="11"/>
  <c r="S4" i="11"/>
  <c r="P5" i="11"/>
  <c r="X5" i="11"/>
  <c r="R7" i="11"/>
  <c r="O8" i="11"/>
  <c r="AZ8" i="11" s="1"/>
  <c r="W8" i="11"/>
  <c r="T9" i="11"/>
  <c r="Q10" i="11"/>
  <c r="Y10" i="11"/>
  <c r="S12" i="11"/>
  <c r="P13" i="11"/>
  <c r="X13" i="11"/>
  <c r="V2" i="11"/>
  <c r="O3" i="11"/>
  <c r="AZ3" i="11" s="1"/>
  <c r="W3" i="11"/>
  <c r="T4" i="11"/>
  <c r="Q5" i="11"/>
  <c r="Y5" i="11"/>
  <c r="V6" i="11"/>
  <c r="S7" i="11"/>
  <c r="P8" i="11"/>
  <c r="X8" i="11"/>
  <c r="R10" i="11"/>
  <c r="O11" i="11"/>
  <c r="AZ11" i="11" s="1"/>
  <c r="W11" i="11"/>
  <c r="T12" i="11"/>
  <c r="Q13" i="11"/>
  <c r="Y13" i="11"/>
  <c r="W2" i="11"/>
  <c r="N7" i="11"/>
  <c r="AJ2" i="11"/>
  <c r="AH3" i="11"/>
  <c r="AF4" i="11"/>
  <c r="AD5" i="11"/>
  <c r="AL5" i="11"/>
  <c r="AJ6" i="11"/>
  <c r="AH7" i="11"/>
  <c r="AF8" i="11"/>
  <c r="AD9" i="11"/>
  <c r="AL9" i="11"/>
  <c r="AJ10" i="11"/>
  <c r="AH11" i="11"/>
  <c r="AF12" i="11"/>
  <c r="AD13" i="11"/>
  <c r="AL13" i="11"/>
  <c r="AB10" i="11"/>
  <c r="G3" i="11"/>
  <c r="AR3" i="11" s="1"/>
  <c r="L4" i="11"/>
  <c r="AW4" i="11" s="1"/>
  <c r="I5" i="11"/>
  <c r="AT5" i="11" s="1"/>
  <c r="F6" i="11"/>
  <c r="AQ6" i="11" s="1"/>
  <c r="K7" i="11"/>
  <c r="AV7" i="11" s="1"/>
  <c r="H8" i="11"/>
  <c r="AS8" i="11" s="1"/>
  <c r="E9" i="11"/>
  <c r="M9" i="11"/>
  <c r="AX9" i="11" s="1"/>
  <c r="J10" i="11"/>
  <c r="AU10" i="11" s="1"/>
  <c r="G11" i="11"/>
  <c r="AR11" i="11" s="1"/>
  <c r="L12" i="11"/>
  <c r="AW12" i="11" s="1"/>
  <c r="G2" i="11"/>
  <c r="I6" i="11"/>
  <c r="AT6" i="11" s="1"/>
  <c r="M10" i="11"/>
  <c r="AX10" i="11" s="1"/>
  <c r="AC2" i="11"/>
  <c r="AK2" i="11"/>
  <c r="AI3" i="11"/>
  <c r="AG4" i="11"/>
  <c r="AE5" i="11"/>
  <c r="AC6" i="11"/>
  <c r="AK6" i="11"/>
  <c r="AI7" i="11"/>
  <c r="AG8" i="11"/>
  <c r="AE9" i="11"/>
  <c r="AC10" i="11"/>
  <c r="AK10" i="11"/>
  <c r="AI11" i="11"/>
  <c r="AG12" i="11"/>
  <c r="AE13" i="11"/>
  <c r="AB3" i="11"/>
  <c r="AB11" i="11"/>
  <c r="H3" i="11"/>
  <c r="AS3" i="11" s="1"/>
  <c r="AP4" i="11"/>
  <c r="M4" i="11"/>
  <c r="AX4" i="11" s="1"/>
  <c r="J5" i="11"/>
  <c r="AU5" i="11" s="1"/>
  <c r="G6" i="11"/>
  <c r="AR6" i="11" s="1"/>
  <c r="L7" i="11"/>
  <c r="AW7" i="11" s="1"/>
  <c r="I8" i="11"/>
  <c r="AT8" i="11" s="1"/>
  <c r="F9" i="11"/>
  <c r="AQ9" i="11" s="1"/>
  <c r="K10" i="11"/>
  <c r="AV10" i="11" s="1"/>
  <c r="H11" i="11"/>
  <c r="AS11" i="11" s="1"/>
  <c r="E12" i="11"/>
  <c r="AP12" i="11" s="1"/>
  <c r="M12" i="11"/>
  <c r="AX12" i="11" s="1"/>
  <c r="J13" i="11"/>
  <c r="AU13" i="11" s="1"/>
  <c r="G12" i="11"/>
  <c r="AR12" i="11" s="1"/>
  <c r="AD2" i="11"/>
  <c r="AL2" i="11"/>
  <c r="AJ3" i="11"/>
  <c r="AH4" i="11"/>
  <c r="AF5" i="11"/>
  <c r="AD6" i="11"/>
  <c r="AL6" i="11"/>
  <c r="AJ7" i="11"/>
  <c r="AH8" i="11"/>
  <c r="AF9" i="11"/>
  <c r="AD10" i="11"/>
  <c r="AL10" i="11"/>
  <c r="AJ11" i="11"/>
  <c r="AH12" i="11"/>
  <c r="AF13" i="11"/>
  <c r="AB4" i="11"/>
  <c r="AB12" i="11"/>
  <c r="I3" i="11"/>
  <c r="AT3" i="11" s="1"/>
  <c r="F4" i="11"/>
  <c r="AQ4" i="11" s="1"/>
  <c r="K5" i="11"/>
  <c r="AV5" i="11" s="1"/>
  <c r="H6" i="11"/>
  <c r="AS6" i="11" s="1"/>
  <c r="E7" i="11"/>
  <c r="AP7" i="11" s="1"/>
  <c r="M7" i="11"/>
  <c r="AX7" i="11" s="1"/>
  <c r="J8" i="11"/>
  <c r="AU8" i="11" s="1"/>
  <c r="G9" i="11"/>
  <c r="AR9" i="11" s="1"/>
  <c r="L10" i="11"/>
  <c r="AW10" i="11" s="1"/>
  <c r="I11" i="11"/>
  <c r="AT11" i="11" s="1"/>
  <c r="F12" i="11"/>
  <c r="AQ12" i="11" s="1"/>
  <c r="K13" i="11"/>
  <c r="AV13" i="11" s="1"/>
  <c r="I2" i="11"/>
  <c r="J11" i="11"/>
  <c r="AU11" i="11" s="1"/>
  <c r="AE2" i="11"/>
  <c r="AC3" i="11"/>
  <c r="AK3" i="11"/>
  <c r="AI4" i="11"/>
  <c r="AG5" i="11"/>
  <c r="AE6" i="11"/>
  <c r="AC7" i="11"/>
  <c r="AK7" i="11"/>
  <c r="AI8" i="11"/>
  <c r="AG9" i="11"/>
  <c r="AE10" i="11"/>
  <c r="AC11" i="11"/>
  <c r="AK11" i="11"/>
  <c r="AI12" i="11"/>
  <c r="AG13" i="11"/>
  <c r="AB5" i="11"/>
  <c r="AB13" i="11"/>
  <c r="J3" i="11"/>
  <c r="AU3" i="11" s="1"/>
  <c r="K8" i="11"/>
  <c r="AV8" i="11" s="1"/>
  <c r="J2" i="11"/>
  <c r="AF2" i="11"/>
  <c r="AD3" i="11"/>
  <c r="AL3" i="11"/>
  <c r="AJ4" i="11"/>
  <c r="AH5" i="11"/>
  <c r="AF6" i="11"/>
  <c r="AD7" i="11"/>
  <c r="AL7" i="11"/>
  <c r="AJ8" i="11"/>
  <c r="AH9" i="11"/>
  <c r="AF10" i="11"/>
  <c r="AD11" i="11"/>
  <c r="AL11" i="11"/>
  <c r="AJ12" i="11"/>
  <c r="AH13" i="11"/>
  <c r="AB6" i="11"/>
  <c r="AB2" i="11"/>
  <c r="K3" i="11"/>
  <c r="AV3" i="11" s="1"/>
  <c r="H4" i="11"/>
  <c r="AS4" i="11" s="1"/>
  <c r="E5" i="11"/>
  <c r="AP5" i="11" s="1"/>
  <c r="M5" i="11"/>
  <c r="AX5" i="11" s="1"/>
  <c r="J6" i="11"/>
  <c r="AU6" i="11" s="1"/>
  <c r="G7" i="11"/>
  <c r="AR7" i="11" s="1"/>
  <c r="L8" i="11"/>
  <c r="AW8" i="11" s="1"/>
  <c r="I9" i="11"/>
  <c r="AT9" i="11" s="1"/>
  <c r="F10" i="11"/>
  <c r="AQ10" i="11" s="1"/>
  <c r="K11" i="11"/>
  <c r="AV11" i="11" s="1"/>
  <c r="H12" i="11"/>
  <c r="AS12" i="11" s="1"/>
  <c r="E13" i="11"/>
  <c r="AP13" i="11" s="1"/>
  <c r="M13" i="11"/>
  <c r="AX13" i="11" s="1"/>
  <c r="K2" i="11"/>
  <c r="L5" i="11"/>
  <c r="AW5" i="11" s="1"/>
  <c r="L13" i="11"/>
  <c r="AW13" i="11" s="1"/>
  <c r="AG2" i="11"/>
  <c r="AE3" i="11"/>
  <c r="AC4" i="11"/>
  <c r="AK4" i="11"/>
  <c r="AI5" i="11"/>
  <c r="AG6" i="11"/>
  <c r="AE7" i="11"/>
  <c r="AC8" i="11"/>
  <c r="AK8" i="11"/>
  <c r="AI9" i="11"/>
  <c r="AG10" i="11"/>
  <c r="AE11" i="11"/>
  <c r="AC12" i="11"/>
  <c r="AK12" i="11"/>
  <c r="AI13" i="11"/>
  <c r="AB7" i="11"/>
  <c r="E2" i="11"/>
  <c r="AP2" i="11" s="1"/>
  <c r="L3" i="11"/>
  <c r="AW3" i="11" s="1"/>
  <c r="I4" i="11"/>
  <c r="AT4" i="11" s="1"/>
  <c r="F5" i="11"/>
  <c r="AQ5" i="11" s="1"/>
  <c r="K6" i="11"/>
  <c r="AV6" i="11" s="1"/>
  <c r="H7" i="11"/>
  <c r="AS7" i="11" s="1"/>
  <c r="E8" i="11"/>
  <c r="AP8" i="11" s="1"/>
  <c r="M8" i="11"/>
  <c r="AX8" i="11" s="1"/>
  <c r="J9" i="11"/>
  <c r="AU9" i="11" s="1"/>
  <c r="G10" i="11"/>
  <c r="AR10" i="11" s="1"/>
  <c r="L11" i="11"/>
  <c r="AW11" i="11" s="1"/>
  <c r="I12" i="11"/>
  <c r="AT12" i="11" s="1"/>
  <c r="F13" i="11"/>
  <c r="AQ13" i="11" s="1"/>
  <c r="L2" i="11"/>
  <c r="H9" i="11"/>
  <c r="AS9" i="11" s="1"/>
  <c r="AH2" i="11"/>
  <c r="AF3" i="11"/>
  <c r="AD4" i="11"/>
  <c r="AL4" i="11"/>
  <c r="AJ5" i="11"/>
  <c r="AH6" i="11"/>
  <c r="AF7" i="11"/>
  <c r="AD8" i="11"/>
  <c r="AL8" i="11"/>
  <c r="AJ9" i="11"/>
  <c r="AH10" i="11"/>
  <c r="AF11" i="11"/>
  <c r="AD12" i="11"/>
  <c r="AL12" i="11"/>
  <c r="AJ13" i="11"/>
  <c r="AB8" i="11"/>
  <c r="E3" i="11"/>
  <c r="AP3" i="11" s="1"/>
  <c r="M3" i="11"/>
  <c r="AX3" i="11" s="1"/>
  <c r="J4" i="11"/>
  <c r="AU4" i="11" s="1"/>
  <c r="G5" i="11"/>
  <c r="AR5" i="11" s="1"/>
  <c r="L6" i="11"/>
  <c r="AW6" i="11" s="1"/>
  <c r="I7" i="11"/>
  <c r="AT7" i="11" s="1"/>
  <c r="F8" i="11"/>
  <c r="AQ8" i="11" s="1"/>
  <c r="K9" i="11"/>
  <c r="AV9" i="11" s="1"/>
  <c r="H10" i="11"/>
  <c r="AS10" i="11" s="1"/>
  <c r="E11" i="11"/>
  <c r="AP11" i="11" s="1"/>
  <c r="M11" i="11"/>
  <c r="AX11" i="11" s="1"/>
  <c r="J12" i="11"/>
  <c r="AU12" i="11" s="1"/>
  <c r="G13" i="11"/>
  <c r="AR13" i="11" s="1"/>
  <c r="M2" i="11"/>
  <c r="G4" i="11"/>
  <c r="AR4" i="11" s="1"/>
  <c r="E10" i="11"/>
  <c r="AP10" i="11" s="1"/>
  <c r="AI2" i="11"/>
  <c r="AG3" i="11"/>
  <c r="AE4" i="11"/>
  <c r="AC5" i="11"/>
  <c r="AK5" i="11"/>
  <c r="AI6" i="11"/>
  <c r="AG7" i="11"/>
  <c r="AE8" i="11"/>
  <c r="AC9" i="11"/>
  <c r="AK9" i="11"/>
  <c r="AI10" i="11"/>
  <c r="AG11" i="11"/>
  <c r="AE12" i="11"/>
  <c r="AC13" i="11"/>
  <c r="AK13" i="11"/>
  <c r="AB9" i="11"/>
  <c r="F3" i="11"/>
  <c r="AQ3" i="11" s="1"/>
  <c r="K4" i="11"/>
  <c r="AV4" i="11" s="1"/>
  <c r="H5" i="11"/>
  <c r="AS5" i="11" s="1"/>
  <c r="E6" i="11"/>
  <c r="AP6" i="11" s="1"/>
  <c r="M6" i="11"/>
  <c r="AX6" i="11" s="1"/>
  <c r="J7" i="11"/>
  <c r="AU7" i="11" s="1"/>
  <c r="G8" i="11"/>
  <c r="AR8" i="11" s="1"/>
  <c r="L9" i="11"/>
  <c r="AW9" i="11" s="1"/>
  <c r="I10" i="11"/>
  <c r="AT10" i="11" s="1"/>
  <c r="F11" i="11"/>
  <c r="AQ11" i="11" s="1"/>
  <c r="K12" i="11"/>
  <c r="AV12" i="11" s="1"/>
  <c r="H13" i="11"/>
  <c r="AS13" i="11" s="1"/>
  <c r="F2" i="11"/>
  <c r="I13" i="11"/>
  <c r="AT13" i="11" s="1"/>
  <c r="H2" i="11"/>
  <c r="F7" i="11"/>
  <c r="AQ7" i="11" s="1"/>
  <c r="L2" i="5"/>
  <c r="K2" i="5"/>
  <c r="J5" i="5"/>
  <c r="L262" i="2"/>
  <c r="K262" i="2" s="1"/>
  <c r="J262" i="2" s="1"/>
  <c r="K290" i="2"/>
  <c r="J290" i="2" s="1"/>
  <c r="L275" i="2"/>
  <c r="K275" i="2" s="1"/>
  <c r="J275" i="2" s="1"/>
  <c r="K284" i="2"/>
  <c r="J284" i="2" s="1"/>
  <c r="K254" i="2"/>
  <c r="J254" i="2" s="1"/>
  <c r="L265" i="2"/>
  <c r="L266" i="2" s="1"/>
  <c r="K266" i="2" s="1"/>
  <c r="J266" i="2" s="1"/>
  <c r="K228" i="2"/>
  <c r="J228" i="2" s="1"/>
  <c r="K67" i="2"/>
  <c r="J67" i="2" s="1"/>
  <c r="L289" i="2"/>
  <c r="K289" i="2" s="1"/>
  <c r="J289" i="2" s="1"/>
  <c r="K269" i="2"/>
  <c r="J269" i="2" s="1"/>
  <c r="L287" i="2"/>
  <c r="K287" i="2" s="1"/>
  <c r="J287" i="2" s="1"/>
  <c r="L239" i="2"/>
  <c r="K239" i="2" s="1"/>
  <c r="J239" i="2" s="1"/>
  <c r="K72" i="2"/>
  <c r="J72" i="2" s="1"/>
  <c r="K292" i="2"/>
  <c r="J292" i="2" s="1"/>
  <c r="K270" i="2"/>
  <c r="J270" i="2" s="1"/>
  <c r="L271" i="2"/>
  <c r="K271" i="2" s="1"/>
  <c r="J271" i="2" s="1"/>
  <c r="K324" i="2"/>
  <c r="J324" i="2" s="1"/>
  <c r="L244" i="2"/>
  <c r="K244" i="2" s="1"/>
  <c r="J244" i="2" s="1"/>
  <c r="L281" i="2"/>
  <c r="K281" i="2" s="1"/>
  <c r="J281" i="2" s="1"/>
  <c r="K242" i="2"/>
  <c r="J242" i="2" s="1"/>
  <c r="L273" i="2"/>
  <c r="K273" i="2" s="1"/>
  <c r="J273" i="2" s="1"/>
  <c r="L278" i="2"/>
  <c r="K278" i="2" s="1"/>
  <c r="J278" i="2" s="1"/>
  <c r="L248" i="2"/>
  <c r="K248" i="2" s="1"/>
  <c r="J248" i="2" s="1"/>
  <c r="L256" i="2"/>
  <c r="K256" i="2" s="1"/>
  <c r="J256" i="2" s="1"/>
  <c r="K246" i="2"/>
  <c r="J246" i="2" s="1"/>
  <c r="L233" i="2"/>
  <c r="L234" i="2" s="1"/>
  <c r="K234" i="2" s="1"/>
  <c r="J234" i="2" s="1"/>
  <c r="L56" i="2"/>
  <c r="K56" i="2" s="1"/>
  <c r="J56" i="2" s="1"/>
  <c r="K51" i="2"/>
  <c r="J51" i="2" s="1"/>
  <c r="L16" i="2"/>
  <c r="K16" i="2" s="1"/>
  <c r="J16" i="2" s="1"/>
  <c r="K58" i="2"/>
  <c r="J58" i="2" s="1"/>
  <c r="K293" i="2"/>
  <c r="J293" i="2" s="1"/>
  <c r="L294" i="2"/>
  <c r="K294" i="2" s="1"/>
  <c r="J294" i="2" s="1"/>
  <c r="K321" i="2"/>
  <c r="J321" i="2" s="1"/>
  <c r="K257" i="2"/>
  <c r="J257" i="2" s="1"/>
  <c r="K251" i="2"/>
  <c r="J251" i="2" s="1"/>
  <c r="K235" i="2"/>
  <c r="J235" i="2" s="1"/>
  <c r="L253" i="2"/>
  <c r="K253" i="2" s="1"/>
  <c r="J253" i="2" s="1"/>
  <c r="L237" i="2"/>
  <c r="K237" i="2" s="1"/>
  <c r="J237" i="2" s="1"/>
  <c r="L258" i="2"/>
  <c r="K258" i="2" s="1"/>
  <c r="J258" i="2" s="1"/>
  <c r="L49" i="2"/>
  <c r="K49" i="2" s="1"/>
  <c r="J49" i="2" s="1"/>
  <c r="K48" i="2"/>
  <c r="J48" i="2" s="1"/>
  <c r="K42" i="2"/>
  <c r="J42" i="2" s="1"/>
  <c r="K86" i="11" l="1"/>
  <c r="R86" i="11"/>
  <c r="F86" i="11"/>
  <c r="M86" i="11"/>
  <c r="U86" i="11"/>
  <c r="E86" i="11"/>
  <c r="L86" i="11"/>
  <c r="Y86" i="11"/>
  <c r="Q86" i="11"/>
  <c r="X86" i="11"/>
  <c r="S86" i="11"/>
  <c r="I86" i="11"/>
  <c r="H86" i="11"/>
  <c r="P86" i="11"/>
  <c r="W86" i="11"/>
  <c r="AM2" i="11"/>
  <c r="V22" i="11"/>
  <c r="T86" i="11"/>
  <c r="J86" i="11"/>
  <c r="G86" i="11"/>
  <c r="N86" i="11"/>
  <c r="V86" i="11"/>
  <c r="J2" i="5"/>
  <c r="R5" i="5"/>
  <c r="O22" i="11"/>
  <c r="F22" i="11"/>
  <c r="R22" i="11"/>
  <c r="Z17" i="11"/>
  <c r="Z2" i="11"/>
  <c r="E22" i="11"/>
  <c r="AP9" i="11"/>
  <c r="Z9" i="11"/>
  <c r="Z47" i="11"/>
  <c r="Z42" i="11"/>
  <c r="Z48" i="11"/>
  <c r="Z16" i="11"/>
  <c r="Z20" i="11"/>
  <c r="Z21" i="11"/>
  <c r="Z46" i="11"/>
  <c r="Z44" i="11"/>
  <c r="Z15" i="11"/>
  <c r="Z83" i="11"/>
  <c r="Z43" i="11"/>
  <c r="Z19" i="11"/>
  <c r="Z18" i="11"/>
  <c r="Z45" i="11"/>
  <c r="Z84" i="11"/>
  <c r="Z14" i="11"/>
  <c r="Z82" i="11"/>
  <c r="AT2" i="11"/>
  <c r="AT22" i="11" s="1"/>
  <c r="I22" i="11"/>
  <c r="AS2" i="11"/>
  <c r="AS22" i="11" s="1"/>
  <c r="H22" i="11"/>
  <c r="AV2" i="11"/>
  <c r="AV22" i="11" s="1"/>
  <c r="K22" i="11"/>
  <c r="AU2" i="11"/>
  <c r="AU22" i="11" s="1"/>
  <c r="J22" i="11"/>
  <c r="AW2" i="11"/>
  <c r="AW22" i="11" s="1"/>
  <c r="L22" i="11"/>
  <c r="AQ2" i="11"/>
  <c r="AQ22" i="11" s="1"/>
  <c r="AX2" i="11"/>
  <c r="AX22" i="11" s="1"/>
  <c r="M22" i="11"/>
  <c r="AR2" i="11"/>
  <c r="AR22" i="11" s="1"/>
  <c r="G22" i="11"/>
  <c r="Z26" i="11"/>
  <c r="Z5" i="11"/>
  <c r="Z4" i="11"/>
  <c r="Y22" i="11"/>
  <c r="X22" i="11"/>
  <c r="U22" i="11"/>
  <c r="T22" i="11"/>
  <c r="S22" i="11"/>
  <c r="Q22" i="11"/>
  <c r="P22" i="11"/>
  <c r="W22" i="11"/>
  <c r="Z6" i="11"/>
  <c r="Z12" i="11"/>
  <c r="Z11" i="11"/>
  <c r="Z10" i="11"/>
  <c r="Z8" i="11"/>
  <c r="AY7" i="11"/>
  <c r="Z7" i="11"/>
  <c r="AY13" i="11"/>
  <c r="Z13" i="11"/>
  <c r="Z3" i="11"/>
  <c r="N22" i="11"/>
  <c r="Z57" i="11"/>
  <c r="Z73" i="11"/>
  <c r="Z34" i="11"/>
  <c r="Z62" i="11"/>
  <c r="Z41" i="11"/>
  <c r="Z67" i="11"/>
  <c r="Z35" i="11"/>
  <c r="Z63" i="11"/>
  <c r="Z68" i="11"/>
  <c r="Z77" i="11"/>
  <c r="Z69" i="11"/>
  <c r="Z54" i="11"/>
  <c r="Z33" i="11"/>
  <c r="Z76" i="11"/>
  <c r="Z27" i="11"/>
  <c r="Z55" i="11"/>
  <c r="Z60" i="11"/>
  <c r="Z78" i="11"/>
  <c r="Z66" i="11"/>
  <c r="Z39" i="11"/>
  <c r="Z61" i="11"/>
  <c r="Z40" i="11"/>
  <c r="Z52" i="11"/>
  <c r="Z74" i="11"/>
  <c r="Z81" i="11"/>
  <c r="Z31" i="11"/>
  <c r="Z59" i="11"/>
  <c r="Z53" i="11"/>
  <c r="Z32" i="11"/>
  <c r="Z37" i="11"/>
  <c r="Z79" i="11"/>
  <c r="Z71" i="11"/>
  <c r="Z51" i="11"/>
  <c r="Z38" i="11"/>
  <c r="Z29" i="11"/>
  <c r="Z72" i="11"/>
  <c r="Z65" i="11"/>
  <c r="Z36" i="11"/>
  <c r="Z30" i="11"/>
  <c r="Z75" i="11"/>
  <c r="Z28" i="11"/>
  <c r="Z64" i="11"/>
  <c r="Z58" i="11"/>
  <c r="Z70" i="11"/>
  <c r="Z49" i="11"/>
  <c r="Z56" i="11"/>
  <c r="Z50" i="11"/>
  <c r="Z80" i="11"/>
  <c r="L263" i="2"/>
  <c r="K263" i="2" s="1"/>
  <c r="J263" i="2" s="1"/>
  <c r="K265" i="2"/>
  <c r="J265" i="2" s="1"/>
  <c r="L276" i="2"/>
  <c r="K276" i="2" s="1"/>
  <c r="J276" i="2" s="1"/>
  <c r="AM5" i="11"/>
  <c r="AM4" i="11"/>
  <c r="AM11" i="11"/>
  <c r="AC22" i="11"/>
  <c r="AM10" i="11"/>
  <c r="AZ22" i="11"/>
  <c r="AM3" i="11"/>
  <c r="AI22" i="11"/>
  <c r="AM9" i="11"/>
  <c r="AH22" i="11"/>
  <c r="AM8" i="11"/>
  <c r="AG22" i="11"/>
  <c r="AM7" i="11"/>
  <c r="L245" i="2"/>
  <c r="K245" i="2" s="1"/>
  <c r="J245" i="2" s="1"/>
  <c r="AB22" i="11"/>
  <c r="AF22" i="11"/>
  <c r="AL22" i="11"/>
  <c r="L240" i="2"/>
  <c r="K240" i="2" s="1"/>
  <c r="J240" i="2" s="1"/>
  <c r="AM6" i="11"/>
  <c r="AM13" i="11"/>
  <c r="AE22" i="11"/>
  <c r="AM12" i="11"/>
  <c r="AD22" i="11"/>
  <c r="AK22" i="11"/>
  <c r="AJ22" i="11"/>
  <c r="L259" i="2"/>
  <c r="K259" i="2" s="1"/>
  <c r="J259" i="2" s="1"/>
  <c r="K233" i="2"/>
  <c r="J233" i="2" s="1"/>
  <c r="L279" i="2"/>
  <c r="K279" i="2" s="1"/>
  <c r="J279" i="2" s="1"/>
  <c r="Z86" i="11" l="1"/>
  <c r="AN2" i="11"/>
  <c r="D86" i="11"/>
  <c r="AP22" i="11"/>
  <c r="D22" i="11"/>
  <c r="AY22" i="11"/>
  <c r="V88" i="11"/>
  <c r="W88" i="11"/>
  <c r="P88" i="11"/>
  <c r="R88" i="11"/>
  <c r="S88" i="11"/>
  <c r="T88" i="11"/>
  <c r="U88" i="11"/>
  <c r="Q88" i="11"/>
  <c r="X88" i="11"/>
  <c r="Y88" i="11"/>
  <c r="L260" i="2"/>
  <c r="K260" i="2" s="1"/>
  <c r="J260" i="2" s="1"/>
  <c r="AM22" i="11"/>
  <c r="L241" i="2"/>
  <c r="K241" i="2" s="1"/>
  <c r="J241" i="2" s="1"/>
  <c r="K3125" i="2" l="1"/>
  <c r="L3125" i="2"/>
  <c r="AN3" i="11" l="1"/>
  <c r="AN6" i="11"/>
  <c r="AN11" i="11"/>
  <c r="E88" i="11"/>
  <c r="AN5" i="11" l="1"/>
  <c r="AO5" i="11" s="1"/>
  <c r="AN7" i="11"/>
  <c r="AO7" i="11" s="1"/>
  <c r="AN12" i="11"/>
  <c r="AO12" i="11" s="1"/>
  <c r="AO11" i="11"/>
  <c r="AN4" i="11"/>
  <c r="AO4" i="11" s="1"/>
  <c r="AN10" i="11"/>
  <c r="AO10" i="11" s="1"/>
  <c r="AO6" i="11"/>
  <c r="AN9" i="11"/>
  <c r="AO9" i="11" s="1"/>
  <c r="AO3" i="11"/>
  <c r="AN13" i="11"/>
  <c r="AO13" i="11" s="1"/>
  <c r="AN8" i="11"/>
  <c r="AO8" i="11" s="1"/>
  <c r="AO2" i="11"/>
  <c r="G88" i="11"/>
  <c r="H88" i="11"/>
  <c r="I88" i="11"/>
  <c r="J88" i="11"/>
  <c r="K88" i="11"/>
  <c r="M88" i="11"/>
  <c r="O88" i="11"/>
  <c r="N88" i="11" l="1"/>
  <c r="L88" i="11"/>
  <c r="F88" i="11"/>
  <c r="AN22" i="11"/>
  <c r="AO22" i="11" s="1"/>
  <c r="D88" i="11" l="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<sst xmlns="http://schemas.openxmlformats.org/spreadsheetml/2006/main" count="6322" uniqueCount="117">
  <si>
    <t>вводить вручную</t>
  </si>
  <si>
    <t>из выпадающего списка</t>
  </si>
  <si>
    <t>автоматически</t>
  </si>
  <si>
    <t>№</t>
  </si>
  <si>
    <t>Дата</t>
  </si>
  <si>
    <t>День недели</t>
  </si>
  <si>
    <t>Проект</t>
  </si>
  <si>
    <t>Часы затрачено</t>
  </si>
  <si>
    <t>Комментарий</t>
  </si>
  <si>
    <t>Должность</t>
  </si>
  <si>
    <t>Сотрудник (ФИО)</t>
  </si>
  <si>
    <t>Дата2</t>
  </si>
  <si>
    <t>Статус</t>
  </si>
  <si>
    <t>Переработка</t>
  </si>
  <si>
    <t>Норма</t>
  </si>
  <si>
    <t>Чернов Георгий</t>
  </si>
  <si>
    <t>Офис</t>
  </si>
  <si>
    <t xml:space="preserve">Волжская перекись водород </t>
  </si>
  <si>
    <t>Курганов Сергей</t>
  </si>
  <si>
    <t>Черкизово Алтай ККЗ</t>
  </si>
  <si>
    <t>Черкизово ОКЗ Расширение</t>
  </si>
  <si>
    <t>Черкизово ОКЗ Миграция (модернизация)</t>
  </si>
  <si>
    <t>Отпуск</t>
  </si>
  <si>
    <t>Посохов Даниил</t>
  </si>
  <si>
    <t>Черкизово Лиски ККЗ</t>
  </si>
  <si>
    <t>Павлов Пётр</t>
  </si>
  <si>
    <t>Стадник Роман</t>
  </si>
  <si>
    <t>Колесников Ростислав</t>
  </si>
  <si>
    <t>Пашовкин Александр</t>
  </si>
  <si>
    <t>Транснефть-Восток Обучение GH180</t>
  </si>
  <si>
    <t>ЭггерДревПродукт Гагарин ТО GH180</t>
  </si>
  <si>
    <t>Русяев Никита</t>
  </si>
  <si>
    <t xml:space="preserve">Кыштымов Ислямбек </t>
  </si>
  <si>
    <t>АТ Горнозаводск</t>
  </si>
  <si>
    <t>Волжская перекись диспетчеризация</t>
  </si>
  <si>
    <t>В дороге</t>
  </si>
  <si>
    <t>Больничный</t>
  </si>
  <si>
    <t>СПГ Каргала</t>
  </si>
  <si>
    <t>Тренинги</t>
  </si>
  <si>
    <t>Ферреро</t>
  </si>
  <si>
    <t>Поиск сотрудников</t>
  </si>
  <si>
    <t>Подготовка ТКП с номерами</t>
  </si>
  <si>
    <t>ЛБ Светлое</t>
  </si>
  <si>
    <t>Новоросцемент</t>
  </si>
  <si>
    <t>Черкизово Елец</t>
  </si>
  <si>
    <t>Черкизово Тамбовская индейка</t>
  </si>
  <si>
    <t>Мамаев Илья</t>
  </si>
  <si>
    <t>Черкизово Уфимский КЗП</t>
  </si>
  <si>
    <t>Сосногорский ГПЗ Договор №08/02/2023</t>
  </si>
  <si>
    <t>Черкизово Маррел</t>
  </si>
  <si>
    <t xml:space="preserve">ВПК-ОЙЛ Коченевский НПЗ </t>
  </si>
  <si>
    <t>Герасимов Константин</t>
  </si>
  <si>
    <t>Крестников Евгений</t>
  </si>
  <si>
    <t>В/П</t>
  </si>
  <si>
    <t>Черкизово Елец зерносушилка</t>
  </si>
  <si>
    <t>СПГ Вороновка</t>
  </si>
  <si>
    <t>СПГ Кожевниково</t>
  </si>
  <si>
    <t>Михайловцемент</t>
  </si>
  <si>
    <t>В командировке по проекту</t>
  </si>
  <si>
    <t xml:space="preserve">В офисе, но работа над проектом </t>
  </si>
  <si>
    <t>Названия строк</t>
  </si>
  <si>
    <t>Общий итог</t>
  </si>
  <si>
    <t>Сумма по полю Переработка</t>
  </si>
  <si>
    <t>Сумма по полю Норма</t>
  </si>
  <si>
    <t>Сумма по полю Часы затрачено</t>
  </si>
  <si>
    <t>Выбранный проект</t>
  </si>
  <si>
    <t>Сумма проекта, руб</t>
  </si>
  <si>
    <t>План часов</t>
  </si>
  <si>
    <t>Факт часов</t>
  </si>
  <si>
    <t>Выбранный сотрудник</t>
  </si>
  <si>
    <t>Затрачено часов</t>
  </si>
  <si>
    <t>НЕ ПРОДУКТИВНОЕ ВРЕМЯ</t>
  </si>
  <si>
    <t>(пусто)</t>
  </si>
  <si>
    <t>Цесла</t>
  </si>
  <si>
    <t>Русагро-Аткарск</t>
  </si>
  <si>
    <t>Эггер_окт'23 Pashovkin</t>
  </si>
  <si>
    <t>СПГ Тегульдет</t>
  </si>
  <si>
    <t>Черкизово Константиново</t>
  </si>
  <si>
    <t>АЭС АККУЮ</t>
  </si>
  <si>
    <t>Кавказцемент</t>
  </si>
  <si>
    <t>Чирков Кирилл</t>
  </si>
  <si>
    <t>Арутюнов Илья</t>
  </si>
  <si>
    <t>Аггреко - Тагульское МР</t>
  </si>
  <si>
    <t>Московский Большой Театр</t>
  </si>
  <si>
    <t>Черкизово Алтай-7 проектирование АТХ</t>
  </si>
  <si>
    <t>Черкизово Алтай-7 расширение</t>
  </si>
  <si>
    <t>Черкизово Алтай-7 Kaja and Kemin</t>
  </si>
  <si>
    <t>Черкизово ОКЗ Миграция на библиотеку СТЭП</t>
  </si>
  <si>
    <t>Черкизово ОКЗ весы Van Aarsen</t>
  </si>
  <si>
    <t>Черкизово Уфа перифирия</t>
  </si>
  <si>
    <t>Череповец-Северсталь</t>
  </si>
  <si>
    <t>Амурский ГХК</t>
  </si>
  <si>
    <t>Антонов Михаил</t>
  </si>
  <si>
    <t>Вик Дмитрий</t>
  </si>
  <si>
    <t>Шаймухаметов Руслан</t>
  </si>
  <si>
    <t>Черкизово_Butina (СП2 к 144441)</t>
  </si>
  <si>
    <t>Черкизово_Лиски (СП3 к 144441)</t>
  </si>
  <si>
    <t xml:space="preserve">Черкизово_Челябинск (СП14) </t>
  </si>
  <si>
    <t>Черкизово_замена Siwarex на ТИ</t>
  </si>
  <si>
    <t>ЧеркизовоПенза_замена элеваторов</t>
  </si>
  <si>
    <t xml:space="preserve">Черкизово_Вента-Ойл </t>
  </si>
  <si>
    <t xml:space="preserve">Ангарск СМНУ-70 ПНР GH180 </t>
  </si>
  <si>
    <t>Стерлитамак</t>
  </si>
  <si>
    <t>Автоматизация документации</t>
  </si>
  <si>
    <t>Черкизово Тамбов Весы VA</t>
  </si>
  <si>
    <t>Уваров Дмитрий</t>
  </si>
  <si>
    <t>выручка</t>
  </si>
  <si>
    <t>маржа</t>
  </si>
  <si>
    <t>ПЛАН, часы</t>
  </si>
  <si>
    <t>Затраты по командировке</t>
  </si>
  <si>
    <t>Выручка по работам</t>
  </si>
  <si>
    <t>ставка план, сумма</t>
  </si>
  <si>
    <t>ставка факт, сумма</t>
  </si>
  <si>
    <t>командировочные и др. затраты</t>
  </si>
  <si>
    <t>Петухов Семён</t>
  </si>
  <si>
    <t>Алимкулов Тимур</t>
  </si>
  <si>
    <t>Библиотека Regul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</si>
</sst>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_-* #,##0.00\ _₽_-;\-* #,##0.00\ _₽_-;_-* &quot;-&quot;??\ _₽_-;_-@_-"/>
    <numFmt numFmtId="165" formatCode="ddd"/>
    <numFmt numFmtId="166" formatCode="m\-yy"/>
    <numFmt numFmtId="167" formatCode="_-* #,##0\ _₽_-;\-* #,##0\ _₽_-;_-* &quot;-&quot;??\ _₽_-;_-@_-"/>
    <numFmt numFmtId="168" formatCode="#,##0,&quot; ₽&quot;"/>
    <numFmt numFmtId="169" formatCode="_-* #,##0.00_р_._-;\-* #,##0.00_р_._-;_-* &quot;-&quot;??_р_._-;_-@_-"/>
  </numFmts>
  <fonts count="31" x14ac:knownFonts="1">
    <font>
      <sz val="11"/>
      <color theme="1"/>
      <name val="Calibri"/>
      <family val="2"/>
      <charset val="204"/>
      <scheme val="minor"/>
    </font>
    <font>
      <sz val="10"/>
      <color theme="5" tint="-0.249977111117893"/>
      <name val="Calibri"/>
      <family val="2"/>
      <charset val="204"/>
      <scheme val="minor"/>
    </font>
    <font>
      <i/>
      <sz val="10"/>
      <color theme="1"/>
      <name val="Calibri"/>
      <family val="2"/>
      <charset val="204"/>
      <scheme val="minor"/>
    </font>
    <font>
      <sz val="10"/>
      <color theme="1"/>
      <name val="Calibri"/>
      <family val="2"/>
      <charset val="204"/>
      <scheme val="minor"/>
    </font>
    <font>
      <sz val="11"/>
      <color theme="1"/>
      <name val="Calibri"/>
      <family val="2"/>
      <charset val="204"/>
      <scheme val="minor"/>
    </font>
    <font>
      <b/>
      <sz val="10"/>
      <color theme="4" tint="-0.499984740745262"/>
      <name val="Calibri"/>
      <family val="2"/>
      <charset val="204"/>
      <scheme val="minor"/>
    </font>
    <font>
      <b/>
      <sz val="10"/>
      <color rgb="FF0070C0"/>
      <name val="Calibri"/>
      <family val="2"/>
      <charset val="204"/>
      <scheme val="minor"/>
    </font>
    <font>
      <b/>
      <i/>
      <sz val="10"/>
      <color theme="2" tint="-0.749992370372631"/>
      <name val="Calibri"/>
      <family val="2"/>
      <charset val="204"/>
      <scheme val="minor"/>
    </font>
    <font>
      <b/>
      <sz val="10"/>
      <name val="Calibri"/>
      <family val="2"/>
      <charset val="204"/>
      <scheme val="minor"/>
    </font>
    <font>
      <b/>
      <i/>
      <sz val="10"/>
      <color rgb="FF7030A0"/>
      <name val="Calibri"/>
      <family val="2"/>
      <charset val="204"/>
      <scheme val="minor"/>
    </font>
    <font>
      <b/>
      <sz val="8"/>
      <color theme="1"/>
      <name val="Calibri"/>
      <family val="2"/>
      <charset val="204"/>
      <scheme val="minor"/>
    </font>
    <font>
      <sz val="8"/>
      <color theme="1"/>
      <name val="Calibri"/>
      <family val="2"/>
      <charset val="204"/>
      <scheme val="minor"/>
    </font>
    <font>
      <sz val="11"/>
      <color rgb="FF000000"/>
      <name val="Calibri"/>
      <family val="2"/>
      <charset val="204"/>
    </font>
    <font>
      <sz val="8"/>
      <color rgb="FF000000"/>
      <name val="Calibri"/>
      <family val="2"/>
      <charset val="204"/>
      <scheme val="minor"/>
    </font>
    <font>
      <sz val="8"/>
      <name val="Arial"/>
      <family val="2"/>
      <charset val="204"/>
    </font>
    <font>
      <b/>
      <sz val="8"/>
      <color theme="7" tint="-0.249977111117893"/>
      <name val="Calibri"/>
      <family val="2"/>
      <charset val="204"/>
      <scheme val="minor"/>
    </font>
    <font>
      <sz val="8"/>
      <color theme="7" tint="-0.249977111117893"/>
      <name val="Calibri"/>
      <family val="2"/>
      <charset val="204"/>
      <scheme val="minor"/>
    </font>
    <font>
      <sz val="8"/>
      <name val="Calibri"/>
      <family val="2"/>
      <charset val="204"/>
      <scheme val="minor"/>
    </font>
    <font>
      <b/>
      <sz val="10"/>
      <color rgb="FF7030A0"/>
      <name val="Calibri"/>
      <family val="2"/>
      <charset val="204"/>
      <scheme val="minor"/>
    </font>
    <font>
      <b/>
      <sz val="10"/>
      <color theme="1"/>
      <name val="Calibri"/>
      <family val="2"/>
      <charset val="204"/>
      <scheme val="minor"/>
    </font>
    <font>
      <sz val="11"/>
      <color theme="1"/>
      <name val="Calibri"/>
      <family val="2"/>
      <scheme val="minor"/>
    </font>
    <font>
      <b/>
      <sz val="8"/>
      <color theme="4" tint="-0.499984740745262"/>
      <name val="Calibri"/>
      <family val="2"/>
      <charset val="204"/>
      <scheme val="minor"/>
    </font>
    <font>
      <b/>
      <sz val="8"/>
      <color rgb="FF002060"/>
      <name val="Calibri"/>
      <family val="2"/>
      <charset val="204"/>
      <scheme val="minor"/>
    </font>
    <font>
      <b/>
      <sz val="11"/>
      <color rgb="FF7030A0"/>
      <name val="Calibri"/>
      <family val="2"/>
      <charset val="204"/>
      <scheme val="minor"/>
    </font>
    <font>
      <b/>
      <sz val="11"/>
      <name val="Calibri"/>
      <family val="2"/>
      <charset val="204"/>
      <scheme val="minor"/>
    </font>
    <font>
      <sz val="10"/>
      <name val="Arial Cyr"/>
      <charset val="204"/>
    </font>
    <font>
      <b/>
      <sz val="9"/>
      <color theme="1"/>
      <name val="Calibri"/>
      <family val="2"/>
      <charset val="204"/>
      <scheme val="minor"/>
    </font>
    <font>
      <b/>
      <sz val="10"/>
      <color theme="1"/>
      <name val="Arial"/>
      <family val="2"/>
      <charset val="204"/>
    </font>
    <font>
      <sz val="10"/>
      <color theme="0" tint="-0.34998626667073579"/>
      <name val="Calibri"/>
      <family val="2"/>
      <charset val="204"/>
      <scheme val="minor"/>
    </font>
    <font>
      <sz val="11"/>
      <name val="Arial"/>
      <family val="2"/>
      <charset val="204"/>
    </font>
    <font>
      <b/>
      <sz val="10"/>
      <color theme="0" tint="-0.499984740745262"/>
      <name val="Calibri"/>
      <family val="2"/>
      <charset val="204"/>
      <scheme val="minor"/>
    </font>
  </fonts>
  <fills count="23">
    <fill>
      <patternFill patternType="none"/>
    </fill>
    <fill>
      <patternFill patternType="gray125"/>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D9D9D9"/>
        <bgColor indexed="64"/>
      </patternFill>
    </fill>
    <fill>
      <patternFill patternType="solid">
        <fgColor theme="7" tint="-0.249977111117893"/>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rgb="FFFFFF99"/>
        <bgColor indexed="64"/>
      </patternFill>
    </fill>
    <fill>
      <patternFill patternType="solid">
        <fgColor rgb="FFFFC00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FFFF"/>
        <bgColor rgb="FFFFFFFF"/>
      </patternFill>
    </fill>
    <fill>
      <patternFill patternType="solid">
        <fgColor theme="8" tint="0.79998168889431442"/>
        <bgColor indexed="64"/>
      </patternFill>
    </fill>
    <fill>
      <patternFill patternType="solid">
        <fgColor rgb="FFFFF0C1"/>
        <bgColor indexed="64"/>
      </patternFill>
    </fill>
    <fill>
      <patternFill patternType="solid">
        <fgColor rgb="FFBEEEBC"/>
        <bgColor indexed="64"/>
      </patternFill>
    </fill>
    <fill>
      <patternFill patternType="solid">
        <fgColor theme="4" tint="0.79998168889431442"/>
        <bgColor indexed="64"/>
      </patternFill>
    </fill>
    <fill>
      <patternFill patternType="solid">
        <fgColor rgb="FFF2B0C3"/>
        <bgColor indexed="64"/>
      </patternFill>
    </fill>
    <fill>
      <patternFill patternType="solid">
        <fgColor theme="8" tint="0.39997558519241921"/>
        <bgColor indexed="64"/>
      </patternFill>
    </fill>
    <fill>
      <patternFill patternType="solid">
        <fgColor rgb="FFBEEEBC"/>
        <bgColor rgb="FFFFFFFF"/>
      </patternFill>
    </fill>
    <fill>
      <patternFill patternType="solid">
        <fgColor theme="8" tint="0.79998168889431442"/>
        <bgColor rgb="FFFFFFFF"/>
      </patternFill>
    </fill>
  </fills>
  <borders count="8">
    <border>
      <left/>
      <right/>
      <top/>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double">
        <color auto="1"/>
      </left>
      <right style="double">
        <color auto="1"/>
      </right>
      <top/>
      <bottom/>
      <diagonal/>
    </border>
    <border>
      <left/>
      <right/>
      <top/>
      <bottom style="medium">
        <color indexed="64"/>
      </bottom>
      <diagonal/>
    </border>
    <border>
      <left/>
      <right/>
      <top/>
      <bottom style="double">
        <color indexed="64"/>
      </bottom>
      <diagonal/>
    </border>
    <border>
      <left style="dashed">
        <color auto="1"/>
      </left>
      <right style="dashed">
        <color auto="1"/>
      </right>
      <top style="dashed">
        <color auto="1"/>
      </top>
      <bottom style="dashed">
        <color auto="1"/>
      </bottom>
      <diagonal/>
    </border>
  </borders>
  <cellStyleXfs count="12">
    <xf numFmtId="0" fontId="0" fillId="0" borderId="0"/>
    <xf numFmtId="164" fontId="4" fillId="0" borderId="0" applyFont="0" applyFill="0" applyBorder="0" applyAlignment="0" applyProtection="0"/>
    <xf numFmtId="9" fontId="4" fillId="0" borderId="0" applyFont="0" applyFill="0" applyBorder="0" applyAlignment="0" applyProtection="0"/>
    <xf numFmtId="0" fontId="12" fillId="0" borderId="0"/>
    <xf numFmtId="0" fontId="14" fillId="0" borderId="0"/>
    <xf numFmtId="0" fontId="20" fillId="0" borderId="0"/>
    <xf numFmtId="0" fontId="25" fillId="0" borderId="0"/>
    <xf numFmtId="169" fontId="25" fillId="0" borderId="0" applyFont="0" applyFill="0" applyBorder="0" applyAlignment="0" applyProtection="0"/>
    <xf numFmtId="9" fontId="25" fillId="0" borderId="0" applyFont="0" applyFill="0" applyBorder="0" applyAlignment="0" applyProtection="0"/>
    <xf numFmtId="0" fontId="14" fillId="0" borderId="0"/>
    <xf numFmtId="0" fontId="29" fillId="0" borderId="0"/>
    <xf numFmtId="9" fontId="29" fillId="0" borderId="0" applyFont="0" applyFill="0" applyBorder="0" applyAlignment="0" applyProtection="0"/>
  </cellStyleXfs>
  <cellXfs count="113">
    <xf numFmtId="0" fontId="0" fillId="0" borderId="0" xfId="0"/>
    <xf numFmtId="0" fontId="1" fillId="0" borderId="0" xfId="0" applyFont="1" applyAlignment="1">
      <alignment horizontal="right"/>
    </xf>
    <xf numFmtId="0" fontId="2" fillId="2" borderId="0" xfId="0" applyFont="1" applyFill="1" applyAlignment="1">
      <alignment wrapText="1"/>
    </xf>
    <xf numFmtId="0" fontId="2" fillId="3" borderId="0" xfId="0" applyFont="1" applyFill="1" applyAlignment="1">
      <alignment wrapText="1"/>
    </xf>
    <xf numFmtId="0" fontId="2" fillId="4" borderId="0" xfId="0" applyFont="1" applyFill="1" applyAlignment="1">
      <alignment wrapText="1"/>
    </xf>
    <xf numFmtId="0" fontId="2" fillId="0" borderId="0" xfId="0" applyFont="1" applyAlignment="1">
      <alignment wrapText="1"/>
    </xf>
    <xf numFmtId="14" fontId="3" fillId="0" borderId="0" xfId="0" applyNumberFormat="1" applyFont="1"/>
    <xf numFmtId="0" fontId="3" fillId="0" borderId="0" xfId="0" applyFont="1" applyAlignment="1">
      <alignment horizontal="left"/>
    </xf>
    <xf numFmtId="0" fontId="0" fillId="0" borderId="0" xfId="0" pivotButton="1"/>
    <xf numFmtId="0" fontId="0" fillId="0" borderId="0" xfId="0" applyAlignment="1">
      <alignment horizontal="left"/>
    </xf>
    <xf numFmtId="0" fontId="0" fillId="0" borderId="0" xfId="0" applyAlignment="1">
      <alignment horizontal="left" indent="1"/>
    </xf>
    <xf numFmtId="166" fontId="0" fillId="0" borderId="0" xfId="0" applyNumberFormat="1" applyAlignment="1">
      <alignment horizontal="left" indent="2"/>
    </xf>
    <xf numFmtId="0" fontId="5" fillId="0" borderId="0" xfId="0" applyFont="1" applyAlignment="1">
      <alignment horizontal="left" vertical="center"/>
    </xf>
    <xf numFmtId="0" fontId="5" fillId="0" borderId="0" xfId="0" applyFont="1" applyAlignment="1">
      <alignment horizontal="left"/>
    </xf>
    <xf numFmtId="167" fontId="3" fillId="0" borderId="0" xfId="0" applyNumberFormat="1" applyFont="1" applyAlignment="1">
      <alignment horizontal="left"/>
    </xf>
    <xf numFmtId="168" fontId="5" fillId="0" borderId="0" xfId="1" applyNumberFormat="1" applyFont="1" applyFill="1" applyAlignment="1">
      <alignment horizontal="left" vertical="center"/>
    </xf>
    <xf numFmtId="0" fontId="0" fillId="12" borderId="0" xfId="0" applyFill="1"/>
    <xf numFmtId="167" fontId="0" fillId="0" borderId="0" xfId="1" applyNumberFormat="1" applyFont="1"/>
    <xf numFmtId="0" fontId="10" fillId="0" borderId="0" xfId="0" applyFont="1" applyAlignment="1">
      <alignment horizontal="left"/>
    </xf>
    <xf numFmtId="0" fontId="11" fillId="0" borderId="0" xfId="0" applyFont="1" applyAlignment="1">
      <alignment horizontal="left"/>
    </xf>
    <xf numFmtId="168" fontId="10" fillId="0" borderId="0" xfId="1" applyNumberFormat="1" applyFont="1" applyFill="1" applyAlignment="1">
      <alignment horizontal="left"/>
    </xf>
    <xf numFmtId="0" fontId="11" fillId="0" borderId="0" xfId="0" applyFont="1"/>
    <xf numFmtId="0" fontId="15" fillId="0" borderId="0" xfId="0" applyFont="1" applyAlignment="1">
      <alignment horizontal="left" wrapText="1"/>
    </xf>
    <xf numFmtId="0" fontId="11" fillId="15" borderId="0" xfId="0" applyFont="1" applyFill="1" applyAlignment="1">
      <alignment horizontal="left"/>
    </xf>
    <xf numFmtId="0" fontId="16" fillId="0" borderId="0" xfId="0" applyFont="1" applyAlignment="1">
      <alignment horizontal="left"/>
    </xf>
    <xf numFmtId="0" fontId="15" fillId="0" borderId="0" xfId="0" applyFont="1" applyAlignment="1">
      <alignment horizontal="left"/>
    </xf>
    <xf numFmtId="0" fontId="13" fillId="14" borderId="3" xfId="3" applyFont="1" applyFill="1" applyBorder="1" applyAlignment="1">
      <alignment horizontal="left" vertical="center"/>
    </xf>
    <xf numFmtId="167" fontId="13" fillId="14" borderId="3" xfId="1" applyNumberFormat="1" applyFont="1" applyFill="1" applyBorder="1" applyAlignment="1">
      <alignment horizontal="left" vertical="center"/>
    </xf>
    <xf numFmtId="167" fontId="10" fillId="0" borderId="0" xfId="0" applyNumberFormat="1" applyFont="1" applyAlignment="1">
      <alignment horizontal="left"/>
    </xf>
    <xf numFmtId="166" fontId="10" fillId="0" borderId="0" xfId="0" applyNumberFormat="1" applyFont="1" applyAlignment="1">
      <alignment horizontal="left"/>
    </xf>
    <xf numFmtId="0" fontId="3" fillId="0" borderId="0" xfId="0" applyFont="1"/>
    <xf numFmtId="167" fontId="10" fillId="0" borderId="0" xfId="1" applyNumberFormat="1" applyFont="1" applyFill="1" applyAlignment="1">
      <alignment horizontal="left"/>
    </xf>
    <xf numFmtId="168" fontId="21" fillId="0" borderId="0" xfId="1" applyNumberFormat="1" applyFont="1" applyFill="1" applyAlignment="1">
      <alignment horizontal="left" vertical="center"/>
    </xf>
    <xf numFmtId="3" fontId="5" fillId="0" borderId="0" xfId="0" applyNumberFormat="1" applyFont="1" applyAlignment="1">
      <alignment horizontal="center"/>
    </xf>
    <xf numFmtId="9" fontId="8" fillId="0" borderId="0" xfId="2" applyFont="1" applyFill="1" applyAlignment="1">
      <alignment horizontal="center"/>
    </xf>
    <xf numFmtId="167" fontId="5" fillId="0" borderId="0" xfId="1" applyNumberFormat="1" applyFont="1" applyFill="1" applyAlignment="1">
      <alignment horizontal="center"/>
    </xf>
    <xf numFmtId="0" fontId="3" fillId="0" borderId="0" xfId="0" applyFont="1" applyAlignment="1">
      <alignment horizontal="center"/>
    </xf>
    <xf numFmtId="9" fontId="6" fillId="0" borderId="0" xfId="2" applyFont="1" applyFill="1" applyAlignment="1">
      <alignment horizontal="center"/>
    </xf>
    <xf numFmtId="0" fontId="5" fillId="0" borderId="0" xfId="0" applyFont="1" applyAlignment="1">
      <alignment horizontal="center" vertical="center"/>
    </xf>
    <xf numFmtId="168" fontId="5" fillId="0" borderId="0" xfId="1" applyNumberFormat="1" applyFont="1" applyFill="1" applyAlignment="1">
      <alignment horizontal="center" vertical="center"/>
    </xf>
    <xf numFmtId="167" fontId="5" fillId="0" borderId="0" xfId="1" applyNumberFormat="1" applyFont="1" applyFill="1" applyAlignment="1">
      <alignment horizontal="center" vertical="center"/>
    </xf>
    <xf numFmtId="0" fontId="5" fillId="0" borderId="0" xfId="0" applyFont="1" applyAlignment="1">
      <alignment horizontal="center"/>
    </xf>
    <xf numFmtId="0" fontId="0" fillId="0" borderId="0" xfId="0" applyAlignment="1">
      <alignment horizontal="center"/>
    </xf>
    <xf numFmtId="3" fontId="5" fillId="0" borderId="4" xfId="0" applyNumberFormat="1" applyFont="1" applyBorder="1" applyAlignment="1">
      <alignment horizontal="center"/>
    </xf>
    <xf numFmtId="167" fontId="5" fillId="0" borderId="4" xfId="1" applyNumberFormat="1" applyFont="1" applyFill="1" applyBorder="1" applyAlignment="1">
      <alignment horizontal="center"/>
    </xf>
    <xf numFmtId="0" fontId="3" fillId="0" borderId="4" xfId="0" applyFont="1" applyBorder="1" applyAlignment="1">
      <alignment horizontal="center"/>
    </xf>
    <xf numFmtId="0" fontId="5" fillId="0" borderId="4" xfId="0" applyFont="1" applyBorder="1" applyAlignment="1">
      <alignment horizontal="center"/>
    </xf>
    <xf numFmtId="167" fontId="5" fillId="0" borderId="4" xfId="1" applyNumberFormat="1" applyFont="1" applyFill="1" applyBorder="1" applyAlignment="1">
      <alignment horizontal="center" vertical="center"/>
    </xf>
    <xf numFmtId="0" fontId="0" fillId="0" borderId="4" xfId="0" applyBorder="1" applyAlignment="1">
      <alignment horizontal="center"/>
    </xf>
    <xf numFmtId="0" fontId="22" fillId="0" borderId="4" xfId="0" applyFont="1" applyBorder="1" applyAlignment="1">
      <alignment horizontal="center" wrapText="1"/>
    </xf>
    <xf numFmtId="0" fontId="18" fillId="0" borderId="0" xfId="0" applyFont="1" applyAlignment="1">
      <alignment horizontal="left"/>
    </xf>
    <xf numFmtId="0" fontId="18" fillId="0" borderId="0" xfId="0" applyFont="1" applyAlignment="1">
      <alignment horizontal="center"/>
    </xf>
    <xf numFmtId="0" fontId="18" fillId="0" borderId="4" xfId="0" applyFont="1" applyBorder="1" applyAlignment="1">
      <alignment horizontal="center"/>
    </xf>
    <xf numFmtId="0" fontId="23" fillId="0" borderId="0" xfId="0" applyFont="1"/>
    <xf numFmtId="0" fontId="23" fillId="0" borderId="4" xfId="0" applyFont="1" applyBorder="1" applyAlignment="1">
      <alignment horizontal="center"/>
    </xf>
    <xf numFmtId="167" fontId="13" fillId="14" borderId="0" xfId="1" applyNumberFormat="1" applyFont="1" applyFill="1" applyBorder="1" applyAlignment="1">
      <alignment horizontal="left" vertical="center"/>
    </xf>
    <xf numFmtId="0" fontId="17" fillId="10" borderId="0" xfId="0" applyFont="1" applyFill="1" applyAlignment="1">
      <alignment horizontal="left"/>
    </xf>
    <xf numFmtId="0" fontId="17" fillId="0" borderId="0" xfId="0" applyFont="1" applyAlignment="1">
      <alignment horizontal="left"/>
    </xf>
    <xf numFmtId="0" fontId="17" fillId="11" borderId="0" xfId="0" applyFont="1" applyFill="1" applyAlignment="1">
      <alignment horizontal="left"/>
    </xf>
    <xf numFmtId="0" fontId="1" fillId="0" borderId="0" xfId="0" applyFont="1"/>
    <xf numFmtId="0" fontId="27" fillId="5" borderId="1" xfId="0" applyFont="1" applyFill="1" applyBorder="1" applyAlignment="1">
      <alignment horizontal="center" vertical="center" wrapText="1"/>
    </xf>
    <xf numFmtId="0" fontId="27" fillId="5" borderId="1" xfId="0" applyFont="1" applyFill="1" applyBorder="1" applyAlignment="1">
      <alignment vertical="center" wrapText="1"/>
    </xf>
    <xf numFmtId="0" fontId="27" fillId="5" borderId="2" xfId="0" applyFont="1" applyFill="1" applyBorder="1" applyAlignment="1">
      <alignment horizontal="center" vertical="center" wrapText="1"/>
    </xf>
    <xf numFmtId="0" fontId="27" fillId="6" borderId="2" xfId="0" applyFont="1" applyFill="1" applyBorder="1" applyAlignment="1">
      <alignment horizontal="center" vertical="center" wrapText="1"/>
    </xf>
    <xf numFmtId="0" fontId="27" fillId="7" borderId="2" xfId="0" applyFont="1" applyFill="1" applyBorder="1" applyAlignment="1">
      <alignment horizontal="center" vertical="center" wrapText="1"/>
    </xf>
    <xf numFmtId="0" fontId="27" fillId="0" borderId="0" xfId="0" applyFont="1" applyAlignment="1">
      <alignment horizontal="center" vertical="center" wrapText="1"/>
    </xf>
    <xf numFmtId="0" fontId="3" fillId="8" borderId="0" xfId="0" applyFont="1" applyFill="1"/>
    <xf numFmtId="14" fontId="3" fillId="8" borderId="0" xfId="0" applyNumberFormat="1" applyFont="1" applyFill="1"/>
    <xf numFmtId="165" fontId="3" fillId="8" borderId="0" xfId="0" applyNumberFormat="1" applyFont="1" applyFill="1"/>
    <xf numFmtId="166" fontId="3" fillId="0" borderId="0" xfId="0" applyNumberFormat="1" applyFont="1"/>
    <xf numFmtId="0" fontId="28" fillId="0" borderId="0" xfId="0" applyFont="1"/>
    <xf numFmtId="165" fontId="3" fillId="0" borderId="0" xfId="0" applyNumberFormat="1" applyFont="1"/>
    <xf numFmtId="0" fontId="3" fillId="9" borderId="0" xfId="0" applyFont="1" applyFill="1"/>
    <xf numFmtId="165" fontId="3" fillId="9" borderId="0" xfId="0" applyNumberFormat="1" applyFont="1" applyFill="1"/>
    <xf numFmtId="0" fontId="3" fillId="0" borderId="5" xfId="0" applyFont="1" applyBorder="1"/>
    <xf numFmtId="166" fontId="3" fillId="0" borderId="5" xfId="0" applyNumberFormat="1" applyFont="1" applyBorder="1"/>
    <xf numFmtId="14" fontId="3" fillId="0" borderId="5" xfId="0" applyNumberFormat="1" applyFont="1" applyBorder="1"/>
    <xf numFmtId="165" fontId="3" fillId="0" borderId="5" xfId="0" applyNumberFormat="1" applyFont="1" applyBorder="1"/>
    <xf numFmtId="0" fontId="19" fillId="0" borderId="0" xfId="0" applyFont="1"/>
    <xf numFmtId="0" fontId="19" fillId="19" borderId="0" xfId="0" applyFont="1" applyFill="1"/>
    <xf numFmtId="166" fontId="0" fillId="0" borderId="0" xfId="0" applyNumberFormat="1" applyAlignment="1">
      <alignment horizontal="left"/>
    </xf>
    <xf numFmtId="0" fontId="11" fillId="17" borderId="0" xfId="0" applyFont="1" applyFill="1" applyAlignment="1">
      <alignment horizontal="left"/>
    </xf>
    <xf numFmtId="0" fontId="17" fillId="18" borderId="0" xfId="0" applyFont="1" applyFill="1" applyAlignment="1">
      <alignment horizontal="left"/>
    </xf>
    <xf numFmtId="0" fontId="11" fillId="12" borderId="0" xfId="0" applyFont="1" applyFill="1" applyAlignment="1">
      <alignment horizontal="left"/>
    </xf>
    <xf numFmtId="0" fontId="10" fillId="20" borderId="0" xfId="0" applyFont="1" applyFill="1" applyAlignment="1">
      <alignment horizontal="left"/>
    </xf>
    <xf numFmtId="0" fontId="10" fillId="0" borderId="0" xfId="0" applyFont="1" applyAlignment="1">
      <alignment wrapText="1"/>
    </xf>
    <xf numFmtId="0" fontId="10" fillId="0" borderId="0" xfId="0" applyFont="1" applyAlignment="1">
      <alignment horizontal="left" wrapText="1"/>
    </xf>
    <xf numFmtId="168" fontId="5" fillId="0" borderId="4" xfId="0" applyNumberFormat="1" applyFont="1" applyBorder="1" applyAlignment="1">
      <alignment horizontal="center"/>
    </xf>
    <xf numFmtId="0" fontId="10" fillId="9" borderId="0" xfId="0" applyFont="1" applyFill="1" applyAlignment="1">
      <alignment horizontal="left" wrapText="1"/>
    </xf>
    <xf numFmtId="0" fontId="13" fillId="21" borderId="3" xfId="3" applyFont="1" applyFill="1" applyBorder="1" applyAlignment="1">
      <alignment horizontal="left" vertical="center"/>
    </xf>
    <xf numFmtId="168" fontId="11" fillId="17" borderId="0" xfId="1" applyNumberFormat="1" applyFont="1" applyFill="1" applyAlignment="1">
      <alignment horizontal="left"/>
    </xf>
    <xf numFmtId="168" fontId="11" fillId="13" borderId="0" xfId="1" applyNumberFormat="1" applyFont="1" applyFill="1" applyAlignment="1">
      <alignment horizontal="left"/>
    </xf>
    <xf numFmtId="168" fontId="11" fillId="0" borderId="0" xfId="0" applyNumberFormat="1" applyFont="1"/>
    <xf numFmtId="9" fontId="11" fillId="0" borderId="0" xfId="2" applyFont="1"/>
    <xf numFmtId="166" fontId="10" fillId="15" borderId="0" xfId="0" applyNumberFormat="1" applyFont="1" applyFill="1" applyAlignment="1">
      <alignment horizontal="left"/>
    </xf>
    <xf numFmtId="0" fontId="13" fillId="22" borderId="3" xfId="3" applyFont="1" applyFill="1" applyBorder="1" applyAlignment="1">
      <alignment horizontal="left" vertical="center"/>
    </xf>
    <xf numFmtId="0" fontId="10" fillId="15" borderId="0" xfId="0" applyFont="1" applyFill="1" applyAlignment="1">
      <alignment horizontal="left"/>
    </xf>
    <xf numFmtId="0" fontId="26" fillId="9" borderId="7" xfId="0" applyFont="1" applyFill="1" applyBorder="1" applyAlignment="1">
      <alignment horizontal="center"/>
    </xf>
    <xf numFmtId="166" fontId="26" fillId="0" borderId="7" xfId="0" applyNumberFormat="1" applyFont="1" applyBorder="1" applyAlignment="1">
      <alignment horizontal="center" wrapText="1"/>
    </xf>
    <xf numFmtId="9" fontId="30" fillId="0" borderId="0" xfId="2" applyFont="1" applyFill="1" applyAlignment="1">
      <alignment horizontal="center" vertical="center"/>
    </xf>
    <xf numFmtId="166" fontId="26" fillId="0" borderId="7" xfId="0" applyNumberFormat="1" applyFont="1" applyBorder="1"/>
    <xf numFmtId="0" fontId="5" fillId="16" borderId="0" xfId="0" applyFont="1" applyFill="1" applyAlignment="1">
      <alignment horizontal="left" vertical="center"/>
    </xf>
    <xf numFmtId="0" fontId="9" fillId="18" borderId="6" xfId="0" applyFont="1" applyFill="1" applyBorder="1" applyAlignment="1">
      <alignment horizontal="center" vertical="center" wrapText="1"/>
    </xf>
    <xf numFmtId="0" fontId="9" fillId="18" borderId="6" xfId="0" applyFont="1" applyFill="1" applyBorder="1" applyAlignment="1">
      <alignment horizontal="center" vertical="center"/>
    </xf>
    <xf numFmtId="0" fontId="18" fillId="18" borderId="6" xfId="0" applyFont="1" applyFill="1" applyBorder="1" applyAlignment="1">
      <alignment horizontal="center" vertical="center"/>
    </xf>
    <xf numFmtId="0" fontId="7" fillId="18" borderId="0" xfId="0" applyFont="1" applyFill="1" applyAlignment="1">
      <alignment horizontal="center"/>
    </xf>
    <xf numFmtId="0" fontId="3" fillId="18" borderId="0" xfId="0" applyFont="1" applyFill="1" applyAlignment="1">
      <alignment horizontal="center"/>
    </xf>
    <xf numFmtId="0" fontId="24" fillId="18" borderId="0" xfId="0" applyFont="1" applyFill="1" applyAlignment="1">
      <alignment horizontal="center"/>
    </xf>
    <xf numFmtId="0" fontId="18" fillId="18" borderId="0" xfId="0" applyFont="1" applyFill="1" applyAlignment="1">
      <alignment horizontal="center"/>
    </xf>
    <xf numFmtId="168" fontId="5" fillId="18" borderId="0" xfId="0" applyNumberFormat="1" applyFont="1" applyFill="1" applyAlignment="1">
      <alignment horizontal="center"/>
    </xf>
    <xf numFmtId="168" fontId="5" fillId="18" borderId="0" xfId="2" applyNumberFormat="1" applyFont="1" applyFill="1" applyAlignment="1">
      <alignment horizontal="center" vertical="center"/>
    </xf>
    <xf numFmtId="9" fontId="5" fillId="18" borderId="0" xfId="2" applyFont="1" applyFill="1" applyAlignment="1">
      <alignment horizontal="center" vertical="center"/>
    </xf>
    <xf numFmtId="0" fontId="0" fillId="0" borderId="0" xfId="0" applyNumberFormat="1"/>
  </cellXfs>
  <cellStyles count="12">
    <cellStyle name="Normal 2" xfId="5" xr:uid="{00000000-0005-0000-0000-000000000000}"/>
    <cellStyle name="Standard_2007-2008 Eckdatenbericht" xfId="10" xr:uid="{00000000-0005-0000-0000-000001000000}"/>
    <cellStyle name="Обычный" xfId="0" builtinId="0"/>
    <cellStyle name="Обычный 2" xfId="4" xr:uid="{00000000-0005-0000-0000-000003000000}"/>
    <cellStyle name="Обычный 3" xfId="6" xr:uid="{00000000-0005-0000-0000-000004000000}"/>
    <cellStyle name="Обычный 3 2" xfId="9" xr:uid="{00000000-0005-0000-0000-000005000000}"/>
    <cellStyle name="Обычный 5" xfId="3" xr:uid="{00000000-0005-0000-0000-000006000000}"/>
    <cellStyle name="Процентный" xfId="2" builtinId="5"/>
    <cellStyle name="Процентный 2" xfId="8" xr:uid="{00000000-0005-0000-0000-000008000000}"/>
    <cellStyle name="Процентный 2 2" xfId="11" xr:uid="{00000000-0005-0000-0000-000009000000}"/>
    <cellStyle name="Финансовый" xfId="1" builtinId="3"/>
    <cellStyle name="Финансовый 2" xfId="7" xr:uid="{00000000-0005-0000-0000-00000B000000}"/>
  </cellStyles>
  <dxfs count="78">
    <dxf>
      <font>
        <color rgb="FFFF0066"/>
      </font>
    </dxf>
    <dxf>
      <font>
        <color rgb="FFFF0066"/>
      </font>
    </dxf>
    <dxf>
      <font>
        <color rgb="FFC00000"/>
      </font>
    </dxf>
    <dxf>
      <font>
        <color rgb="FFC00000"/>
      </font>
    </dxf>
    <dxf>
      <font>
        <color rgb="FFC00000"/>
      </font>
    </dxf>
    <dxf>
      <font>
        <color rgb="FFC00000"/>
      </font>
    </dxf>
    <dxf>
      <font>
        <color rgb="FFC00000"/>
      </font>
    </dxf>
    <dxf>
      <font>
        <color rgb="FFC00000"/>
      </font>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002060"/>
        </patternFill>
      </fill>
    </dxf>
    <dxf>
      <font>
        <b/>
        <color theme="1"/>
      </font>
      <border>
        <bottom style="thin">
          <color theme="4"/>
        </bottom>
        <vertical/>
        <horizontal/>
      </border>
    </dxf>
    <dxf>
      <font>
        <color theme="1"/>
      </font>
      <border diagonalUp="0" diagonalDown="0">
        <left/>
        <right/>
        <top/>
        <bottom/>
        <vertical/>
        <horizontal/>
      </border>
    </dxf>
    <dxf>
      <font>
        <b/>
        <color theme="1"/>
      </font>
      <border>
        <bottom style="thin">
          <color theme="4"/>
        </bottom>
        <vertical/>
        <horizontal/>
      </border>
    </dxf>
    <dxf>
      <font>
        <color theme="1"/>
      </font>
      <border diagonalUp="0" diagonalDown="0">
        <left/>
        <right/>
        <top/>
        <bottom/>
        <vertical/>
        <horizontal/>
      </border>
    </dxf>
  </dxfs>
  <tableStyles count="5" defaultTableStyle="TableStyleMedium2" defaultPivotStyle="PivotStyleLight16">
    <tableStyle name="SlicerStyleDark1 2" pivot="0" table="0" count="10" xr9:uid="{00000000-0011-0000-FFFF-FFFF00000000}">
      <tableStyleElement type="wholeTable" dxfId="77"/>
      <tableStyleElement type="headerRow" dxfId="76"/>
    </tableStyle>
    <tableStyle name="SlicerStyleDark1 2 2" pivot="0" table="0" count="10" xr9:uid="{00000000-0011-0000-FFFF-FFFF01000000}">
      <tableStyleElement type="wholeTable" dxfId="75"/>
      <tableStyleElement type="headerRow" dxfId="74"/>
    </tableStyle>
    <tableStyle name="Стиль среза 1" pivot="0" table="0" count="1" xr9:uid="{00000000-0011-0000-FFFF-FFFF02000000}">
      <tableStyleElement type="wholeTable" dxfId="73"/>
    </tableStyle>
    <tableStyle name="Стиль среза 2" pivot="0" table="0" count="1" xr9:uid="{00000000-0011-0000-FFFF-FFFF03000000}"/>
    <tableStyle name="Стиль среза 3" pivot="0" table="0" count="1" xr9:uid="{00000000-0011-0000-FFFF-FFFF04000000}"/>
  </tableStyles>
  <colors>
    <mruColors>
      <color rgb="FFFFF0C1"/>
      <color rgb="FFACFAB9"/>
      <color rgb="FFFFCCCC"/>
      <color rgb="FFF2B0C3"/>
      <color rgb="FFFF99CC"/>
      <color rgb="FFBEEEBC"/>
      <color rgb="FFCCFFFF"/>
      <color rgb="FFCCECFF"/>
      <color rgb="FF00FFCC"/>
      <color rgb="FFFFF7DD"/>
    </mruColors>
  </colors>
  <extLst>
    <ext xmlns:x14="http://schemas.microsoft.com/office/spreadsheetml/2009/9/main" uri="{46F421CA-312F-682f-3DD2-61675219B42D}">
      <x14:dxfs count="18">
        <dxf>
          <font>
            <color theme="0"/>
          </font>
        </dxf>
        <dxf>
          <fill>
            <patternFill>
              <bgColor rgb="FF002060"/>
            </patternFill>
          </fill>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4" tint="-0.249977111117893"/>
          </font>
          <fill>
            <patternFill patternType="solid">
              <fgColor theme="4" tint="0.59999389629810485"/>
              <bgColor theme="4" tint="0.59999389629810485"/>
            </patternFill>
          </fill>
          <border>
            <left style="thin">
              <color theme="4" tint="0.59999389629810485"/>
            </left>
            <right style="thin">
              <color theme="4" tint="0.59999389629810485"/>
            </right>
            <top style="thin">
              <color theme="4" tint="0.59999389629810485"/>
            </top>
            <bottom style="thin">
              <color theme="4" tint="0.59999389629810485"/>
            </bottom>
            <vertical/>
            <horizontal/>
          </border>
        </dxf>
        <dxf>
          <font>
            <color theme="0"/>
          </font>
          <fill>
            <patternFill patternType="solid">
              <fgColor theme="4"/>
              <bgColor theme="4"/>
            </patternFill>
          </fill>
          <border>
            <left style="thin">
              <color theme="4"/>
            </left>
            <right style="thin">
              <color theme="4"/>
            </right>
            <top style="thin">
              <color theme="4"/>
            </top>
            <bottom style="thin">
              <color theme="4"/>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4" tint="-0.249977111117893"/>
          </font>
          <fill>
            <patternFill patternType="solid">
              <fgColor theme="4" tint="0.59999389629810485"/>
              <bgColor theme="4" tint="0.59999389629810485"/>
            </patternFill>
          </fill>
          <border>
            <left style="thin">
              <color theme="4" tint="0.59999389629810485"/>
            </left>
            <right style="thin">
              <color theme="4" tint="0.59999389629810485"/>
            </right>
            <top style="thin">
              <color theme="4" tint="0.59999389629810485"/>
            </top>
            <bottom style="thin">
              <color theme="4" tint="0.59999389629810485"/>
            </bottom>
            <vertical/>
            <horizontal/>
          </border>
        </dxf>
        <dxf>
          <font>
            <color theme="0"/>
          </font>
          <fill>
            <patternFill patternType="solid">
              <fgColor theme="4"/>
              <bgColor theme="4"/>
            </patternFill>
          </fill>
          <border>
            <left style="thin">
              <color theme="4"/>
            </left>
            <right style="thin">
              <color theme="4"/>
            </right>
            <top style="thin">
              <color theme="4"/>
            </top>
            <bottom style="thin">
              <color theme="4"/>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x14:dxfs>
    </ext>
    <ext xmlns:x14="http://schemas.microsoft.com/office/spreadsheetml/2009/9/main" uri="{EB79DEF2-80B8-43e5-95BD-54CBDDF9020C}">
      <x14:slicerStyles defaultSlicerStyle="SlicerStyleLight1">
        <x14:slicerStyle name="SlicerStyleDark1 2">
          <x14:slicerStyleElements>
            <x14:slicerStyleElement type="unselectedItemWithData" dxfId="17"/>
            <x14:slicerStyleElement type="unselectedItemWithNoData" dxfId="16"/>
            <x14:slicerStyleElement type="selectedItemWithData" dxfId="15"/>
            <x14:slicerStyleElement type="selectedItemWithNoData" dxfId="14"/>
            <x14:slicerStyleElement type="hoveredUnselectedItemWithData" dxfId="13"/>
            <x14:slicerStyleElement type="hoveredSelectedItemWithData" dxfId="12"/>
            <x14:slicerStyleElement type="hoveredUnselectedItemWithNoData" dxfId="11"/>
            <x14:slicerStyleElement type="hoveredSelectedItemWithNoData" dxfId="10"/>
          </x14:slicerStyleElements>
        </x14:slicerStyle>
        <x14:slicerStyle name="SlicerStyleDark1 2 2">
          <x14:slicerStyleElements>
            <x14:slicerStyleElement type="unselectedItemWithData" dxfId="9"/>
            <x14:slicerStyleElement type="unselectedItemWithNoData" dxfId="8"/>
            <x14:slicerStyleElement type="selectedItemWithData" dxfId="7"/>
            <x14:slicerStyleElement type="selectedItemWithNoData" dxfId="6"/>
            <x14:slicerStyleElement type="hoveredUnselectedItemWithData" dxfId="5"/>
            <x14:slicerStyleElement type="hoveredSelectedItemWithData" dxfId="4"/>
            <x14:slicerStyleElement type="hoveredUnselectedItemWithNoData" dxfId="3"/>
            <x14:slicerStyleElement type="hoveredSelectedItemWithNoData" dxfId="2"/>
          </x14:slicerStyleElements>
        </x14:slicerStyle>
        <x14:slicerStyle name="Стиль среза 1"/>
        <x14:slicerStyle name="Стиль среза 2">
          <x14:slicerStyleElements>
            <x14:slicerStyleElement type="selectedItemWithData" dxfId="1"/>
          </x14:slicerStyleElements>
        </x14:slicerStyle>
        <x14:slicerStyle name="Стиль среза 3">
          <x14:slicerStyleElements>
            <x14:slicerStyleElement type="selectedItemWith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sharedStrings" Target="sharedStrings.xml"/><Relationship Id="rId3" Type="http://schemas.openxmlformats.org/officeDocument/2006/relationships/worksheet" Target="worksheets/sheet3.xml"/><Relationship Id="rId21" Type="http://schemas.microsoft.com/office/2007/relationships/slicerCache" Target="slicerCaches/slicerCache1.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microsoft.com/office/2007/relationships/slicerCache" Target="slicerCaches/slicerCache3.xml"/><Relationship Id="rId28" Type="http://schemas.openxmlformats.org/officeDocument/2006/relationships/calcChain" Target="calcChain.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microsoft.com/office/2007/relationships/slicerCache" Target="slicerCaches/slicerCache2.xml"/><Relationship Id="rId27" Type="http://schemas.openxmlformats.org/officeDocument/2006/relationships/sheetMetadata" Target="metadata.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pivotSource>
    <c:name>[produktivnost_shablon.xlsx]pivot для сотрудников!СводнаяТаблица3</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по сотрудникам</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autoTitleDeleted val="0"/>
    <c:pivotFmts>
      <c:pivotFmt>
        <c:idx val="0"/>
        <c:spPr>
          <a:solidFill>
            <a:srgbClr val="00206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ru-RU"/>
            </a:p>
          </c:txPr>
          <c:dLblPos val="in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'pivot для сотрудников'!$B$1</c:f>
              <c:strCache>
                <c:ptCount val="1"/>
                <c:pt idx="0">
                  <c:v>Итог</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ru-RU"/>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 для сотрудников'!$A$2:$A$3</c:f>
              <c:strCache>
                <c:ptCount val="1"/>
                <c:pt idx="0">
                  <c:v>Пашовкин Александр</c:v>
                </c:pt>
              </c:strCache>
            </c:strRef>
          </c:cat>
          <c:val>
            <c:numRef>
              <c:f>'pivot для сотрудников'!$B$2:$B$3</c:f>
              <c:numCache>
                <c:formatCode>General</c:formatCode>
                <c:ptCount val="1"/>
                <c:pt idx="0">
                  <c:v>176</c:v>
                </c:pt>
              </c:numCache>
            </c:numRef>
          </c:val>
          <c:extLst>
            <c:ext xmlns:c16="http://schemas.microsoft.com/office/drawing/2014/chart" uri="{C3380CC4-5D6E-409C-BE32-E72D297353CC}">
              <c16:uniqueId val="{00000000-4BDD-4AEF-B8D4-300677A39EB2}"/>
            </c:ext>
          </c:extLst>
        </c:ser>
        <c:dLbls>
          <c:showLegendKey val="0"/>
          <c:showVal val="0"/>
          <c:showCatName val="0"/>
          <c:showSerName val="0"/>
          <c:showPercent val="0"/>
          <c:showBubbleSize val="0"/>
        </c:dLbls>
        <c:gapWidth val="35"/>
        <c:axId val="-1356738720"/>
        <c:axId val="-1356740352"/>
      </c:barChart>
      <c:catAx>
        <c:axId val="-135673872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356740352"/>
        <c:crosses val="autoZero"/>
        <c:auto val="1"/>
        <c:lblAlgn val="ctr"/>
        <c:lblOffset val="100"/>
        <c:noMultiLvlLbl val="0"/>
      </c:catAx>
      <c:valAx>
        <c:axId val="-1356740352"/>
        <c:scaling>
          <c:orientation val="minMax"/>
        </c:scaling>
        <c:delete val="1"/>
        <c:axPos val="b"/>
        <c:numFmt formatCode="General" sourceLinked="1"/>
        <c:majorTickMark val="none"/>
        <c:minorTickMark val="none"/>
        <c:tickLblPos val="nextTo"/>
        <c:crossAx val="-13567387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extLst>
    <c:ext xmlns:c14="http://schemas.microsoft.com/office/drawing/2007/8/2/chart" uri="{781A3756-C4B2-4CAC-9D66-4F8BD8637D16}">
      <c14:pivotOptions>
        <c14:dropZoneFilter val="1"/>
        <c14:dropZonesVisible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pivotSource>
    <c:name>[produktivnost_shablon.xlsx]pivot для сотрудников!СводнаяТаблица3</c:name>
    <c:fmtId val="14"/>
  </c:pivotSource>
  <c:chart>
    <c:title>
      <c:tx>
        <c:rich>
          <a:bodyPr rot="0" spcFirstLastPara="1" vertOverflow="ellipsis" vert="horz" wrap="square" anchor="ctr" anchorCtr="1"/>
          <a:lstStyle/>
          <a:p>
            <a:pPr algn="ctr" rtl="0">
              <a:defRPr lang="ru-RU" sz="1000" b="1" i="0" u="none" strike="noStrike" kern="1200" spc="0" baseline="0">
                <a:solidFill>
                  <a:sysClr val="windowText" lastClr="000000">
                    <a:lumMod val="65000"/>
                    <a:lumOff val="35000"/>
                  </a:sysClr>
                </a:solidFill>
                <a:latin typeface="+mn-lt"/>
                <a:ea typeface="+mn-ea"/>
                <a:cs typeface="+mn-cs"/>
              </a:defRPr>
            </a:pPr>
            <a:r>
              <a:rPr lang="ru-RU" sz="1000" b="1" i="0" u="none" strike="noStrike" kern="1200" baseline="0">
                <a:solidFill>
                  <a:sysClr val="windowText" lastClr="000000">
                    <a:lumMod val="65000"/>
                    <a:lumOff val="35000"/>
                  </a:sysClr>
                </a:solidFill>
                <a:latin typeface="+mn-lt"/>
                <a:ea typeface="+mn-ea"/>
                <a:cs typeface="+mn-cs"/>
              </a:rPr>
              <a:t>Часы по сотрудникам</a:t>
            </a:r>
          </a:p>
        </c:rich>
      </c:tx>
      <c:layout>
        <c:manualLayout>
          <c:xMode val="edge"/>
          <c:yMode val="edge"/>
          <c:x val="0.37173595127358372"/>
          <c:y val="1.0828019504076707E-2"/>
        </c:manualLayout>
      </c:layout>
      <c:overlay val="0"/>
      <c:spPr>
        <a:noFill/>
        <a:ln>
          <a:noFill/>
        </a:ln>
        <a:effectLst/>
      </c:spPr>
      <c:txPr>
        <a:bodyPr rot="0" spcFirstLastPara="1" vertOverflow="ellipsis" vert="horz" wrap="square" anchor="ctr" anchorCtr="1"/>
        <a:lstStyle/>
        <a:p>
          <a:pPr algn="ctr" rtl="0">
            <a:defRPr lang="ru-RU" sz="1000" b="1" i="0" u="none" strike="noStrike" kern="1200" spc="0" baseline="0">
              <a:solidFill>
                <a:sysClr val="windowText" lastClr="000000">
                  <a:lumMod val="65000"/>
                  <a:lumOff val="35000"/>
                </a:sysClr>
              </a:solidFill>
              <a:latin typeface="+mn-lt"/>
              <a:ea typeface="+mn-ea"/>
              <a:cs typeface="+mn-cs"/>
            </a:defRPr>
          </a:pPr>
          <a:endParaRPr lang="ru-RU"/>
        </a:p>
      </c:txPr>
    </c:title>
    <c:autoTitleDeleted val="0"/>
    <c:pivotFmts>
      <c:pivotFmt>
        <c:idx val="0"/>
        <c:spPr>
          <a:solidFill>
            <a:srgbClr val="00206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ru-RU"/>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00206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ru-RU"/>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00206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mn-lt"/>
                  <a:ea typeface="+mn-ea"/>
                  <a:cs typeface="+mn-cs"/>
                </a:defRPr>
              </a:pPr>
              <a:endParaRPr lang="ru-RU"/>
            </a:p>
          </c:txPr>
          <c:dLblPos val="in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32500287018204221"/>
          <c:y val="0.10397627043788681"/>
          <c:w val="0.6399784021934708"/>
          <c:h val="0.87436769055395969"/>
        </c:manualLayout>
      </c:layout>
      <c:barChart>
        <c:barDir val="bar"/>
        <c:grouping val="clustered"/>
        <c:varyColors val="0"/>
        <c:ser>
          <c:idx val="0"/>
          <c:order val="0"/>
          <c:tx>
            <c:strRef>
              <c:f>'pivot для сотрудников'!$B$1</c:f>
              <c:strCache>
                <c:ptCount val="1"/>
                <c:pt idx="0">
                  <c:v>Итог</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mn-lt"/>
                    <a:ea typeface="+mn-ea"/>
                    <a:cs typeface="+mn-cs"/>
                  </a:defRPr>
                </a:pPr>
                <a:endParaRPr lang="ru-RU"/>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 для сотрудников'!$A$2:$A$3</c:f>
              <c:strCache>
                <c:ptCount val="1"/>
                <c:pt idx="0">
                  <c:v>Пашовкин Александр</c:v>
                </c:pt>
              </c:strCache>
            </c:strRef>
          </c:cat>
          <c:val>
            <c:numRef>
              <c:f>'pivot для сотрудников'!$B$2:$B$3</c:f>
              <c:numCache>
                <c:formatCode>General</c:formatCode>
                <c:ptCount val="1"/>
                <c:pt idx="0">
                  <c:v>176</c:v>
                </c:pt>
              </c:numCache>
            </c:numRef>
          </c:val>
          <c:extLst>
            <c:ext xmlns:c16="http://schemas.microsoft.com/office/drawing/2014/chart" uri="{C3380CC4-5D6E-409C-BE32-E72D297353CC}">
              <c16:uniqueId val="{00000000-AB63-4E48-8864-EFEE72E0F81E}"/>
            </c:ext>
          </c:extLst>
        </c:ser>
        <c:dLbls>
          <c:showLegendKey val="0"/>
          <c:showVal val="0"/>
          <c:showCatName val="0"/>
          <c:showSerName val="0"/>
          <c:showPercent val="0"/>
          <c:showBubbleSize val="0"/>
        </c:dLbls>
        <c:gapWidth val="35"/>
        <c:axId val="-1356739264"/>
        <c:axId val="-1356741440"/>
      </c:barChart>
      <c:catAx>
        <c:axId val="-135673926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356741440"/>
        <c:crosses val="autoZero"/>
        <c:auto val="1"/>
        <c:lblAlgn val="ctr"/>
        <c:lblOffset val="100"/>
        <c:noMultiLvlLbl val="0"/>
      </c:catAx>
      <c:valAx>
        <c:axId val="-1356741440"/>
        <c:scaling>
          <c:orientation val="minMax"/>
        </c:scaling>
        <c:delete val="1"/>
        <c:axPos val="b"/>
        <c:numFmt formatCode="General" sourceLinked="1"/>
        <c:majorTickMark val="none"/>
        <c:minorTickMark val="none"/>
        <c:tickLblPos val="nextTo"/>
        <c:crossAx val="-13567392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extLst>
    <c:ext xmlns:c14="http://schemas.microsoft.com/office/drawing/2007/8/2/chart" uri="{781A3756-C4B2-4CAC-9D66-4F8BD8637D16}">
      <c14:pivotOptions>
        <c14:dropZoneFilter val="1"/>
        <c14:dropZonesVisible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pivotSource>
    <c:name>[produktivnost_shablon.xlsx]pivot для проектов!СводнаяТаблица2</c:name>
    <c:fmtId val="23"/>
  </c:pivotSource>
  <c:chart>
    <c:title>
      <c:tx>
        <c:rich>
          <a:bodyPr rot="0" spcFirstLastPara="1" vertOverflow="ellipsis" vert="horz" wrap="square" anchor="ctr" anchorCtr="1"/>
          <a:lstStyle/>
          <a:p>
            <a:pPr algn="ctr" rtl="0">
              <a:defRPr lang="ru-RU" sz="1000" b="1" i="0" u="none" strike="noStrike" kern="1200" spc="0" baseline="0">
                <a:solidFill>
                  <a:sysClr val="windowText" lastClr="000000">
                    <a:lumMod val="65000"/>
                    <a:lumOff val="35000"/>
                  </a:sysClr>
                </a:solidFill>
                <a:latin typeface="+mn-lt"/>
                <a:ea typeface="+mn-ea"/>
                <a:cs typeface="+mn-cs"/>
              </a:defRPr>
            </a:pPr>
            <a:r>
              <a:rPr lang="ru-RU" sz="1000" b="1" i="0" u="none" strike="noStrike" kern="1200" baseline="0">
                <a:solidFill>
                  <a:sysClr val="windowText" lastClr="000000">
                    <a:lumMod val="65000"/>
                    <a:lumOff val="35000"/>
                  </a:sysClr>
                </a:solidFill>
                <a:latin typeface="+mn-lt"/>
                <a:ea typeface="+mn-ea"/>
                <a:cs typeface="+mn-cs"/>
              </a:rPr>
              <a:t>Часы по проектам</a:t>
            </a:r>
          </a:p>
        </c:rich>
      </c:tx>
      <c:layout>
        <c:manualLayout>
          <c:xMode val="edge"/>
          <c:yMode val="edge"/>
          <c:x val="0.40920525552279591"/>
          <c:y val="2.1250010980566697E-2"/>
        </c:manualLayout>
      </c:layout>
      <c:overlay val="0"/>
      <c:spPr>
        <a:noFill/>
        <a:ln>
          <a:noFill/>
        </a:ln>
        <a:effectLst/>
      </c:spPr>
      <c:txPr>
        <a:bodyPr rot="0" spcFirstLastPara="1" vertOverflow="ellipsis" vert="horz" wrap="square" anchor="ctr" anchorCtr="1"/>
        <a:lstStyle/>
        <a:p>
          <a:pPr algn="ctr" rtl="0">
            <a:defRPr lang="ru-RU" sz="1000" b="1" i="0" u="none" strike="noStrike" kern="1200" spc="0" baseline="0">
              <a:solidFill>
                <a:sysClr val="windowText" lastClr="000000">
                  <a:lumMod val="65000"/>
                  <a:lumOff val="35000"/>
                </a:sysClr>
              </a:solidFill>
              <a:latin typeface="+mn-lt"/>
              <a:ea typeface="+mn-ea"/>
              <a:cs typeface="+mn-cs"/>
            </a:defRPr>
          </a:pPr>
          <a:endParaRPr lang="ru-RU"/>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rgbClr val="00206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mn-lt"/>
                  <a:ea typeface="+mn-ea"/>
                  <a:cs typeface="+mn-cs"/>
                </a:defRPr>
              </a:pPr>
              <a:endParaRPr lang="ru-RU"/>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002060"/>
          </a:solidFill>
          <a:ln>
            <a:noFill/>
          </a:ln>
          <a:effectLst/>
        </c:spPr>
        <c:dLbl>
          <c:idx val="0"/>
          <c:layout>
            <c:manualLayout>
              <c:x val="-4.5765670462133909E-2"/>
              <c:y val="0"/>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mn-lt"/>
                  <a:ea typeface="+mn-ea"/>
                  <a:cs typeface="+mn-cs"/>
                </a:defRPr>
              </a:pPr>
              <a:endParaRPr lang="ru-RU"/>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45227225810891014"/>
          <c:y val="9.1208142602632741E-2"/>
          <c:w val="0.54772774189108986"/>
          <c:h val="0.84993685651264728"/>
        </c:manualLayout>
      </c:layout>
      <c:barChart>
        <c:barDir val="bar"/>
        <c:grouping val="clustered"/>
        <c:varyColors val="0"/>
        <c:ser>
          <c:idx val="0"/>
          <c:order val="0"/>
          <c:tx>
            <c:strRef>
              <c:f>'pivot для проектов'!$B$1</c:f>
              <c:strCache>
                <c:ptCount val="1"/>
                <c:pt idx="0">
                  <c:v>Итог</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mn-lt"/>
                    <a:ea typeface="+mn-ea"/>
                    <a:cs typeface="+mn-cs"/>
                  </a:defRPr>
                </a:pPr>
                <a:endParaRPr lang="ru-RU"/>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 для проектов'!$A$2:$A$5</c:f>
              <c:strCache>
                <c:ptCount val="4"/>
                <c:pt idx="0">
                  <c:v>В дороге</c:v>
                </c:pt>
                <c:pt idx="1">
                  <c:v>Офис</c:v>
                </c:pt>
                <c:pt idx="2">
                  <c:v>ЭггерДревПродукт Гагарин ТО GH180</c:v>
                </c:pt>
                <c:pt idx="3">
                  <c:v>(пусто)</c:v>
                </c:pt>
              </c:strCache>
            </c:strRef>
          </c:cat>
          <c:val>
            <c:numRef>
              <c:f>'pivot для проектов'!$B$2:$B$5</c:f>
              <c:numCache>
                <c:formatCode>General</c:formatCode>
                <c:ptCount val="4"/>
                <c:pt idx="0">
                  <c:v>24</c:v>
                </c:pt>
                <c:pt idx="1">
                  <c:v>136</c:v>
                </c:pt>
                <c:pt idx="2">
                  <c:v>16</c:v>
                </c:pt>
                <c:pt idx="3">
                  <c:v>0</c:v>
                </c:pt>
              </c:numCache>
            </c:numRef>
          </c:val>
          <c:extLst>
            <c:ext xmlns:c16="http://schemas.microsoft.com/office/drawing/2014/chart" uri="{C3380CC4-5D6E-409C-BE32-E72D297353CC}">
              <c16:uniqueId val="{00000004-EAE3-4818-A4EF-2CBEA1BF7137}"/>
            </c:ext>
          </c:extLst>
        </c:ser>
        <c:dLbls>
          <c:dLblPos val="outEnd"/>
          <c:showLegendKey val="0"/>
          <c:showVal val="1"/>
          <c:showCatName val="0"/>
          <c:showSerName val="0"/>
          <c:showPercent val="0"/>
          <c:showBubbleSize val="0"/>
        </c:dLbls>
        <c:gapWidth val="35"/>
        <c:axId val="-340933184"/>
        <c:axId val="-340935904"/>
      </c:barChart>
      <c:catAx>
        <c:axId val="-34093318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ru-RU"/>
          </a:p>
        </c:txPr>
        <c:crossAx val="-340935904"/>
        <c:crosses val="autoZero"/>
        <c:auto val="1"/>
        <c:lblAlgn val="ctr"/>
        <c:lblOffset val="100"/>
        <c:noMultiLvlLbl val="0"/>
      </c:catAx>
      <c:valAx>
        <c:axId val="-340935904"/>
        <c:scaling>
          <c:orientation val="minMax"/>
        </c:scaling>
        <c:delete val="1"/>
        <c:axPos val="b"/>
        <c:numFmt formatCode="General" sourceLinked="1"/>
        <c:majorTickMark val="none"/>
        <c:minorTickMark val="none"/>
        <c:tickLblPos val="nextTo"/>
        <c:crossAx val="-3409331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extLst>
    <c:ext xmlns:c14="http://schemas.microsoft.com/office/drawing/2007/8/2/chart" uri="{781A3756-C4B2-4CAC-9D66-4F8BD8637D16}">
      <c14:pivotOptions>
        <c14:dropZoneFilter val="1"/>
        <c14:dropZonesVisible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9</xdr:col>
      <xdr:colOff>44450</xdr:colOff>
      <xdr:row>5</xdr:row>
      <xdr:rowOff>149225</xdr:rowOff>
    </xdr:from>
    <xdr:to>
      <xdr:col>16</xdr:col>
      <xdr:colOff>349250</xdr:colOff>
      <xdr:row>20</xdr:row>
      <xdr:rowOff>130175</xdr:rowOff>
    </xdr:to>
    <xdr:graphicFrame macro="">
      <xdr:nvGraphicFramePr>
        <xdr:cNvPr id="2" name="Диаграмма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747059</xdr:colOff>
      <xdr:row>6</xdr:row>
      <xdr:rowOff>29883</xdr:rowOff>
    </xdr:from>
    <xdr:to>
      <xdr:col>19</xdr:col>
      <xdr:colOff>552822</xdr:colOff>
      <xdr:row>34</xdr:row>
      <xdr:rowOff>164353</xdr:rowOff>
    </xdr:to>
    <mc:AlternateContent xmlns:mc="http://schemas.openxmlformats.org/markup-compatibility/2006" xmlns:a14="http://schemas.microsoft.com/office/drawing/2010/main">
      <mc:Choice Requires="a14">
        <xdr:graphicFrame macro="">
          <xdr:nvGraphicFramePr>
            <xdr:cNvPr id="2" name="Проект">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microsoft.com/office/drawing/2010/slicer">
              <sle:slicer xmlns:sle="http://schemas.microsoft.com/office/drawing/2010/slicer" name="Проект"/>
            </a:graphicData>
          </a:graphic>
        </xdr:graphicFrame>
      </mc:Choice>
      <mc:Fallback xmlns="">
        <xdr:sp macro="" textlink="">
          <xdr:nvSpPr>
            <xdr:cNvPr id="0" name=""/>
            <xdr:cNvSpPr>
              <a:spLocks noTextEdit="1"/>
            </xdr:cNvSpPr>
          </xdr:nvSpPr>
          <xdr:spPr>
            <a:xfrm>
              <a:off x="11011647" y="1202765"/>
              <a:ext cx="2629646" cy="5363882"/>
            </a:xfrm>
            <a:prstGeom prst="rect">
              <a:avLst/>
            </a:prstGeom>
            <a:solidFill>
              <a:prstClr val="white"/>
            </a:solidFill>
            <a:ln w="1">
              <a:solidFill>
                <a:prstClr val="green"/>
              </a:solidFill>
            </a:ln>
          </xdr:spPr>
          <xdr:txBody>
            <a:bodyPr vertOverflow="clip" horzOverflow="clip"/>
            <a:lstStyle/>
            <a:p>
              <a:r>
                <a:rPr lang="ru-RU" sz="1100"/>
                <a:t>Эта фигура представляет срез. Срезы поддерживаются только в Excel 2010 и более поздних версиях.
Если фигура была изменена в более ранней версии Excel или книга была сохранена в Excel 2003 или более ранней версии, использование среза невозможно.</a:t>
              </a:r>
            </a:p>
          </xdr:txBody>
        </xdr:sp>
      </mc:Fallback>
    </mc:AlternateContent>
    <xdr:clientData/>
  </xdr:twoCellAnchor>
  <xdr:twoCellAnchor editAs="oneCell">
    <xdr:from>
      <xdr:col>0</xdr:col>
      <xdr:colOff>38848</xdr:colOff>
      <xdr:row>6</xdr:row>
      <xdr:rowOff>27215</xdr:rowOff>
    </xdr:from>
    <xdr:to>
      <xdr:col>8</xdr:col>
      <xdr:colOff>59765</xdr:colOff>
      <xdr:row>12</xdr:row>
      <xdr:rowOff>97117</xdr:rowOff>
    </xdr:to>
    <mc:AlternateContent xmlns:mc="http://schemas.openxmlformats.org/markup-compatibility/2006" xmlns:a14="http://schemas.microsoft.com/office/drawing/2010/main">
      <mc:Choice Requires="a14">
        <xdr:graphicFrame macro="">
          <xdr:nvGraphicFramePr>
            <xdr:cNvPr id="3" name="Сотрудник (ФИО)">
              <a:extLst>
                <a:ext uri="{FF2B5EF4-FFF2-40B4-BE49-F238E27FC236}">
                  <a16:creationId xmlns:a16="http://schemas.microsoft.com/office/drawing/2014/main" id="{00000000-0008-0000-0700-000003000000}"/>
                </a:ext>
              </a:extLst>
            </xdr:cNvPr>
            <xdr:cNvGraphicFramePr/>
          </xdr:nvGraphicFramePr>
          <xdr:xfrm>
            <a:off x="0" y="0"/>
            <a:ext cx="0" cy="0"/>
          </xdr:xfrm>
          <a:graphic>
            <a:graphicData uri="http://schemas.microsoft.com/office/drawing/2010/slicer">
              <sle:slicer xmlns:sle="http://schemas.microsoft.com/office/drawing/2010/slicer" name="Сотрудник (ФИО)"/>
            </a:graphicData>
          </a:graphic>
        </xdr:graphicFrame>
      </mc:Choice>
      <mc:Fallback xmlns="">
        <xdr:sp macro="" textlink="">
          <xdr:nvSpPr>
            <xdr:cNvPr id="0" name=""/>
            <xdr:cNvSpPr>
              <a:spLocks noTextEdit="1"/>
            </xdr:cNvSpPr>
          </xdr:nvSpPr>
          <xdr:spPr>
            <a:xfrm>
              <a:off x="38848" y="1364877"/>
              <a:ext cx="5952564" cy="1160182"/>
            </a:xfrm>
            <a:prstGeom prst="rect">
              <a:avLst/>
            </a:prstGeom>
            <a:solidFill>
              <a:prstClr val="white"/>
            </a:solidFill>
            <a:ln w="1">
              <a:solidFill>
                <a:prstClr val="green"/>
              </a:solidFill>
            </a:ln>
          </xdr:spPr>
          <xdr:txBody>
            <a:bodyPr vertOverflow="clip" horzOverflow="clip"/>
            <a:lstStyle/>
            <a:p>
              <a:r>
                <a:rPr lang="ru-RU" sz="1100"/>
                <a:t>Эта фигура представляет срез. Срезы поддерживаются только в Excel 2010 и более поздних версиях.
Если фигура была изменена в более ранней версии Excel или книга была сохранена в Excel 2003 или более ранней версии, использование среза невозможно.</a:t>
              </a:r>
            </a:p>
          </xdr:txBody>
        </xdr:sp>
      </mc:Fallback>
    </mc:AlternateContent>
    <xdr:clientData/>
  </xdr:twoCellAnchor>
  <xdr:twoCellAnchor editAs="oneCell">
    <xdr:from>
      <xdr:col>8</xdr:col>
      <xdr:colOff>106081</xdr:colOff>
      <xdr:row>6</xdr:row>
      <xdr:rowOff>35110</xdr:rowOff>
    </xdr:from>
    <xdr:to>
      <xdr:col>15</xdr:col>
      <xdr:colOff>709706</xdr:colOff>
      <xdr:row>12</xdr:row>
      <xdr:rowOff>104589</xdr:rowOff>
    </xdr:to>
    <mc:AlternateContent xmlns:mc="http://schemas.openxmlformats.org/markup-compatibility/2006" xmlns:a14="http://schemas.microsoft.com/office/drawing/2010/main">
      <mc:Choice Requires="a14">
        <xdr:graphicFrame macro="">
          <xdr:nvGraphicFramePr>
            <xdr:cNvPr id="8" name="Дата2">
              <a:extLst>
                <a:ext uri="{FF2B5EF4-FFF2-40B4-BE49-F238E27FC236}">
                  <a16:creationId xmlns:a16="http://schemas.microsoft.com/office/drawing/2014/main" id="{00000000-0008-0000-0700-000008000000}"/>
                </a:ext>
              </a:extLst>
            </xdr:cNvPr>
            <xdr:cNvGraphicFramePr/>
          </xdr:nvGraphicFramePr>
          <xdr:xfrm>
            <a:off x="0" y="0"/>
            <a:ext cx="0" cy="0"/>
          </xdr:xfrm>
          <a:graphic>
            <a:graphicData uri="http://schemas.microsoft.com/office/drawing/2010/slicer">
              <sle:slicer xmlns:sle="http://schemas.microsoft.com/office/drawing/2010/slicer" name="Дата2"/>
            </a:graphicData>
          </a:graphic>
        </xdr:graphicFrame>
      </mc:Choice>
      <mc:Fallback xmlns="">
        <xdr:sp macro="" textlink="">
          <xdr:nvSpPr>
            <xdr:cNvPr id="0" name=""/>
            <xdr:cNvSpPr>
              <a:spLocks noTextEdit="1"/>
            </xdr:cNvSpPr>
          </xdr:nvSpPr>
          <xdr:spPr>
            <a:xfrm>
              <a:off x="6127375" y="1207992"/>
              <a:ext cx="4846919" cy="1190068"/>
            </a:xfrm>
            <a:prstGeom prst="rect">
              <a:avLst/>
            </a:prstGeom>
            <a:solidFill>
              <a:prstClr val="white"/>
            </a:solidFill>
            <a:ln w="1">
              <a:solidFill>
                <a:prstClr val="green"/>
              </a:solidFill>
            </a:ln>
          </xdr:spPr>
          <xdr:txBody>
            <a:bodyPr vertOverflow="clip" horzOverflow="clip"/>
            <a:lstStyle/>
            <a:p>
              <a:r>
                <a:rPr lang="ru-RU" sz="1100"/>
                <a:t>Эта фигура представляет срез. Срезы поддерживаются только в Excel 2010 и более поздних версиях.
Если фигура была изменена в более ранней версии Excel или книга была сохранена в Excel 2003 или более ранней версии, использование среза невозможно.</a:t>
              </a:r>
            </a:p>
          </xdr:txBody>
        </xdr:sp>
      </mc:Fallback>
    </mc:AlternateContent>
    <xdr:clientData/>
  </xdr:twoCellAnchor>
  <xdr:twoCellAnchor>
    <xdr:from>
      <xdr:col>0</xdr:col>
      <xdr:colOff>29883</xdr:colOff>
      <xdr:row>12</xdr:row>
      <xdr:rowOff>141940</xdr:rowOff>
    </xdr:from>
    <xdr:to>
      <xdr:col>8</xdr:col>
      <xdr:colOff>67235</xdr:colOff>
      <xdr:row>34</xdr:row>
      <xdr:rowOff>164353</xdr:rowOff>
    </xdr:to>
    <xdr:graphicFrame macro="">
      <xdr:nvGraphicFramePr>
        <xdr:cNvPr id="11" name="Диаграмма 10">
          <a:extLst>
            <a:ext uri="{FF2B5EF4-FFF2-40B4-BE49-F238E27FC236}">
              <a16:creationId xmlns:a16="http://schemas.microsoft.com/office/drawing/2014/main" id="{00000000-0008-0000-07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139702</xdr:colOff>
      <xdr:row>12</xdr:row>
      <xdr:rowOff>149414</xdr:rowOff>
    </xdr:from>
    <xdr:to>
      <xdr:col>15</xdr:col>
      <xdr:colOff>709705</xdr:colOff>
      <xdr:row>34</xdr:row>
      <xdr:rowOff>171826</xdr:rowOff>
    </xdr:to>
    <xdr:graphicFrame macro="">
      <xdr:nvGraphicFramePr>
        <xdr:cNvPr id="10" name="Диаграмма 9">
          <a:extLst>
            <a:ext uri="{FF2B5EF4-FFF2-40B4-BE49-F238E27FC236}">
              <a16:creationId xmlns:a16="http://schemas.microsoft.com/office/drawing/2014/main" id="{00000000-0008-0000-07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05E58C13\292367_PM981_05_PM010204070-OfferRelease_Angstrem-T_16-09-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1044;&#1072;&#1088;&#1100;&#1103;%20&#1044;&#1077;&#1084;&#1080;&#1076;&#1086;&#1074;&#1072;/Desktop/2_Private/R-Pharm_&#1040;&#1050;&#1058;&#1059;&#1040;&#1051;&#1068;&#1053;&#1040;&#1071;/Moscow_Monitoring/30.Project_Execution/010.MIKA/C20.00146_Status_Report_01_2021_rub.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owd046a\AD.RU\Documents%20and%20Settings\mw1r3805\Local%20Settings\Temporary%20Internet%20Files\OLK1E\PM_Status_Report_EUROCEMENT_310811_v.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owd046a\AD.RU\Documents%20and%20Settings\mw1g1315\Local%20Settings\Temp\02_Project%20status%20repor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1044;&#1072;&#1088;&#1100;&#1103;%20&#1044;&#1077;&#1084;&#1080;&#1076;&#1086;&#1074;&#1072;/Desktop/2_Private/&#1060;&#1086;&#1088;&#1091;&#1084;%20&#1101;&#1082;&#1089;/0145147.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1044;&#1072;&#1088;&#1100;&#1103;%20&#1044;&#1077;&#1084;&#1080;&#1076;&#1086;&#1074;&#1072;/Desktop/2_Private/EXCEL/&#1058;&#1072;&#1073;&#1077;&#1083;&#1100;-&#1091;&#1095;&#1077;&#1090;&#1072;-&#1088;&#1072;&#1073;.-&#1074;&#1088;&#1077;&#1084;&#1077;&#1085;&#1080;.xlsb"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Usert/Documents/1_Public/&#1058;&#1040;&#1041;&#1045;&#1051;&#1048;%20&#1059;&#1063;&#1025;&#1058;&#1040;%20&#1056;&#1040;&#1041;&#1054;&#1063;&#1045;&#1043;&#1054;%20&#1042;&#1056;&#1045;&#1052;&#1045;&#1053;&#1048;_2023_&#1057;&#1058;&#1069;&#1055;/&#1069;&#1092;&#1092;&#1077;&#1082;&#1090;&#1080;&#1074;&#1085;&#1086;&#1089;&#1090;&#1100;%20&#1090;&#1088;&#1091;&#1076;&#1072;_&#1091;&#1095;&#1077;&#1090;_&#1086;&#1090;&#1095;&#1077;&#1090;_final_v5.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1044;&#1072;&#1088;&#1100;&#1103;%20&#1044;&#1077;&#1084;&#1080;&#1076;&#1086;&#1074;&#1072;/Desktop/1_Public/&#1058;&#1040;&#1041;&#1045;&#1051;&#1048;%20&#1059;&#1063;&#1025;&#1058;&#1040;%20&#1056;&#1040;&#1041;&#1054;&#1063;&#1045;&#1043;&#1054;%20&#1042;&#1056;&#1045;&#1052;&#1045;&#1053;&#1048;_2023_&#1057;&#1058;&#1069;&#1055;/&#1069;&#1092;&#1092;&#1077;&#1082;&#1090;&#1080;&#1074;&#1085;&#1086;&#1089;&#1090;&#1100;%20&#1090;&#1088;&#1091;&#1076;&#1072;_&#1091;&#1095;&#1077;&#1090;_&#1086;&#1090;&#1095;&#1077;&#1090;_final_v5.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Usert/Documents/1_Public/&#1058;&#1040;&#1041;&#1045;&#1051;&#1048;%20&#1059;&#1063;&#1025;&#1058;&#1040;%20&#1056;&#1040;&#1041;&#1054;&#1063;&#1045;&#1043;&#1054;%20&#1042;&#1056;&#1045;&#1052;&#1045;&#1053;&#1048;_2023_&#1057;&#1058;&#1069;&#1055;/&#1057;&#1074;&#1086;&#1076;&#1085;&#1072;&#1103;_&#1058;&#1072;&#1073;&#1077;&#1083;&#1100;_&#1072;&#1087;&#1088;&#1077;&#1083;&#1100;'23.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1044;&#1072;&#1088;&#1100;&#1103;%20&#1044;&#1077;&#1084;&#1080;&#1076;&#1086;&#1074;&#1072;/Desktop/1_Public/&#1058;&#1040;&#1041;&#1045;&#1051;&#1048;%20&#1059;&#1063;&#1025;&#1058;&#1040;%20&#1056;&#1040;&#1041;&#1054;&#1063;&#1045;&#1043;&#1054;%20&#1042;&#1056;&#1045;&#1052;&#1045;&#1053;&#1048;_2023_&#1057;&#1058;&#1069;&#1055;/&#1040;&#1087;&#1088;&#1077;&#1083;&#1100;'23/&#1055;&#1072;&#1096;&#1086;&#1074;&#1082;&#1080;&#1085;__&#1058;&#1072;&#1073;&#1077;&#1083;&#1100;_&#1072;&#1087;&#1088;&#1077;&#1083;&#1100;'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 Navigation"/>
      <sheetName val="0.1 Milestone"/>
      <sheetName val="0.2 DataImExport"/>
      <sheetName val="0.6 PhilosToPM0102040"/>
      <sheetName val="0.7 Project Data"/>
      <sheetName val="1.1 PM010 Decision"/>
      <sheetName val="1.2 PM020 Decision"/>
      <sheetName val="1.2.1 PM020 Escalation Criteria"/>
      <sheetName val="2.1 ExecSmy"/>
      <sheetName val="1.3 PM01020 Frame Release"/>
      <sheetName val="1.4 PM01020 Rules"/>
      <sheetName val="2.1.1 Comment"/>
      <sheetName val="2.2 Consortium"/>
      <sheetName val="2.3 Nexus"/>
      <sheetName val="2.4 ProjEnv"/>
      <sheetName val="3.1 Risks"/>
      <sheetName val="3.2 Risks"/>
      <sheetName val="3.3 Risks"/>
      <sheetName val="3.4 Risks"/>
      <sheetName val="3.5 Risks"/>
      <sheetName val="3.6 Risk Checklist"/>
      <sheetName val="3.1 RisksOldToPPR"/>
      <sheetName val="3.2 RisksOldToPPR"/>
      <sheetName val="3.1 RisksOld (2)"/>
      <sheetName val="3.0 Opportunities"/>
      <sheetName val="4.1 Calculation"/>
      <sheetName val="4.2 Cost Bridge"/>
      <sheetName val="4.2.2 DIA"/>
      <sheetName val="5.1 NetCash Data"/>
      <sheetName val="5.2 NetCash Graph"/>
      <sheetName val="5.3 NetCash PaymBal"/>
      <sheetName val="5.1.1 NetCash Calc"/>
      <sheetName val="6 Sector"/>
      <sheetName val="7 Pr. Org"/>
      <sheetName val="8.1 Aux1"/>
      <sheetName val="7.1 PM"/>
      <sheetName val="7.2 CPM"/>
      <sheetName val="7.3 WPC"/>
      <sheetName val="9.1 Approvals"/>
      <sheetName val="9.2 LoA-Smy "/>
      <sheetName val="98 CONST"/>
      <sheetName val="11 History"/>
      <sheetName val="Sheet1"/>
    </sheetNames>
    <sheetDataSet>
      <sheetData sheetId="0">
        <row r="2">
          <cell r="J2" t="str">
            <v>Bid preparation for PM040</v>
          </cell>
        </row>
        <row r="35">
          <cell r="AU35" t="str">
            <v>Decision for PM010</v>
          </cell>
        </row>
        <row r="36">
          <cell r="AU36" t="str">
            <v>Decision for PM020</v>
          </cell>
        </row>
        <row r="37">
          <cell r="AU37" t="str">
            <v>Bid preparation for PM040</v>
          </cell>
        </row>
        <row r="38">
          <cell r="AU38" t="str">
            <v>Negotiation for PM070</v>
          </cell>
        </row>
        <row r="39">
          <cell r="AU39" t="str">
            <v>Execution PM100 ff.</v>
          </cell>
        </row>
        <row r="43">
          <cell r="AY43" t="str">
            <v xml:space="preserve">Project: Angstrem-T FMCS; Zelenograd, Russian Federation; Angstrem-T JSC; IIA01083; Glass &amp; Solar; 292367;        Phase: Bid preparation for PM040; </v>
          </cell>
        </row>
      </sheetData>
      <sheetData sheetId="1"/>
      <sheetData sheetId="2">
        <row r="1">
          <cell r="A1" t="str">
            <v>Data Im-/Export Functions</v>
          </cell>
        </row>
      </sheetData>
      <sheetData sheetId="3">
        <row r="5">
          <cell r="G5" t="str">
            <v>PM040</v>
          </cell>
        </row>
        <row r="9">
          <cell r="G9" t="str">
            <v>Industry Automation</v>
          </cell>
        </row>
        <row r="10">
          <cell r="G10">
            <v>0</v>
          </cell>
        </row>
        <row r="11">
          <cell r="G11" t="str">
            <v>IIA01083</v>
          </cell>
        </row>
        <row r="13">
          <cell r="G13">
            <v>0</v>
          </cell>
        </row>
        <row r="17">
          <cell r="G17" t="str">
            <v>Glass &amp; Solar</v>
          </cell>
        </row>
        <row r="19">
          <cell r="G19">
            <v>0</v>
          </cell>
        </row>
        <row r="20">
          <cell r="G20">
            <v>292367</v>
          </cell>
        </row>
        <row r="22">
          <cell r="G22" t="str">
            <v>Angstrem-T FMCS</v>
          </cell>
        </row>
        <row r="23">
          <cell r="G23" t="str">
            <v>V. Skachok</v>
          </cell>
        </row>
        <row r="25">
          <cell r="G25" t="str">
            <v>Angstrem-T JSC</v>
          </cell>
        </row>
        <row r="28">
          <cell r="G28" t="str">
            <v>Angstrem-T JSC</v>
          </cell>
        </row>
        <row r="29">
          <cell r="G29" t="str">
            <v>Zelenograd, Russian Federation</v>
          </cell>
        </row>
        <row r="65">
          <cell r="G65" t="str">
            <v>B</v>
          </cell>
        </row>
      </sheetData>
      <sheetData sheetId="4">
        <row r="3">
          <cell r="C3" t="str">
            <v>FAT_PS_20120229</v>
          </cell>
          <cell r="F3" t="str">
            <v>non-governmental</v>
          </cell>
        </row>
        <row r="4">
          <cell r="C4" t="str">
            <v/>
          </cell>
          <cell r="F4" t="str">
            <v>FAT_HQ_I_SchuetzCompany</v>
          </cell>
        </row>
        <row r="5">
          <cell r="C5" t="str">
            <v>PM020</v>
          </cell>
          <cell r="F5" t="str">
            <v>Taiwan</v>
          </cell>
        </row>
        <row r="6">
          <cell r="C6" t="str">
            <v/>
          </cell>
          <cell r="F6" t="str">
            <v/>
          </cell>
        </row>
        <row r="8">
          <cell r="F8" t="str">
            <v/>
          </cell>
        </row>
        <row r="10">
          <cell r="C10" t="str">
            <v/>
          </cell>
        </row>
        <row r="14">
          <cell r="B14" t="str">
            <v>Projekt-Nr.</v>
          </cell>
        </row>
        <row r="16">
          <cell r="B16" t="str">
            <v>Intern. Partner (außerhalb verantw. Org.)</v>
          </cell>
        </row>
        <row r="17">
          <cell r="C17" t="str">
            <v>&lt;&lt;NCM Relevant&gt;&gt;</v>
          </cell>
        </row>
        <row r="18">
          <cell r="C18" t="str">
            <v>&lt;&lt;RG-Geschäft&gt;&gt;</v>
          </cell>
        </row>
        <row r="22">
          <cell r="C22" t="str">
            <v>&lt;&lt;Dokument Titel&gt;&gt;</v>
          </cell>
        </row>
        <row r="27">
          <cell r="C27" t="str">
            <v>&lt;&lt;Datum&gt;&gt;</v>
          </cell>
        </row>
        <row r="29">
          <cell r="C29" t="str">
            <v>I DT</v>
          </cell>
          <cell r="F29" t="str">
            <v/>
          </cell>
        </row>
        <row r="30">
          <cell r="C30" t="str">
            <v/>
          </cell>
        </row>
        <row r="36">
          <cell r="C36" t="str">
            <v>&lt;&lt;LoA-ID&gt;&gt;</v>
          </cell>
        </row>
        <row r="38">
          <cell r="C38" t="str">
            <v>&lt;&lt;Angebotsnummer&gt;&gt;</v>
          </cell>
        </row>
        <row r="40">
          <cell r="F40" t="str">
            <v/>
          </cell>
        </row>
        <row r="44">
          <cell r="F44" t="str">
            <v/>
          </cell>
        </row>
        <row r="45">
          <cell r="C45" t="str">
            <v/>
          </cell>
        </row>
        <row r="46">
          <cell r="C46" t="str">
            <v/>
          </cell>
        </row>
        <row r="48">
          <cell r="C48" t="str">
            <v/>
          </cell>
        </row>
        <row r="49">
          <cell r="C49" t="str">
            <v>29.05.2012</v>
          </cell>
          <cell r="F49" t="str">
            <v>k EUR</v>
          </cell>
        </row>
        <row r="50">
          <cell r="F50">
            <v>1</v>
          </cell>
        </row>
      </sheetData>
      <sheetData sheetId="5">
        <row r="1">
          <cell r="F1" t="str">
            <v>Go to Print / Navigation</v>
          </cell>
        </row>
        <row r="4">
          <cell r="B4" t="str">
            <v>I IA</v>
          </cell>
        </row>
        <row r="9">
          <cell r="H9" t="str">
            <v>Competitor</v>
          </cell>
          <cell r="T9" t="str">
            <v>k GBP</v>
          </cell>
        </row>
        <row r="12">
          <cell r="H12" t="str">
            <v>External Partner</v>
          </cell>
        </row>
        <row r="15">
          <cell r="H15" t="str">
            <v>Internal Partner</v>
          </cell>
        </row>
        <row r="19">
          <cell r="H19" t="str">
            <v>Supplier</v>
          </cell>
        </row>
        <row r="34">
          <cell r="AF34" t="str">
            <v>Water &amp; Waste Water</v>
          </cell>
        </row>
        <row r="35">
          <cell r="E35" t="b">
            <v>0</v>
          </cell>
          <cell r="G35" t="b">
            <v>0</v>
          </cell>
          <cell r="AB35" t="str">
            <v/>
          </cell>
          <cell r="AF35" t="str">
            <v>Glass &amp; Solar</v>
          </cell>
        </row>
        <row r="36">
          <cell r="I36" t="b">
            <v>0</v>
          </cell>
          <cell r="AF36" t="str">
            <v>Food &amp; Beverages</v>
          </cell>
        </row>
        <row r="37">
          <cell r="I37" t="b">
            <v>0</v>
          </cell>
          <cell r="AF37" t="str">
            <v>Marine &amp; Shipbuilding</v>
          </cell>
        </row>
        <row r="38">
          <cell r="I38" t="b">
            <v>0</v>
          </cell>
          <cell r="AF38" t="str">
            <v>Pharma</v>
          </cell>
        </row>
        <row r="39">
          <cell r="I39" t="b">
            <v>0</v>
          </cell>
          <cell r="AF39" t="str">
            <v>Chemicals</v>
          </cell>
        </row>
        <row r="40">
          <cell r="I40" t="b">
            <v>0</v>
          </cell>
          <cell r="AF40" t="str">
            <v>Pulp &amp; Paper</v>
          </cell>
        </row>
        <row r="41">
          <cell r="I41" t="b">
            <v>0</v>
          </cell>
          <cell r="AF41" t="str">
            <v>Automotive</v>
          </cell>
        </row>
        <row r="42">
          <cell r="I42" t="b">
            <v>0</v>
          </cell>
          <cell r="AF42" t="str">
            <v>Minerals</v>
          </cell>
        </row>
        <row r="43">
          <cell r="I43" t="b">
            <v>0</v>
          </cell>
        </row>
        <row r="45">
          <cell r="AC45" t="b">
            <v>0</v>
          </cell>
        </row>
      </sheetData>
      <sheetData sheetId="6">
        <row r="3">
          <cell r="B3" t="str">
            <v>I IA</v>
          </cell>
          <cell r="J3" t="str">
            <v>I IA AS PA</v>
          </cell>
          <cell r="U3" t="str">
            <v>enter if needed</v>
          </cell>
        </row>
        <row r="4">
          <cell r="U4" t="str">
            <v>enter if available</v>
          </cell>
        </row>
        <row r="8">
          <cell r="H8" t="str">
            <v>Competitor</v>
          </cell>
          <cell r="T8" t="str">
            <v>k XXX</v>
          </cell>
        </row>
        <row r="11">
          <cell r="H11" t="str">
            <v>External Partner</v>
          </cell>
        </row>
        <row r="14">
          <cell r="H14" t="str">
            <v>Siemens Entities</v>
          </cell>
        </row>
        <row r="15">
          <cell r="H15" t="str">
            <v>involved</v>
          </cell>
        </row>
        <row r="18">
          <cell r="H18" t="str">
            <v>Supplier</v>
          </cell>
          <cell r="T18" t="str">
            <v>k XXX</v>
          </cell>
        </row>
        <row r="20">
          <cell r="C20" t="b">
            <v>1</v>
          </cell>
          <cell r="E20" t="str">
            <v>enter or select from dropdown</v>
          </cell>
        </row>
        <row r="27">
          <cell r="AF27" t="b">
            <v>1</v>
          </cell>
        </row>
        <row r="31">
          <cell r="AK31" t="str">
            <v>Offensive</v>
          </cell>
        </row>
        <row r="32">
          <cell r="AK32" t="str">
            <v>Changing</v>
          </cell>
        </row>
        <row r="33">
          <cell r="AK33" t="str">
            <v>Segmenting</v>
          </cell>
        </row>
        <row r="34">
          <cell r="AK34" t="str">
            <v>Delaying</v>
          </cell>
        </row>
        <row r="35">
          <cell r="AK35" t="str">
            <v>To be decided</v>
          </cell>
        </row>
        <row r="40">
          <cell r="AF40" t="str">
            <v/>
          </cell>
        </row>
        <row r="57">
          <cell r="U57" t="str">
            <v>Bid</v>
          </cell>
        </row>
        <row r="96">
          <cell r="AF96" t="str">
            <v>Business on Own Account (BoA)</v>
          </cell>
        </row>
        <row r="97">
          <cell r="AF97" t="str">
            <v>Commission Business</v>
          </cell>
        </row>
        <row r="98">
          <cell r="AF98" t="str">
            <v>Open consortium RU/BU w/o NCM</v>
          </cell>
        </row>
        <row r="99">
          <cell r="AF99" t="str">
            <v>Open consortium RU/BU with NCM</v>
          </cell>
        </row>
        <row r="100">
          <cell r="AF100" t="str">
            <v>Contract Split from beginng w/o NCM</v>
          </cell>
        </row>
        <row r="101">
          <cell r="AF101" t="str">
            <v>Contract Split from beginng w. NCM</v>
          </cell>
        </row>
        <row r="102">
          <cell r="AF102" t="str">
            <v>Contract Split - novation w/o NCM</v>
          </cell>
        </row>
        <row r="103">
          <cell r="AF103" t="str">
            <v>Contract Split - novation with NCM</v>
          </cell>
        </row>
        <row r="104">
          <cell r="AF104" t="str">
            <v>RU BoA-5 with end cust. cond. - NCM</v>
          </cell>
        </row>
        <row r="105">
          <cell r="AF105" t="str">
            <v>RU BoA with Silent Consort. w/o NCM</v>
          </cell>
        </row>
        <row r="106">
          <cell r="AF106" t="str">
            <v>RU BoAwith Silent Consortium - NCM</v>
          </cell>
        </row>
        <row r="108">
          <cell r="AF108" t="str">
            <v>FA1 Own Business DE</v>
          </cell>
        </row>
        <row r="109">
          <cell r="AF109" t="str">
            <v>FA2 Commission Business BU</v>
          </cell>
        </row>
        <row r="110">
          <cell r="AF110" t="str">
            <v>FA3 Own Business DE w.subc.</v>
          </cell>
        </row>
        <row r="111">
          <cell r="AF111" t="str">
            <v>FA4-Silent Consortium AT-DE</v>
          </cell>
        </row>
        <row r="112">
          <cell r="AF112" t="str">
            <v>FA5 RU Own Business</v>
          </cell>
        </row>
        <row r="113">
          <cell r="AF113" t="str">
            <v>FA6 BoA-5 with NCM</v>
          </cell>
        </row>
        <row r="114">
          <cell r="AF114" t="str">
            <v xml:space="preserve">FA7 Contract Split w/o NCM </v>
          </cell>
        </row>
        <row r="115">
          <cell r="AF115" t="str">
            <v>FA8 Contract Split with NCM</v>
          </cell>
        </row>
        <row r="116">
          <cell r="AF116" t="str">
            <v>FA9 "BBA"</v>
          </cell>
        </row>
        <row r="117">
          <cell r="AF117" t="str">
            <v>FA10 "BBAC"</v>
          </cell>
        </row>
      </sheetData>
      <sheetData sheetId="7">
        <row r="5">
          <cell r="A5" t="str">
            <v>Responsible Sales Representative</v>
          </cell>
        </row>
        <row r="6">
          <cell r="A6" t="str">
            <v>Local Business Responsible</v>
          </cell>
        </row>
        <row r="7">
          <cell r="A7" t="str">
            <v>Regional BU</v>
          </cell>
        </row>
        <row r="8">
          <cell r="A8" t="str">
            <v>HQ VSS/BSS</v>
          </cell>
        </row>
        <row r="9">
          <cell r="A9" t="str">
            <v>HQ BS</v>
          </cell>
        </row>
        <row r="10">
          <cell r="A10" t="str">
            <v>HQ BU</v>
          </cell>
        </row>
        <row r="11">
          <cell r="A11" t="str">
            <v>HQ Division</v>
          </cell>
        </row>
        <row r="12">
          <cell r="A12" t="str">
            <v>HQ Sector</v>
          </cell>
        </row>
        <row r="13">
          <cell r="A13" t="str">
            <v>…</v>
          </cell>
          <cell r="J13" t="str">
            <v>Regional BU</v>
          </cell>
        </row>
        <row r="15">
          <cell r="G15">
            <v>0.3</v>
          </cell>
        </row>
        <row r="16">
          <cell r="G16">
            <v>0.06</v>
          </cell>
        </row>
        <row r="24">
          <cell r="D24" t="str">
            <v>N</v>
          </cell>
        </row>
        <row r="25">
          <cell r="D25" t="str">
            <v>N</v>
          </cell>
        </row>
        <row r="26">
          <cell r="D26" t="str">
            <v>N</v>
          </cell>
        </row>
        <row r="27">
          <cell r="D27" t="str">
            <v>N</v>
          </cell>
        </row>
        <row r="28">
          <cell r="D28" t="str">
            <v>N</v>
          </cell>
        </row>
        <row r="29">
          <cell r="D29" t="str">
            <v>N</v>
          </cell>
        </row>
        <row r="30">
          <cell r="D30" t="str">
            <v>N</v>
          </cell>
        </row>
        <row r="31">
          <cell r="D31" t="str">
            <v>N</v>
          </cell>
        </row>
        <row r="32">
          <cell r="D32" t="str">
            <v>N</v>
          </cell>
        </row>
        <row r="33">
          <cell r="D33" t="str">
            <v>N.A.</v>
          </cell>
        </row>
        <row r="34">
          <cell r="D34" t="str">
            <v>N.A.</v>
          </cell>
        </row>
        <row r="38">
          <cell r="D38" t="str">
            <v>N</v>
          </cell>
        </row>
        <row r="39">
          <cell r="D39" t="str">
            <v>N</v>
          </cell>
        </row>
        <row r="40">
          <cell r="D40" t="str">
            <v>N</v>
          </cell>
        </row>
        <row r="41">
          <cell r="D41" t="str">
            <v>N</v>
          </cell>
        </row>
        <row r="42">
          <cell r="D42" t="str">
            <v>N</v>
          </cell>
        </row>
        <row r="43">
          <cell r="D43" t="str">
            <v>N</v>
          </cell>
        </row>
        <row r="44">
          <cell r="D44" t="str">
            <v>N</v>
          </cell>
        </row>
        <row r="48">
          <cell r="D48" t="str">
            <v>N</v>
          </cell>
        </row>
      </sheetData>
      <sheetData sheetId="8">
        <row r="1">
          <cell r="A1" t="str">
            <v>This line is not printed</v>
          </cell>
        </row>
        <row r="3">
          <cell r="A3" t="str">
            <v>Industry Automation</v>
          </cell>
          <cell r="E3" t="str">
            <v>IIA01083</v>
          </cell>
          <cell r="H3" t="str">
            <v>Glass &amp; Solar</v>
          </cell>
          <cell r="V3" t="str">
            <v>E311934 WP80</v>
          </cell>
        </row>
        <row r="4">
          <cell r="V4">
            <v>292367</v>
          </cell>
        </row>
        <row r="8">
          <cell r="C8" t="str">
            <v>Angstrem-T FMCS</v>
          </cell>
          <cell r="H8" t="str">
            <v>Competitor</v>
          </cell>
          <cell r="I8" t="str">
            <v>Honeywell, Invensys, CROC</v>
          </cell>
          <cell r="T8" t="str">
            <v>k EUR</v>
          </cell>
          <cell r="U8">
            <v>4411.7749999999996</v>
          </cell>
        </row>
        <row r="9">
          <cell r="T9" t="str">
            <v>k EUR</v>
          </cell>
        </row>
        <row r="11">
          <cell r="C11" t="str">
            <v>V. Skachok</v>
          </cell>
          <cell r="H11" t="str">
            <v>External Partner</v>
          </cell>
          <cell r="U11">
            <v>3883.306125000001</v>
          </cell>
        </row>
        <row r="12">
          <cell r="C12" t="str">
            <v>V. Turkin</v>
          </cell>
          <cell r="U12">
            <v>0.11978599883266909</v>
          </cell>
        </row>
        <row r="14">
          <cell r="C14" t="str">
            <v>Angstrem-T JSC</v>
          </cell>
          <cell r="H14" t="str">
            <v>Siemens Entities</v>
          </cell>
          <cell r="I14" t="str">
            <v>Siemens LLC, I IA AS PA</v>
          </cell>
          <cell r="U14">
            <v>5.9999999999999991E-2</v>
          </cell>
        </row>
        <row r="15">
          <cell r="C15" t="str">
            <v>Russian Federation</v>
          </cell>
          <cell r="H15" t="str">
            <v>involved</v>
          </cell>
          <cell r="U15">
            <v>5.97859988326691E-2</v>
          </cell>
        </row>
        <row r="16">
          <cell r="C16" t="str">
            <v>governmental</v>
          </cell>
          <cell r="U16">
            <v>3.1959925426840674E-2</v>
          </cell>
        </row>
        <row r="18">
          <cell r="C18" t="str">
            <v>Angstrem-T JSC</v>
          </cell>
          <cell r="H18" t="str">
            <v>Supplier</v>
          </cell>
          <cell r="U18">
            <v>0.16934977985051372</v>
          </cell>
        </row>
        <row r="19">
          <cell r="C19" t="str">
            <v>Zelenograd, Russian Federation</v>
          </cell>
          <cell r="U19">
            <v>0</v>
          </cell>
        </row>
        <row r="20">
          <cell r="C20" t="b">
            <v>0</v>
          </cell>
          <cell r="E20" t="str">
            <v>Business on Own Account (BoA)</v>
          </cell>
        </row>
        <row r="22">
          <cell r="U22">
            <v>0.01</v>
          </cell>
        </row>
        <row r="23">
          <cell r="C23">
            <v>41901</v>
          </cell>
          <cell r="J23" t="str">
            <v>B</v>
          </cell>
          <cell r="U23">
            <v>0.45</v>
          </cell>
        </row>
        <row r="24">
          <cell r="C24">
            <v>41931</v>
          </cell>
          <cell r="J24">
            <v>1</v>
          </cell>
          <cell r="U24">
            <v>0.46</v>
          </cell>
        </row>
        <row r="25">
          <cell r="C25">
            <v>41931</v>
          </cell>
          <cell r="J25">
            <v>3</v>
          </cell>
          <cell r="N25" t="str">
            <v>green</v>
          </cell>
        </row>
        <row r="26">
          <cell r="C26">
            <v>42369</v>
          </cell>
          <cell r="U26">
            <v>1</v>
          </cell>
        </row>
        <row r="29">
          <cell r="A29" t="str">
            <v>Implementation of Facility Monitoring and Control System (FMCS) basing on PCS7 for FAB &amp; Clean Room, as well the Electrical Power Distribution integrated with (MCCs). Significant part of HW and SW components will be provided by the Customer for using in the project.Siemens products are already delivered.</v>
          </cell>
          <cell r="H29" t="str">
            <v>Adoption and correction of source Working Documentation provided by the Customer to ensure proper functionality of the complete system by using of the existing customer-owned materials.
Own project engineering and implemenmtation team with subcontractor's personnel involvement.</v>
          </cell>
          <cell r="R29" t="str">
            <v>30% advance payment, 65% in total in 10 bank days after each monthly KS-2 acceptance certificates signed, 2,5% after FAC, 2,5% after end of warranty. No guarantees foreseen.</v>
          </cell>
        </row>
        <row r="37">
          <cell r="O37">
            <v>0.9</v>
          </cell>
          <cell r="Q37" t="str">
            <v>1) Liqiudated damages for delay - no sub cap for LD. General liability cap is 100%.
2) No aggregate LD caps.</v>
          </cell>
        </row>
        <row r="38">
          <cell r="O38">
            <v>0.8</v>
          </cell>
        </row>
        <row r="71">
          <cell r="AO71" t="str">
            <v>1 Opportunity Development</v>
          </cell>
        </row>
        <row r="72">
          <cell r="AO72" t="str">
            <v>PM040</v>
          </cell>
        </row>
        <row r="78">
          <cell r="AA78" t="str">
            <v>NAR</v>
          </cell>
        </row>
        <row r="79">
          <cell r="AA79" t="str">
            <v>RC/BS</v>
          </cell>
        </row>
        <row r="80">
          <cell r="AA80" t="str">
            <v>BU</v>
          </cell>
        </row>
        <row r="81">
          <cell r="AA81" t="str">
            <v>DIV</v>
          </cell>
        </row>
        <row r="82">
          <cell r="AA82" t="str">
            <v>SEC</v>
          </cell>
        </row>
        <row r="84">
          <cell r="Y84" t="str">
            <v>Division CEO / CFO</v>
          </cell>
        </row>
        <row r="100">
          <cell r="AK100" t="b">
            <v>1</v>
          </cell>
        </row>
      </sheetData>
      <sheetData sheetId="9">
        <row r="3">
          <cell r="D3" t="str">
            <v>PM020 Bid-decision</v>
          </cell>
        </row>
      </sheetData>
      <sheetData sheetId="10"/>
      <sheetData sheetId="11">
        <row r="6">
          <cell r="B6" t="str">
            <v>Executive Summary Comments on Project Specialities, Risks, etc.:</v>
          </cell>
        </row>
      </sheetData>
      <sheetData sheetId="12"/>
      <sheetData sheetId="13"/>
      <sheetData sheetId="14"/>
      <sheetData sheetId="15">
        <row r="136">
          <cell r="C136">
            <v>575.58875</v>
          </cell>
        </row>
        <row r="137">
          <cell r="C137">
            <v>61.25</v>
          </cell>
        </row>
        <row r="138">
          <cell r="C138">
            <v>110.294375</v>
          </cell>
        </row>
        <row r="139">
          <cell r="C139">
            <v>45</v>
          </cell>
        </row>
      </sheetData>
      <sheetData sheetId="16">
        <row r="136">
          <cell r="C136">
            <v>0</v>
          </cell>
        </row>
        <row r="137">
          <cell r="C137">
            <v>0</v>
          </cell>
        </row>
        <row r="138">
          <cell r="C138">
            <v>0</v>
          </cell>
        </row>
        <row r="139">
          <cell r="C139">
            <v>0</v>
          </cell>
        </row>
      </sheetData>
      <sheetData sheetId="17">
        <row r="136">
          <cell r="C136">
            <v>0</v>
          </cell>
        </row>
        <row r="137">
          <cell r="C137">
            <v>0</v>
          </cell>
        </row>
        <row r="138">
          <cell r="C138">
            <v>0</v>
          </cell>
        </row>
        <row r="139">
          <cell r="C139">
            <v>0</v>
          </cell>
        </row>
      </sheetData>
      <sheetData sheetId="18">
        <row r="136">
          <cell r="C136">
            <v>0</v>
          </cell>
        </row>
        <row r="137">
          <cell r="C137">
            <v>0</v>
          </cell>
        </row>
        <row r="138">
          <cell r="C138">
            <v>0</v>
          </cell>
        </row>
        <row r="139">
          <cell r="C139">
            <v>0</v>
          </cell>
        </row>
      </sheetData>
      <sheetData sheetId="19">
        <row r="136">
          <cell r="C136">
            <v>0</v>
          </cell>
        </row>
        <row r="137">
          <cell r="C137">
            <v>0</v>
          </cell>
        </row>
        <row r="138">
          <cell r="C138">
            <v>0</v>
          </cell>
        </row>
        <row r="139">
          <cell r="C139">
            <v>0</v>
          </cell>
        </row>
      </sheetData>
      <sheetData sheetId="20"/>
      <sheetData sheetId="21"/>
      <sheetData sheetId="22"/>
      <sheetData sheetId="23"/>
      <sheetData sheetId="24"/>
      <sheetData sheetId="25">
        <row r="5">
          <cell r="E5" t="str">
            <v>k EUR</v>
          </cell>
          <cell r="F5">
            <v>1</v>
          </cell>
        </row>
        <row r="6">
          <cell r="E6" t="str">
            <v>k USD</v>
          </cell>
          <cell r="F6">
            <v>1.38</v>
          </cell>
        </row>
        <row r="7">
          <cell r="E7" t="str">
            <v>k EUR</v>
          </cell>
          <cell r="F7">
            <v>1</v>
          </cell>
        </row>
        <row r="8">
          <cell r="E8" t="str">
            <v>k USD</v>
          </cell>
          <cell r="F8">
            <v>1.38</v>
          </cell>
        </row>
        <row r="9">
          <cell r="E9" t="str">
            <v>k UU3</v>
          </cell>
          <cell r="F9">
            <v>2</v>
          </cell>
        </row>
        <row r="10">
          <cell r="E10" t="str">
            <v>k UU4</v>
          </cell>
          <cell r="F10">
            <v>4</v>
          </cell>
        </row>
        <row r="11">
          <cell r="E11" t="str">
            <v>k UU5</v>
          </cell>
          <cell r="F11">
            <v>5</v>
          </cell>
        </row>
        <row r="13">
          <cell r="H13" t="str">
            <v>Siemens LLC</v>
          </cell>
          <cell r="M13" t="str">
            <v>Siemens Entity 2</v>
          </cell>
          <cell r="R13" t="str">
            <v>Siemens Entity 3</v>
          </cell>
          <cell r="W13" t="str">
            <v>Legal Entity 4</v>
          </cell>
          <cell r="AB13" t="str">
            <v>Siemens Entity 5</v>
          </cell>
        </row>
        <row r="14">
          <cell r="AG14">
            <v>4411.7749999999996</v>
          </cell>
        </row>
        <row r="15">
          <cell r="I15" t="str">
            <v>k EUR</v>
          </cell>
          <cell r="N15" t="str">
            <v>k USD</v>
          </cell>
          <cell r="S15" t="str">
            <v>k UU3</v>
          </cell>
          <cell r="X15" t="str">
            <v>k UU4</v>
          </cell>
          <cell r="AC15" t="str">
            <v>k UU5</v>
          </cell>
          <cell r="AH15" t="str">
            <v>k EUR</v>
          </cell>
        </row>
        <row r="16">
          <cell r="F16">
            <v>1.38</v>
          </cell>
          <cell r="I16">
            <v>1</v>
          </cell>
          <cell r="N16">
            <v>1.38</v>
          </cell>
          <cell r="S16">
            <v>2</v>
          </cell>
          <cell r="X16">
            <v>4</v>
          </cell>
          <cell r="AC16">
            <v>5</v>
          </cell>
        </row>
        <row r="19">
          <cell r="AH19">
            <v>4411.7749999999996</v>
          </cell>
        </row>
        <row r="20">
          <cell r="AH20">
            <v>0</v>
          </cell>
        </row>
        <row r="22">
          <cell r="I22">
            <v>4411.7749999999996</v>
          </cell>
          <cell r="AH22">
            <v>4411.7749999999996</v>
          </cell>
        </row>
        <row r="23">
          <cell r="AH23">
            <v>4411.7749999999996</v>
          </cell>
        </row>
        <row r="27">
          <cell r="AO27">
            <v>0.2</v>
          </cell>
        </row>
        <row r="28">
          <cell r="AO28">
            <v>5</v>
          </cell>
        </row>
        <row r="29">
          <cell r="AH29">
            <v>0</v>
          </cell>
        </row>
        <row r="34">
          <cell r="AO34">
            <v>1</v>
          </cell>
        </row>
        <row r="35">
          <cell r="AO35">
            <v>1</v>
          </cell>
        </row>
        <row r="39">
          <cell r="E39" t="str">
            <v>Engineering</v>
          </cell>
        </row>
        <row r="40">
          <cell r="E40" t="str">
            <v>Project Management</v>
          </cell>
        </row>
        <row r="41">
          <cell r="E41" t="str">
            <v>Commissioning</v>
          </cell>
          <cell r="AO41">
            <v>2</v>
          </cell>
        </row>
        <row r="42">
          <cell r="E42" t="str">
            <v>Risk Response actions cost</v>
          </cell>
          <cell r="AO42">
            <v>5.0000000000000004E-6</v>
          </cell>
        </row>
        <row r="52">
          <cell r="AH52">
            <v>3083.4580000000005</v>
          </cell>
        </row>
        <row r="57">
          <cell r="AH57">
            <v>747.13312500000006</v>
          </cell>
        </row>
        <row r="71">
          <cell r="AH71">
            <v>3883.306125000001</v>
          </cell>
          <cell r="AK71">
            <v>3883.306125000001</v>
          </cell>
        </row>
        <row r="73">
          <cell r="AK73">
            <v>528.46887499999866</v>
          </cell>
        </row>
        <row r="74">
          <cell r="AH74">
            <v>264.70649999999995</v>
          </cell>
        </row>
        <row r="76">
          <cell r="AH76">
            <v>263.76237499999871</v>
          </cell>
        </row>
        <row r="79">
          <cell r="AH79">
            <v>141</v>
          </cell>
        </row>
        <row r="86">
          <cell r="AH86">
            <v>0</v>
          </cell>
        </row>
        <row r="194">
          <cell r="B194" t="str">
            <v>no</v>
          </cell>
          <cell r="E194" t="str">
            <v>none</v>
          </cell>
        </row>
      </sheetData>
      <sheetData sheetId="26"/>
      <sheetData sheetId="27">
        <row r="1">
          <cell r="A1" t="str">
            <v>COGS numbers</v>
          </cell>
        </row>
      </sheetData>
      <sheetData sheetId="28">
        <row r="3">
          <cell r="B3" t="str">
            <v>Netcash Calculation - Data Entry Sheet</v>
          </cell>
        </row>
        <row r="10">
          <cell r="E10" t="str">
            <v>k EUR</v>
          </cell>
        </row>
        <row r="11">
          <cell r="E11">
            <v>4411.7749999999996</v>
          </cell>
        </row>
        <row r="12">
          <cell r="E12">
            <v>3883.306125000001</v>
          </cell>
        </row>
        <row r="14">
          <cell r="E14">
            <v>5.9999999999999991E-2</v>
          </cell>
        </row>
        <row r="15">
          <cell r="E15">
            <v>5.97859988326691E-2</v>
          </cell>
        </row>
        <row r="26">
          <cell r="B26">
            <v>1</v>
          </cell>
          <cell r="C26">
            <v>41913</v>
          </cell>
          <cell r="D26">
            <v>30</v>
          </cell>
          <cell r="E26">
            <v>1323.5324999999998</v>
          </cell>
          <cell r="F26">
            <v>1323.5324999999998</v>
          </cell>
          <cell r="I26">
            <v>0</v>
          </cell>
          <cell r="J26">
            <v>0</v>
          </cell>
        </row>
        <row r="27">
          <cell r="B27">
            <v>2</v>
          </cell>
          <cell r="C27">
            <v>41944</v>
          </cell>
          <cell r="D27">
            <v>5</v>
          </cell>
          <cell r="E27">
            <v>220.58874999999998</v>
          </cell>
          <cell r="F27">
            <v>1544.1212499999997</v>
          </cell>
          <cell r="H27">
            <v>15</v>
          </cell>
          <cell r="I27">
            <v>582.4959187500001</v>
          </cell>
          <cell r="J27">
            <v>582.4959187500001</v>
          </cell>
        </row>
        <row r="28">
          <cell r="B28">
            <v>3</v>
          </cell>
          <cell r="C28">
            <v>41974</v>
          </cell>
          <cell r="D28">
            <v>5</v>
          </cell>
          <cell r="E28">
            <v>220.58874999999998</v>
          </cell>
          <cell r="F28">
            <v>1764.7099999999996</v>
          </cell>
          <cell r="I28">
            <v>0</v>
          </cell>
          <cell r="J28">
            <v>582.4959187500001</v>
          </cell>
        </row>
        <row r="29">
          <cell r="B29">
            <v>4</v>
          </cell>
          <cell r="C29">
            <v>42005</v>
          </cell>
          <cell r="D29">
            <v>5</v>
          </cell>
          <cell r="E29">
            <v>220.58874999999998</v>
          </cell>
          <cell r="F29">
            <v>1985.2987499999995</v>
          </cell>
          <cell r="H29">
            <v>5</v>
          </cell>
          <cell r="I29">
            <v>194.16530625000004</v>
          </cell>
          <cell r="J29">
            <v>776.66122500000017</v>
          </cell>
        </row>
        <row r="30">
          <cell r="B30">
            <v>5</v>
          </cell>
          <cell r="C30">
            <v>42036</v>
          </cell>
          <cell r="D30">
            <v>5</v>
          </cell>
          <cell r="E30">
            <v>220.58874999999998</v>
          </cell>
          <cell r="F30">
            <v>2205.8874999999994</v>
          </cell>
          <cell r="I30">
            <v>0</v>
          </cell>
          <cell r="J30">
            <v>776.66122500000017</v>
          </cell>
        </row>
        <row r="31">
          <cell r="B31">
            <v>6</v>
          </cell>
          <cell r="C31">
            <v>42064</v>
          </cell>
          <cell r="D31">
            <v>5</v>
          </cell>
          <cell r="E31">
            <v>220.58874999999998</v>
          </cell>
          <cell r="F31">
            <v>2426.4762499999993</v>
          </cell>
          <cell r="I31">
            <v>0</v>
          </cell>
          <cell r="J31">
            <v>776.66122500000017</v>
          </cell>
        </row>
        <row r="32">
          <cell r="B32">
            <v>7</v>
          </cell>
          <cell r="C32">
            <v>42095</v>
          </cell>
          <cell r="D32">
            <v>5</v>
          </cell>
          <cell r="E32">
            <v>220.58874999999998</v>
          </cell>
          <cell r="F32">
            <v>2647.0649999999991</v>
          </cell>
          <cell r="H32">
            <v>10</v>
          </cell>
          <cell r="I32">
            <v>388.33061250000009</v>
          </cell>
          <cell r="J32">
            <v>1164.9918375000002</v>
          </cell>
        </row>
        <row r="33">
          <cell r="B33">
            <v>8</v>
          </cell>
          <cell r="C33">
            <v>42125</v>
          </cell>
          <cell r="D33">
            <v>5</v>
          </cell>
          <cell r="E33">
            <v>220.58874999999998</v>
          </cell>
          <cell r="F33">
            <v>2867.653749999999</v>
          </cell>
          <cell r="I33">
            <v>0</v>
          </cell>
          <cell r="J33">
            <v>1164.9918375000002</v>
          </cell>
        </row>
        <row r="34">
          <cell r="B34">
            <v>9</v>
          </cell>
          <cell r="C34">
            <v>42156</v>
          </cell>
          <cell r="D34">
            <v>5</v>
          </cell>
          <cell r="E34">
            <v>220.58874999999998</v>
          </cell>
          <cell r="F34">
            <v>3088.2424999999989</v>
          </cell>
          <cell r="I34">
            <v>0</v>
          </cell>
          <cell r="J34">
            <v>1164.9918375000002</v>
          </cell>
        </row>
        <row r="35">
          <cell r="B35">
            <v>10</v>
          </cell>
          <cell r="C35">
            <v>42186</v>
          </cell>
          <cell r="D35">
            <v>5</v>
          </cell>
          <cell r="E35">
            <v>220.58874999999998</v>
          </cell>
          <cell r="F35">
            <v>3308.8312499999988</v>
          </cell>
          <cell r="H35">
            <v>15</v>
          </cell>
          <cell r="I35">
            <v>582.4959187500001</v>
          </cell>
          <cell r="J35">
            <v>1747.4877562500003</v>
          </cell>
        </row>
        <row r="36">
          <cell r="B36">
            <v>11</v>
          </cell>
          <cell r="C36">
            <v>42217</v>
          </cell>
          <cell r="D36">
            <v>5</v>
          </cell>
          <cell r="E36">
            <v>220.58874999999998</v>
          </cell>
          <cell r="F36">
            <v>3529.4199999999987</v>
          </cell>
          <cell r="I36">
            <v>0</v>
          </cell>
          <cell r="J36">
            <v>1747.4877562500003</v>
          </cell>
        </row>
        <row r="37">
          <cell r="B37">
            <v>12</v>
          </cell>
          <cell r="C37">
            <v>42248</v>
          </cell>
          <cell r="D37">
            <v>5</v>
          </cell>
          <cell r="E37">
            <v>220.58874999999998</v>
          </cell>
          <cell r="F37">
            <v>3750.0087499999986</v>
          </cell>
          <cell r="H37">
            <v>15</v>
          </cell>
          <cell r="I37">
            <v>582.4959187500001</v>
          </cell>
          <cell r="J37">
            <v>2329.9836750000004</v>
          </cell>
        </row>
        <row r="38">
          <cell r="B38">
            <v>13</v>
          </cell>
          <cell r="C38">
            <v>42278</v>
          </cell>
          <cell r="D38">
            <v>5</v>
          </cell>
          <cell r="E38">
            <v>220.58874999999998</v>
          </cell>
          <cell r="F38">
            <v>3970.5974999999985</v>
          </cell>
          <cell r="I38">
            <v>0</v>
          </cell>
          <cell r="J38">
            <v>2329.9836750000004</v>
          </cell>
        </row>
        <row r="39">
          <cell r="B39">
            <v>14</v>
          </cell>
          <cell r="C39">
            <v>42309</v>
          </cell>
          <cell r="D39">
            <v>5</v>
          </cell>
          <cell r="E39">
            <v>220.58874999999998</v>
          </cell>
          <cell r="F39">
            <v>4191.1862499999988</v>
          </cell>
          <cell r="H39">
            <v>40</v>
          </cell>
          <cell r="I39">
            <v>1553.3224500000003</v>
          </cell>
          <cell r="J39">
            <v>3883.306125000001</v>
          </cell>
        </row>
        <row r="40">
          <cell r="B40">
            <v>15</v>
          </cell>
          <cell r="C40">
            <v>42339</v>
          </cell>
          <cell r="D40">
            <v>2.5</v>
          </cell>
          <cell r="E40">
            <v>110.29437499999999</v>
          </cell>
          <cell r="F40">
            <v>4301.4806249999992</v>
          </cell>
          <cell r="I40">
            <v>0</v>
          </cell>
          <cell r="J40">
            <v>3883.306125000001</v>
          </cell>
        </row>
        <row r="41">
          <cell r="B41">
            <v>16</v>
          </cell>
          <cell r="C41">
            <v>42370</v>
          </cell>
          <cell r="E41">
            <v>0</v>
          </cell>
          <cell r="F41">
            <v>4301.4806249999992</v>
          </cell>
          <cell r="I41">
            <v>0</v>
          </cell>
          <cell r="J41">
            <v>3883.306125000001</v>
          </cell>
        </row>
        <row r="42">
          <cell r="B42">
            <v>17</v>
          </cell>
          <cell r="C42">
            <v>42401</v>
          </cell>
          <cell r="E42">
            <v>0</v>
          </cell>
          <cell r="F42">
            <v>4301.4806249999992</v>
          </cell>
          <cell r="I42">
            <v>0</v>
          </cell>
          <cell r="J42">
            <v>3883.306125000001</v>
          </cell>
        </row>
        <row r="43">
          <cell r="B43">
            <v>18</v>
          </cell>
          <cell r="C43">
            <v>42430</v>
          </cell>
          <cell r="E43">
            <v>0</v>
          </cell>
          <cell r="F43">
            <v>4301.4806249999992</v>
          </cell>
          <cell r="I43">
            <v>0</v>
          </cell>
          <cell r="J43">
            <v>3883.306125000001</v>
          </cell>
        </row>
        <row r="44">
          <cell r="B44">
            <v>19</v>
          </cell>
          <cell r="C44">
            <v>42461</v>
          </cell>
          <cell r="E44">
            <v>0</v>
          </cell>
          <cell r="F44">
            <v>4301.4806249999992</v>
          </cell>
          <cell r="I44">
            <v>0</v>
          </cell>
          <cell r="J44">
            <v>3883.306125000001</v>
          </cell>
        </row>
        <row r="45">
          <cell r="B45">
            <v>20</v>
          </cell>
          <cell r="C45">
            <v>42491</v>
          </cell>
          <cell r="E45">
            <v>0</v>
          </cell>
          <cell r="F45">
            <v>4301.4806249999992</v>
          </cell>
          <cell r="I45">
            <v>0</v>
          </cell>
          <cell r="J45">
            <v>3883.306125000001</v>
          </cell>
        </row>
        <row r="46">
          <cell r="B46">
            <v>21</v>
          </cell>
          <cell r="C46">
            <v>42522</v>
          </cell>
          <cell r="E46">
            <v>0</v>
          </cell>
          <cell r="F46">
            <v>4301.4806249999992</v>
          </cell>
          <cell r="I46">
            <v>0</v>
          </cell>
          <cell r="J46">
            <v>3883.306125000001</v>
          </cell>
        </row>
        <row r="47">
          <cell r="B47">
            <v>22</v>
          </cell>
          <cell r="C47">
            <v>42552</v>
          </cell>
          <cell r="E47">
            <v>0</v>
          </cell>
          <cell r="F47">
            <v>4301.4806249999992</v>
          </cell>
          <cell r="I47">
            <v>0</v>
          </cell>
          <cell r="J47">
            <v>3883.306125000001</v>
          </cell>
        </row>
        <row r="48">
          <cell r="B48">
            <v>23</v>
          </cell>
          <cell r="C48">
            <v>42583</v>
          </cell>
          <cell r="E48">
            <v>0</v>
          </cell>
          <cell r="F48">
            <v>4301.4806249999992</v>
          </cell>
          <cell r="I48">
            <v>0</v>
          </cell>
          <cell r="J48">
            <v>3883.306125000001</v>
          </cell>
        </row>
        <row r="49">
          <cell r="B49">
            <v>24</v>
          </cell>
          <cell r="C49">
            <v>42614</v>
          </cell>
          <cell r="E49">
            <v>0</v>
          </cell>
          <cell r="F49">
            <v>4301.4806249999992</v>
          </cell>
          <cell r="I49">
            <v>0</v>
          </cell>
          <cell r="J49">
            <v>3883.306125000001</v>
          </cell>
        </row>
        <row r="50">
          <cell r="B50">
            <v>25</v>
          </cell>
          <cell r="C50">
            <v>42644</v>
          </cell>
          <cell r="E50">
            <v>0</v>
          </cell>
          <cell r="F50">
            <v>4301.4806249999992</v>
          </cell>
          <cell r="I50">
            <v>0</v>
          </cell>
          <cell r="J50">
            <v>3883.306125000001</v>
          </cell>
        </row>
        <row r="51">
          <cell r="B51">
            <v>26</v>
          </cell>
          <cell r="C51">
            <v>42675</v>
          </cell>
          <cell r="E51">
            <v>0</v>
          </cell>
          <cell r="F51">
            <v>4301.4806249999992</v>
          </cell>
          <cell r="I51">
            <v>0</v>
          </cell>
          <cell r="J51">
            <v>3883.306125000001</v>
          </cell>
        </row>
        <row r="52">
          <cell r="B52">
            <v>27</v>
          </cell>
          <cell r="C52">
            <v>42705</v>
          </cell>
          <cell r="E52">
            <v>0</v>
          </cell>
          <cell r="F52">
            <v>4301.4806249999992</v>
          </cell>
          <cell r="I52">
            <v>0</v>
          </cell>
          <cell r="J52">
            <v>3883.306125000001</v>
          </cell>
        </row>
        <row r="53">
          <cell r="B53">
            <v>28</v>
          </cell>
          <cell r="C53">
            <v>42736</v>
          </cell>
          <cell r="E53">
            <v>0</v>
          </cell>
          <cell r="F53">
            <v>4301.4806249999992</v>
          </cell>
          <cell r="I53">
            <v>0</v>
          </cell>
          <cell r="J53">
            <v>3883.306125000001</v>
          </cell>
        </row>
        <row r="54">
          <cell r="B54">
            <v>29</v>
          </cell>
          <cell r="C54">
            <v>42767</v>
          </cell>
          <cell r="E54">
            <v>0</v>
          </cell>
          <cell r="F54">
            <v>4301.4806249999992</v>
          </cell>
          <cell r="I54">
            <v>0</v>
          </cell>
          <cell r="J54">
            <v>3883.306125000001</v>
          </cell>
        </row>
        <row r="55">
          <cell r="B55">
            <v>30</v>
          </cell>
          <cell r="C55">
            <v>42795</v>
          </cell>
          <cell r="E55">
            <v>0</v>
          </cell>
          <cell r="F55">
            <v>4301.4806249999992</v>
          </cell>
          <cell r="I55">
            <v>0</v>
          </cell>
          <cell r="J55">
            <v>3883.306125000001</v>
          </cell>
        </row>
        <row r="56">
          <cell r="B56">
            <v>31</v>
          </cell>
          <cell r="C56">
            <v>42826</v>
          </cell>
          <cell r="E56">
            <v>0</v>
          </cell>
          <cell r="F56">
            <v>4301.4806249999992</v>
          </cell>
          <cell r="I56">
            <v>0</v>
          </cell>
          <cell r="J56">
            <v>3883.306125000001</v>
          </cell>
        </row>
        <row r="57">
          <cell r="B57">
            <v>32</v>
          </cell>
          <cell r="C57">
            <v>42856</v>
          </cell>
          <cell r="E57">
            <v>0</v>
          </cell>
          <cell r="F57">
            <v>4301.4806249999992</v>
          </cell>
          <cell r="I57">
            <v>0</v>
          </cell>
          <cell r="J57">
            <v>3883.306125000001</v>
          </cell>
        </row>
        <row r="58">
          <cell r="B58">
            <v>33</v>
          </cell>
          <cell r="C58">
            <v>42887</v>
          </cell>
          <cell r="E58">
            <v>0</v>
          </cell>
          <cell r="F58">
            <v>4301.4806249999992</v>
          </cell>
          <cell r="I58">
            <v>0</v>
          </cell>
          <cell r="J58">
            <v>3883.306125000001</v>
          </cell>
        </row>
        <row r="59">
          <cell r="B59">
            <v>34</v>
          </cell>
          <cell r="C59">
            <v>42917</v>
          </cell>
          <cell r="E59">
            <v>0</v>
          </cell>
          <cell r="F59">
            <v>4301.4806249999992</v>
          </cell>
          <cell r="I59">
            <v>0</v>
          </cell>
          <cell r="J59">
            <v>3883.306125000001</v>
          </cell>
        </row>
        <row r="60">
          <cell r="B60">
            <v>35</v>
          </cell>
          <cell r="C60">
            <v>42948</v>
          </cell>
          <cell r="E60">
            <v>0</v>
          </cell>
          <cell r="F60">
            <v>4301.4806249999992</v>
          </cell>
          <cell r="I60">
            <v>0</v>
          </cell>
          <cell r="J60">
            <v>3883.306125000001</v>
          </cell>
        </row>
        <row r="61">
          <cell r="B61">
            <v>36</v>
          </cell>
          <cell r="C61">
            <v>42979</v>
          </cell>
          <cell r="E61">
            <v>0</v>
          </cell>
          <cell r="F61">
            <v>4301.4806249999992</v>
          </cell>
          <cell r="I61">
            <v>0</v>
          </cell>
          <cell r="J61">
            <v>3883.306125000001</v>
          </cell>
        </row>
        <row r="62">
          <cell r="B62">
            <v>37</v>
          </cell>
          <cell r="C62">
            <v>43009</v>
          </cell>
          <cell r="E62">
            <v>0</v>
          </cell>
          <cell r="F62">
            <v>4301.4806249999992</v>
          </cell>
          <cell r="I62">
            <v>0</v>
          </cell>
          <cell r="J62">
            <v>3883.306125000001</v>
          </cell>
        </row>
        <row r="63">
          <cell r="B63">
            <v>38</v>
          </cell>
          <cell r="C63">
            <v>43040</v>
          </cell>
          <cell r="E63">
            <v>0</v>
          </cell>
          <cell r="F63">
            <v>4301.4806249999992</v>
          </cell>
          <cell r="I63">
            <v>0</v>
          </cell>
          <cell r="J63">
            <v>3883.306125000001</v>
          </cell>
        </row>
        <row r="64">
          <cell r="B64">
            <v>39</v>
          </cell>
          <cell r="C64">
            <v>43070</v>
          </cell>
          <cell r="D64">
            <v>2.5</v>
          </cell>
          <cell r="E64">
            <v>110.29437499999999</v>
          </cell>
          <cell r="F64">
            <v>4411.7749999999996</v>
          </cell>
          <cell r="I64">
            <v>0</v>
          </cell>
          <cell r="J64">
            <v>3883.306125000001</v>
          </cell>
        </row>
        <row r="65">
          <cell r="B65">
            <v>40</v>
          </cell>
          <cell r="C65">
            <v>43101</v>
          </cell>
          <cell r="E65">
            <v>0</v>
          </cell>
          <cell r="F65">
            <v>4411.7749999999996</v>
          </cell>
          <cell r="I65">
            <v>0</v>
          </cell>
          <cell r="J65">
            <v>3883.306125000001</v>
          </cell>
        </row>
        <row r="66">
          <cell r="B66">
            <v>41</v>
          </cell>
          <cell r="C66">
            <v>43132</v>
          </cell>
          <cell r="E66">
            <v>0</v>
          </cell>
          <cell r="F66">
            <v>4411.7749999999996</v>
          </cell>
          <cell r="I66">
            <v>0</v>
          </cell>
          <cell r="J66">
            <v>3883.306125000001</v>
          </cell>
        </row>
        <row r="67">
          <cell r="B67">
            <v>42</v>
          </cell>
          <cell r="C67">
            <v>43160</v>
          </cell>
          <cell r="E67">
            <v>0</v>
          </cell>
          <cell r="F67">
            <v>4411.7749999999996</v>
          </cell>
          <cell r="I67">
            <v>0</v>
          </cell>
          <cell r="J67">
            <v>3883.306125000001</v>
          </cell>
        </row>
        <row r="68">
          <cell r="B68">
            <v>43</v>
          </cell>
          <cell r="C68">
            <v>43191</v>
          </cell>
          <cell r="E68">
            <v>0</v>
          </cell>
          <cell r="F68">
            <v>4411.7749999999996</v>
          </cell>
          <cell r="I68">
            <v>0</v>
          </cell>
          <cell r="J68">
            <v>3883.306125000001</v>
          </cell>
        </row>
        <row r="69">
          <cell r="B69">
            <v>44</v>
          </cell>
          <cell r="C69">
            <v>43221</v>
          </cell>
          <cell r="E69">
            <v>0</v>
          </cell>
          <cell r="F69">
            <v>4411.7749999999996</v>
          </cell>
          <cell r="I69">
            <v>0</v>
          </cell>
          <cell r="J69">
            <v>3883.306125000001</v>
          </cell>
        </row>
        <row r="70">
          <cell r="B70">
            <v>45</v>
          </cell>
          <cell r="C70">
            <v>43252</v>
          </cell>
          <cell r="E70">
            <v>0</v>
          </cell>
          <cell r="F70">
            <v>4411.7749999999996</v>
          </cell>
          <cell r="I70">
            <v>0</v>
          </cell>
          <cell r="J70">
            <v>3883.306125000001</v>
          </cell>
        </row>
        <row r="71">
          <cell r="B71">
            <v>46</v>
          </cell>
          <cell r="C71">
            <v>43282</v>
          </cell>
          <cell r="E71">
            <v>0</v>
          </cell>
          <cell r="F71">
            <v>4411.7749999999996</v>
          </cell>
          <cell r="I71">
            <v>0</v>
          </cell>
          <cell r="J71">
            <v>3883.306125000001</v>
          </cell>
        </row>
        <row r="72">
          <cell r="B72">
            <v>47</v>
          </cell>
          <cell r="C72">
            <v>43313</v>
          </cell>
          <cell r="E72">
            <v>0</v>
          </cell>
          <cell r="F72">
            <v>4411.7749999999996</v>
          </cell>
          <cell r="I72">
            <v>0</v>
          </cell>
          <cell r="J72">
            <v>3883.306125000001</v>
          </cell>
        </row>
        <row r="73">
          <cell r="B73">
            <v>48</v>
          </cell>
          <cell r="C73">
            <v>43344</v>
          </cell>
          <cell r="E73">
            <v>0</v>
          </cell>
          <cell r="F73">
            <v>4411.7749999999996</v>
          </cell>
          <cell r="I73">
            <v>0</v>
          </cell>
          <cell r="J73">
            <v>3883.306125000001</v>
          </cell>
        </row>
        <row r="74">
          <cell r="B74">
            <v>49</v>
          </cell>
          <cell r="C74">
            <v>43374</v>
          </cell>
          <cell r="E74">
            <v>0</v>
          </cell>
          <cell r="F74">
            <v>4411.7749999999996</v>
          </cell>
          <cell r="I74">
            <v>0</v>
          </cell>
          <cell r="J74">
            <v>3883.306125000001</v>
          </cell>
        </row>
        <row r="75">
          <cell r="B75">
            <v>50</v>
          </cell>
          <cell r="C75">
            <v>43405</v>
          </cell>
          <cell r="E75">
            <v>0</v>
          </cell>
          <cell r="F75">
            <v>4411.7749999999996</v>
          </cell>
          <cell r="I75">
            <v>0</v>
          </cell>
          <cell r="J75">
            <v>3883.306125000001</v>
          </cell>
        </row>
        <row r="76">
          <cell r="B76">
            <v>51</v>
          </cell>
          <cell r="C76">
            <v>43435</v>
          </cell>
          <cell r="E76">
            <v>0</v>
          </cell>
          <cell r="F76">
            <v>4411.7749999999996</v>
          </cell>
          <cell r="I76">
            <v>0</v>
          </cell>
          <cell r="J76">
            <v>3883.306125000001</v>
          </cell>
        </row>
        <row r="77">
          <cell r="B77">
            <v>52</v>
          </cell>
          <cell r="C77">
            <v>43466</v>
          </cell>
          <cell r="E77">
            <v>0</v>
          </cell>
          <cell r="F77">
            <v>4411.7749999999996</v>
          </cell>
          <cell r="I77">
            <v>0</v>
          </cell>
          <cell r="J77">
            <v>3883.306125000001</v>
          </cell>
        </row>
        <row r="78">
          <cell r="B78">
            <v>53</v>
          </cell>
          <cell r="C78">
            <v>43497</v>
          </cell>
          <cell r="E78">
            <v>0</v>
          </cell>
          <cell r="F78">
            <v>4411.7749999999996</v>
          </cell>
          <cell r="I78">
            <v>0</v>
          </cell>
          <cell r="J78">
            <v>3883.306125000001</v>
          </cell>
        </row>
        <row r="79">
          <cell r="B79">
            <v>54</v>
          </cell>
          <cell r="C79">
            <v>43525</v>
          </cell>
          <cell r="E79">
            <v>0</v>
          </cell>
          <cell r="F79">
            <v>4411.7749999999996</v>
          </cell>
          <cell r="I79">
            <v>0</v>
          </cell>
          <cell r="J79">
            <v>3883.306125000001</v>
          </cell>
        </row>
        <row r="80">
          <cell r="B80">
            <v>55</v>
          </cell>
          <cell r="C80">
            <v>43556</v>
          </cell>
          <cell r="E80">
            <v>0</v>
          </cell>
          <cell r="F80">
            <v>4411.7749999999996</v>
          </cell>
          <cell r="I80">
            <v>0</v>
          </cell>
          <cell r="J80">
            <v>3883.306125000001</v>
          </cell>
        </row>
        <row r="81">
          <cell r="B81">
            <v>56</v>
          </cell>
          <cell r="C81">
            <v>43586</v>
          </cell>
          <cell r="E81">
            <v>0</v>
          </cell>
          <cell r="F81">
            <v>4411.7749999999996</v>
          </cell>
          <cell r="I81">
            <v>0</v>
          </cell>
          <cell r="J81">
            <v>3883.306125000001</v>
          </cell>
        </row>
        <row r="82">
          <cell r="B82">
            <v>57</v>
          </cell>
          <cell r="C82">
            <v>43617</v>
          </cell>
          <cell r="E82">
            <v>0</v>
          </cell>
          <cell r="F82">
            <v>4411.7749999999996</v>
          </cell>
          <cell r="I82">
            <v>0</v>
          </cell>
          <cell r="J82">
            <v>3883.306125000001</v>
          </cell>
        </row>
        <row r="83">
          <cell r="B83">
            <v>58</v>
          </cell>
          <cell r="C83">
            <v>43647</v>
          </cell>
          <cell r="E83">
            <v>0</v>
          </cell>
          <cell r="F83">
            <v>4411.7749999999996</v>
          </cell>
          <cell r="I83">
            <v>0</v>
          </cell>
          <cell r="J83">
            <v>3883.306125000001</v>
          </cell>
        </row>
        <row r="84">
          <cell r="B84">
            <v>59</v>
          </cell>
          <cell r="C84">
            <v>43678</v>
          </cell>
          <cell r="E84">
            <v>0</v>
          </cell>
          <cell r="F84">
            <v>4411.7749999999996</v>
          </cell>
          <cell r="I84">
            <v>0</v>
          </cell>
          <cell r="J84">
            <v>3883.306125000001</v>
          </cell>
        </row>
        <row r="85">
          <cell r="B85">
            <v>60</v>
          </cell>
          <cell r="C85">
            <v>43709</v>
          </cell>
          <cell r="E85">
            <v>0</v>
          </cell>
          <cell r="F85">
            <v>4411.7749999999996</v>
          </cell>
          <cell r="I85">
            <v>0</v>
          </cell>
          <cell r="J85">
            <v>3883.306125000001</v>
          </cell>
        </row>
        <row r="86">
          <cell r="B86">
            <v>61</v>
          </cell>
          <cell r="C86">
            <v>43739</v>
          </cell>
          <cell r="E86">
            <v>0</v>
          </cell>
          <cell r="F86">
            <v>4411.7749999999996</v>
          </cell>
          <cell r="I86">
            <v>0</v>
          </cell>
          <cell r="J86">
            <v>3883.306125000001</v>
          </cell>
        </row>
        <row r="87">
          <cell r="B87">
            <v>62</v>
          </cell>
          <cell r="C87">
            <v>43770</v>
          </cell>
          <cell r="E87">
            <v>0</v>
          </cell>
          <cell r="F87">
            <v>4411.7749999999996</v>
          </cell>
          <cell r="I87">
            <v>0</v>
          </cell>
          <cell r="J87">
            <v>3883.306125000001</v>
          </cell>
        </row>
        <row r="88">
          <cell r="B88">
            <v>63</v>
          </cell>
          <cell r="C88">
            <v>43800</v>
          </cell>
          <cell r="E88">
            <v>0</v>
          </cell>
          <cell r="F88">
            <v>4411.7749999999996</v>
          </cell>
          <cell r="I88">
            <v>0</v>
          </cell>
          <cell r="J88">
            <v>3883.306125000001</v>
          </cell>
        </row>
        <row r="89">
          <cell r="B89">
            <v>64</v>
          </cell>
          <cell r="C89">
            <v>43831</v>
          </cell>
          <cell r="E89">
            <v>0</v>
          </cell>
          <cell r="F89">
            <v>4411.7749999999996</v>
          </cell>
          <cell r="I89">
            <v>0</v>
          </cell>
          <cell r="J89">
            <v>3883.306125000001</v>
          </cell>
        </row>
        <row r="90">
          <cell r="B90">
            <v>65</v>
          </cell>
          <cell r="C90">
            <v>43862</v>
          </cell>
          <cell r="E90">
            <v>0</v>
          </cell>
          <cell r="F90">
            <v>4411.7749999999996</v>
          </cell>
          <cell r="I90">
            <v>0</v>
          </cell>
          <cell r="J90">
            <v>3883.306125000001</v>
          </cell>
        </row>
        <row r="91">
          <cell r="B91">
            <v>66</v>
          </cell>
          <cell r="C91">
            <v>43891</v>
          </cell>
          <cell r="E91">
            <v>0</v>
          </cell>
          <cell r="F91">
            <v>4411.7749999999996</v>
          </cell>
          <cell r="I91">
            <v>0</v>
          </cell>
          <cell r="J91">
            <v>3883.306125000001</v>
          </cell>
        </row>
        <row r="92">
          <cell r="B92">
            <v>67</v>
          </cell>
          <cell r="C92">
            <v>43922</v>
          </cell>
          <cell r="E92">
            <v>0</v>
          </cell>
          <cell r="F92">
            <v>4411.7749999999996</v>
          </cell>
          <cell r="I92">
            <v>0</v>
          </cell>
          <cell r="J92">
            <v>3883.306125000001</v>
          </cell>
        </row>
        <row r="93">
          <cell r="B93">
            <v>68</v>
          </cell>
          <cell r="C93">
            <v>43952</v>
          </cell>
          <cell r="E93">
            <v>0</v>
          </cell>
          <cell r="F93">
            <v>4411.7749999999996</v>
          </cell>
          <cell r="I93">
            <v>0</v>
          </cell>
          <cell r="J93">
            <v>3883.306125000001</v>
          </cell>
        </row>
        <row r="94">
          <cell r="B94">
            <v>69</v>
          </cell>
          <cell r="C94">
            <v>43983</v>
          </cell>
          <cell r="E94">
            <v>0</v>
          </cell>
          <cell r="F94">
            <v>4411.7749999999996</v>
          </cell>
          <cell r="I94">
            <v>0</v>
          </cell>
          <cell r="J94">
            <v>3883.306125000001</v>
          </cell>
        </row>
        <row r="95">
          <cell r="B95">
            <v>70</v>
          </cell>
          <cell r="C95">
            <v>44013</v>
          </cell>
          <cell r="E95">
            <v>0</v>
          </cell>
          <cell r="F95">
            <v>4411.7749999999996</v>
          </cell>
          <cell r="I95">
            <v>0</v>
          </cell>
          <cell r="J95">
            <v>3883.306125000001</v>
          </cell>
        </row>
        <row r="96">
          <cell r="B96">
            <v>71</v>
          </cell>
          <cell r="C96">
            <v>44044</v>
          </cell>
          <cell r="E96">
            <v>0</v>
          </cell>
          <cell r="F96">
            <v>4411.7749999999996</v>
          </cell>
          <cell r="I96">
            <v>0</v>
          </cell>
          <cell r="J96">
            <v>3883.306125000001</v>
          </cell>
        </row>
        <row r="97">
          <cell r="B97">
            <v>72</v>
          </cell>
          <cell r="C97">
            <v>44075</v>
          </cell>
          <cell r="E97">
            <v>0</v>
          </cell>
          <cell r="F97">
            <v>4411.7749999999996</v>
          </cell>
          <cell r="I97">
            <v>0</v>
          </cell>
          <cell r="J97">
            <v>3883.306125000001</v>
          </cell>
        </row>
        <row r="98">
          <cell r="B98">
            <v>73</v>
          </cell>
          <cell r="C98">
            <v>44105</v>
          </cell>
          <cell r="E98">
            <v>0</v>
          </cell>
          <cell r="F98">
            <v>4411.7749999999996</v>
          </cell>
          <cell r="I98">
            <v>0</v>
          </cell>
          <cell r="J98">
            <v>3883.306125000001</v>
          </cell>
        </row>
        <row r="99">
          <cell r="B99">
            <v>74</v>
          </cell>
          <cell r="C99">
            <v>44136</v>
          </cell>
          <cell r="E99">
            <v>0</v>
          </cell>
          <cell r="F99">
            <v>4411.7749999999996</v>
          </cell>
          <cell r="I99">
            <v>0</v>
          </cell>
          <cell r="J99">
            <v>3883.306125000001</v>
          </cell>
        </row>
        <row r="100">
          <cell r="B100">
            <v>75</v>
          </cell>
          <cell r="C100">
            <v>44166</v>
          </cell>
          <cell r="E100">
            <v>0</v>
          </cell>
          <cell r="F100">
            <v>4411.7749999999996</v>
          </cell>
          <cell r="I100">
            <v>0</v>
          </cell>
          <cell r="J100">
            <v>3883.306125000001</v>
          </cell>
        </row>
        <row r="101">
          <cell r="B101">
            <v>76</v>
          </cell>
          <cell r="C101">
            <v>44197</v>
          </cell>
          <cell r="E101">
            <v>0</v>
          </cell>
          <cell r="F101">
            <v>4411.7749999999996</v>
          </cell>
          <cell r="I101">
            <v>0</v>
          </cell>
          <cell r="J101">
            <v>3883.306125000001</v>
          </cell>
        </row>
        <row r="102">
          <cell r="B102">
            <v>77</v>
          </cell>
          <cell r="C102">
            <v>44228</v>
          </cell>
          <cell r="E102">
            <v>0</v>
          </cell>
          <cell r="F102">
            <v>4411.7749999999996</v>
          </cell>
          <cell r="I102">
            <v>0</v>
          </cell>
          <cell r="J102">
            <v>3883.306125000001</v>
          </cell>
        </row>
        <row r="103">
          <cell r="B103">
            <v>78</v>
          </cell>
          <cell r="C103">
            <v>44256</v>
          </cell>
          <cell r="E103">
            <v>0</v>
          </cell>
          <cell r="F103">
            <v>4411.7749999999996</v>
          </cell>
          <cell r="I103">
            <v>0</v>
          </cell>
          <cell r="J103">
            <v>3883.306125000001</v>
          </cell>
        </row>
        <row r="104">
          <cell r="B104">
            <v>79</v>
          </cell>
          <cell r="C104">
            <v>44287</v>
          </cell>
          <cell r="E104">
            <v>0</v>
          </cell>
          <cell r="F104">
            <v>4411.7749999999996</v>
          </cell>
          <cell r="I104">
            <v>0</v>
          </cell>
          <cell r="J104">
            <v>3883.306125000001</v>
          </cell>
        </row>
        <row r="105">
          <cell r="B105">
            <v>80</v>
          </cell>
          <cell r="C105">
            <v>44317</v>
          </cell>
          <cell r="E105">
            <v>0</v>
          </cell>
          <cell r="F105">
            <v>4411.7749999999996</v>
          </cell>
          <cell r="I105">
            <v>0</v>
          </cell>
          <cell r="J105">
            <v>3883.306125000001</v>
          </cell>
        </row>
        <row r="106">
          <cell r="B106">
            <v>81</v>
          </cell>
          <cell r="C106">
            <v>44348</v>
          </cell>
          <cell r="E106">
            <v>0</v>
          </cell>
          <cell r="F106">
            <v>4411.7749999999996</v>
          </cell>
          <cell r="I106">
            <v>0</v>
          </cell>
          <cell r="J106">
            <v>3883.306125000001</v>
          </cell>
        </row>
        <row r="107">
          <cell r="B107">
            <v>82</v>
          </cell>
          <cell r="C107">
            <v>44378</v>
          </cell>
          <cell r="E107">
            <v>0</v>
          </cell>
          <cell r="F107">
            <v>4411.7749999999996</v>
          </cell>
          <cell r="I107">
            <v>0</v>
          </cell>
          <cell r="J107">
            <v>3883.306125000001</v>
          </cell>
        </row>
        <row r="108">
          <cell r="B108">
            <v>83</v>
          </cell>
          <cell r="C108">
            <v>44409</v>
          </cell>
          <cell r="E108">
            <v>0</v>
          </cell>
          <cell r="F108">
            <v>4411.7749999999996</v>
          </cell>
          <cell r="I108">
            <v>0</v>
          </cell>
          <cell r="J108">
            <v>3883.306125000001</v>
          </cell>
        </row>
        <row r="109">
          <cell r="B109">
            <v>84</v>
          </cell>
          <cell r="C109">
            <v>44440</v>
          </cell>
          <cell r="E109">
            <v>0</v>
          </cell>
          <cell r="F109">
            <v>4411.7749999999996</v>
          </cell>
          <cell r="I109">
            <v>0</v>
          </cell>
          <cell r="J109">
            <v>3883.306125000001</v>
          </cell>
        </row>
        <row r="110">
          <cell r="B110">
            <v>85</v>
          </cell>
          <cell r="C110">
            <v>44470</v>
          </cell>
          <cell r="E110">
            <v>0</v>
          </cell>
          <cell r="F110">
            <v>4411.7749999999996</v>
          </cell>
          <cell r="I110">
            <v>0</v>
          </cell>
          <cell r="J110">
            <v>3883.306125000001</v>
          </cell>
        </row>
        <row r="111">
          <cell r="B111">
            <v>86</v>
          </cell>
          <cell r="C111">
            <v>44501</v>
          </cell>
          <cell r="E111">
            <v>0</v>
          </cell>
          <cell r="F111">
            <v>4411.7749999999996</v>
          </cell>
          <cell r="I111">
            <v>0</v>
          </cell>
          <cell r="J111">
            <v>3883.306125000001</v>
          </cell>
        </row>
        <row r="112">
          <cell r="B112">
            <v>87</v>
          </cell>
          <cell r="C112">
            <v>44531</v>
          </cell>
          <cell r="E112">
            <v>0</v>
          </cell>
          <cell r="F112">
            <v>4411.7749999999996</v>
          </cell>
          <cell r="I112">
            <v>0</v>
          </cell>
          <cell r="J112">
            <v>3883.306125000001</v>
          </cell>
        </row>
        <row r="113">
          <cell r="B113">
            <v>88</v>
          </cell>
          <cell r="C113">
            <v>44562</v>
          </cell>
          <cell r="E113">
            <v>0</v>
          </cell>
          <cell r="F113">
            <v>4411.7749999999996</v>
          </cell>
          <cell r="I113">
            <v>0</v>
          </cell>
          <cell r="J113">
            <v>3883.306125000001</v>
          </cell>
        </row>
        <row r="114">
          <cell r="B114">
            <v>89</v>
          </cell>
          <cell r="C114">
            <v>44593</v>
          </cell>
          <cell r="E114">
            <v>0</v>
          </cell>
          <cell r="F114">
            <v>4411.7749999999996</v>
          </cell>
          <cell r="I114">
            <v>0</v>
          </cell>
          <cell r="J114">
            <v>3883.306125000001</v>
          </cell>
        </row>
        <row r="115">
          <cell r="B115">
            <v>90</v>
          </cell>
          <cell r="C115">
            <v>44621</v>
          </cell>
          <cell r="E115">
            <v>0</v>
          </cell>
          <cell r="F115">
            <v>4411.7749999999996</v>
          </cell>
          <cell r="I115">
            <v>0</v>
          </cell>
          <cell r="J115">
            <v>3883.306125000001</v>
          </cell>
        </row>
        <row r="116">
          <cell r="B116">
            <v>91</v>
          </cell>
          <cell r="C116">
            <v>44652</v>
          </cell>
          <cell r="E116">
            <v>0</v>
          </cell>
          <cell r="F116">
            <v>4411.7749999999996</v>
          </cell>
          <cell r="I116">
            <v>0</v>
          </cell>
          <cell r="J116">
            <v>3883.306125000001</v>
          </cell>
        </row>
        <row r="117">
          <cell r="B117">
            <v>92</v>
          </cell>
          <cell r="C117">
            <v>44682</v>
          </cell>
          <cell r="E117">
            <v>0</v>
          </cell>
          <cell r="F117">
            <v>4411.7749999999996</v>
          </cell>
          <cell r="I117">
            <v>0</v>
          </cell>
          <cell r="J117">
            <v>3883.306125000001</v>
          </cell>
        </row>
        <row r="118">
          <cell r="B118">
            <v>93</v>
          </cell>
          <cell r="C118">
            <v>44713</v>
          </cell>
          <cell r="E118">
            <v>0</v>
          </cell>
          <cell r="F118">
            <v>4411.7749999999996</v>
          </cell>
          <cell r="I118">
            <v>0</v>
          </cell>
          <cell r="J118">
            <v>3883.306125000001</v>
          </cell>
        </row>
        <row r="119">
          <cell r="B119">
            <v>94</v>
          </cell>
          <cell r="C119">
            <v>44743</v>
          </cell>
          <cell r="E119">
            <v>0</v>
          </cell>
          <cell r="F119">
            <v>4411.7749999999996</v>
          </cell>
          <cell r="I119">
            <v>0</v>
          </cell>
          <cell r="J119">
            <v>3883.306125000001</v>
          </cell>
        </row>
        <row r="120">
          <cell r="B120">
            <v>95</v>
          </cell>
          <cell r="C120">
            <v>44774</v>
          </cell>
          <cell r="E120">
            <v>0</v>
          </cell>
          <cell r="F120">
            <v>4411.7749999999996</v>
          </cell>
          <cell r="I120">
            <v>0</v>
          </cell>
          <cell r="J120">
            <v>3883.306125000001</v>
          </cell>
        </row>
        <row r="121">
          <cell r="B121">
            <v>96</v>
          </cell>
          <cell r="C121">
            <v>44805</v>
          </cell>
          <cell r="E121">
            <v>0</v>
          </cell>
          <cell r="F121">
            <v>4411.7749999999996</v>
          </cell>
          <cell r="I121">
            <v>0</v>
          </cell>
          <cell r="J121">
            <v>3883.306125000001</v>
          </cell>
        </row>
        <row r="122">
          <cell r="B122">
            <v>97</v>
          </cell>
          <cell r="C122">
            <v>44835</v>
          </cell>
          <cell r="E122">
            <v>0</v>
          </cell>
          <cell r="F122">
            <v>4411.7749999999996</v>
          </cell>
          <cell r="I122">
            <v>0</v>
          </cell>
          <cell r="J122">
            <v>3883.306125000001</v>
          </cell>
        </row>
        <row r="123">
          <cell r="B123">
            <v>98</v>
          </cell>
          <cell r="C123">
            <v>44866</v>
          </cell>
          <cell r="E123">
            <v>0</v>
          </cell>
          <cell r="F123">
            <v>4411.7749999999996</v>
          </cell>
          <cell r="I123">
            <v>0</v>
          </cell>
          <cell r="J123">
            <v>3883.306125000001</v>
          </cell>
        </row>
        <row r="124">
          <cell r="B124">
            <v>99</v>
          </cell>
          <cell r="C124">
            <v>44896</v>
          </cell>
          <cell r="E124">
            <v>0</v>
          </cell>
          <cell r="F124">
            <v>4411.7749999999996</v>
          </cell>
          <cell r="I124">
            <v>0</v>
          </cell>
          <cell r="J124">
            <v>3883.306125000001</v>
          </cell>
        </row>
        <row r="125">
          <cell r="B125">
            <v>100</v>
          </cell>
          <cell r="C125">
            <v>44927</v>
          </cell>
          <cell r="E125">
            <v>0</v>
          </cell>
          <cell r="F125">
            <v>4411.7749999999996</v>
          </cell>
          <cell r="I125">
            <v>0</v>
          </cell>
          <cell r="J125">
            <v>3883.306125000001</v>
          </cell>
        </row>
        <row r="126">
          <cell r="B126">
            <v>101</v>
          </cell>
          <cell r="C126">
            <v>44958</v>
          </cell>
          <cell r="E126">
            <v>0</v>
          </cell>
          <cell r="F126">
            <v>4411.7749999999996</v>
          </cell>
          <cell r="I126">
            <v>0</v>
          </cell>
          <cell r="J126">
            <v>3883.306125000001</v>
          </cell>
        </row>
        <row r="127">
          <cell r="B127">
            <v>102</v>
          </cell>
          <cell r="C127">
            <v>44986</v>
          </cell>
          <cell r="E127">
            <v>0</v>
          </cell>
          <cell r="F127">
            <v>4411.7749999999996</v>
          </cell>
          <cell r="I127">
            <v>0</v>
          </cell>
          <cell r="J127">
            <v>3883.306125000001</v>
          </cell>
        </row>
        <row r="128">
          <cell r="B128">
            <v>103</v>
          </cell>
          <cell r="C128">
            <v>45017</v>
          </cell>
          <cell r="E128">
            <v>0</v>
          </cell>
          <cell r="F128">
            <v>4411.7749999999996</v>
          </cell>
          <cell r="I128">
            <v>0</v>
          </cell>
          <cell r="J128">
            <v>3883.306125000001</v>
          </cell>
        </row>
        <row r="129">
          <cell r="B129">
            <v>104</v>
          </cell>
          <cell r="C129">
            <v>45047</v>
          </cell>
          <cell r="E129">
            <v>0</v>
          </cell>
          <cell r="F129">
            <v>4411.7749999999996</v>
          </cell>
          <cell r="I129">
            <v>0</v>
          </cell>
          <cell r="J129">
            <v>3883.306125000001</v>
          </cell>
        </row>
        <row r="130">
          <cell r="B130">
            <v>105</v>
          </cell>
          <cell r="C130">
            <v>45078</v>
          </cell>
          <cell r="E130">
            <v>0</v>
          </cell>
          <cell r="F130">
            <v>4411.7749999999996</v>
          </cell>
          <cell r="I130">
            <v>0</v>
          </cell>
          <cell r="J130">
            <v>3883.306125000001</v>
          </cell>
        </row>
        <row r="131">
          <cell r="B131">
            <v>106</v>
          </cell>
          <cell r="C131">
            <v>45108</v>
          </cell>
          <cell r="E131">
            <v>0</v>
          </cell>
          <cell r="F131">
            <v>4411.7749999999996</v>
          </cell>
          <cell r="I131">
            <v>0</v>
          </cell>
          <cell r="J131">
            <v>3883.306125000001</v>
          </cell>
        </row>
        <row r="132">
          <cell r="B132">
            <v>107</v>
          </cell>
          <cell r="C132">
            <v>45139</v>
          </cell>
          <cell r="E132">
            <v>0</v>
          </cell>
          <cell r="F132">
            <v>4411.7749999999996</v>
          </cell>
          <cell r="I132">
            <v>0</v>
          </cell>
          <cell r="J132">
            <v>3883.306125000001</v>
          </cell>
        </row>
        <row r="133">
          <cell r="B133">
            <v>108</v>
          </cell>
          <cell r="C133">
            <v>45170</v>
          </cell>
          <cell r="E133">
            <v>0</v>
          </cell>
          <cell r="F133">
            <v>4411.7749999999996</v>
          </cell>
          <cell r="I133">
            <v>0</v>
          </cell>
          <cell r="J133">
            <v>3883.306125000001</v>
          </cell>
        </row>
        <row r="134">
          <cell r="B134">
            <v>109</v>
          </cell>
          <cell r="C134">
            <v>45200</v>
          </cell>
          <cell r="E134">
            <v>0</v>
          </cell>
          <cell r="F134">
            <v>4411.7749999999996</v>
          </cell>
          <cell r="I134">
            <v>0</v>
          </cell>
          <cell r="J134">
            <v>3883.306125000001</v>
          </cell>
        </row>
        <row r="135">
          <cell r="B135">
            <v>110</v>
          </cell>
          <cell r="C135">
            <v>45231</v>
          </cell>
          <cell r="E135">
            <v>0</v>
          </cell>
          <cell r="F135">
            <v>4411.7749999999996</v>
          </cell>
          <cell r="I135">
            <v>0</v>
          </cell>
          <cell r="J135">
            <v>3883.306125000001</v>
          </cell>
        </row>
        <row r="136">
          <cell r="B136">
            <v>111</v>
          </cell>
          <cell r="C136">
            <v>45261</v>
          </cell>
          <cell r="E136">
            <v>0</v>
          </cell>
          <cell r="F136">
            <v>4411.7749999999996</v>
          </cell>
          <cell r="I136">
            <v>0</v>
          </cell>
          <cell r="J136">
            <v>3883.306125000001</v>
          </cell>
        </row>
        <row r="137">
          <cell r="B137">
            <v>112</v>
          </cell>
          <cell r="C137">
            <v>45292</v>
          </cell>
          <cell r="E137">
            <v>0</v>
          </cell>
          <cell r="F137">
            <v>4411.7749999999996</v>
          </cell>
          <cell r="I137">
            <v>0</v>
          </cell>
          <cell r="J137">
            <v>3883.306125000001</v>
          </cell>
        </row>
        <row r="138">
          <cell r="B138">
            <v>113</v>
          </cell>
          <cell r="C138">
            <v>45323</v>
          </cell>
          <cell r="E138">
            <v>0</v>
          </cell>
          <cell r="F138">
            <v>4411.7749999999996</v>
          </cell>
          <cell r="I138">
            <v>0</v>
          </cell>
          <cell r="J138">
            <v>3883.306125000001</v>
          </cell>
        </row>
        <row r="139">
          <cell r="B139">
            <v>114</v>
          </cell>
          <cell r="C139">
            <v>45352</v>
          </cell>
          <cell r="E139">
            <v>0</v>
          </cell>
          <cell r="F139">
            <v>4411.7749999999996</v>
          </cell>
          <cell r="I139">
            <v>0</v>
          </cell>
          <cell r="J139">
            <v>3883.306125000001</v>
          </cell>
        </row>
        <row r="140">
          <cell r="B140">
            <v>115</v>
          </cell>
          <cell r="C140">
            <v>45383</v>
          </cell>
          <cell r="E140">
            <v>0</v>
          </cell>
          <cell r="F140">
            <v>4411.7749999999996</v>
          </cell>
          <cell r="I140">
            <v>0</v>
          </cell>
          <cell r="J140">
            <v>3883.306125000001</v>
          </cell>
        </row>
        <row r="141">
          <cell r="B141">
            <v>116</v>
          </cell>
          <cell r="C141">
            <v>45413</v>
          </cell>
          <cell r="E141">
            <v>0</v>
          </cell>
          <cell r="F141">
            <v>4411.7749999999996</v>
          </cell>
          <cell r="I141">
            <v>0</v>
          </cell>
          <cell r="J141">
            <v>3883.306125000001</v>
          </cell>
        </row>
        <row r="142">
          <cell r="B142">
            <v>117</v>
          </cell>
          <cell r="C142">
            <v>45444</v>
          </cell>
          <cell r="E142">
            <v>0</v>
          </cell>
          <cell r="F142">
            <v>4411.7749999999996</v>
          </cell>
          <cell r="I142">
            <v>0</v>
          </cell>
          <cell r="J142">
            <v>3883.306125000001</v>
          </cell>
        </row>
        <row r="143">
          <cell r="B143">
            <v>118</v>
          </cell>
          <cell r="C143">
            <v>45474</v>
          </cell>
          <cell r="E143">
            <v>0</v>
          </cell>
          <cell r="F143">
            <v>4411.7749999999996</v>
          </cell>
          <cell r="I143">
            <v>0</v>
          </cell>
          <cell r="J143">
            <v>3883.306125000001</v>
          </cell>
        </row>
        <row r="144">
          <cell r="B144">
            <v>119</v>
          </cell>
          <cell r="C144">
            <v>45505</v>
          </cell>
          <cell r="E144">
            <v>0</v>
          </cell>
          <cell r="F144">
            <v>4411.7749999999996</v>
          </cell>
          <cell r="I144">
            <v>0</v>
          </cell>
          <cell r="J144">
            <v>3883.306125000001</v>
          </cell>
        </row>
        <row r="145">
          <cell r="B145">
            <v>120</v>
          </cell>
          <cell r="C145">
            <v>45536</v>
          </cell>
          <cell r="E145">
            <v>0</v>
          </cell>
          <cell r="F145">
            <v>4411.7749999999996</v>
          </cell>
          <cell r="I145">
            <v>0</v>
          </cell>
          <cell r="J145">
            <v>3883.306125000001</v>
          </cell>
        </row>
      </sheetData>
      <sheetData sheetId="29"/>
      <sheetData sheetId="30"/>
      <sheetData sheetId="31">
        <row r="1">
          <cell r="A1" t="str">
            <v>Net Cash Data &amp; Profit</v>
          </cell>
        </row>
      </sheetData>
      <sheetData sheetId="32">
        <row r="2">
          <cell r="A2" t="str">
            <v xml:space="preserve"> Project Life Span: </v>
          </cell>
        </row>
      </sheetData>
      <sheetData sheetId="33"/>
      <sheetData sheetId="34"/>
      <sheetData sheetId="35"/>
      <sheetData sheetId="36"/>
      <sheetData sheetId="37"/>
      <sheetData sheetId="38">
        <row r="8">
          <cell r="A8" t="str">
            <v xml:space="preserve">Approvals/Release/Summary Sheet      1) </v>
          </cell>
        </row>
      </sheetData>
      <sheetData sheetId="39"/>
      <sheetData sheetId="40"/>
      <sheetData sheetId="41">
        <row r="1">
          <cell r="A1" t="str">
            <v>Date</v>
          </cell>
          <cell r="B1" t="str">
            <v>V4.0.3</v>
          </cell>
        </row>
      </sheetData>
      <sheetData sheetId="4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1.Project_Profile"/>
      <sheetName val="2.MIKA"/>
      <sheetName val="3.Commercial_Data"/>
      <sheetName val="4.Diagram"/>
      <sheetName val="5.MTA"/>
      <sheetName val="6.Risks_RUB"/>
      <sheetName val="6. Risks_RUB"/>
      <sheetName val="7.Opportunities"/>
      <sheetName val="8.NCC_Register"/>
      <sheetName val="9.NCC_Data"/>
      <sheetName val="10.NCC_Charts"/>
      <sheetName val="11.Time_Schedule"/>
      <sheetName val="12.Actions"/>
      <sheetName val="13.CR"/>
      <sheetName val="14.LOP"/>
      <sheetName val="15. Man. summary"/>
    </sheetNames>
    <sheetDataSet>
      <sheetData sheetId="0"/>
      <sheetData sheetId="1"/>
      <sheetData sheetId="2"/>
      <sheetData sheetId="3"/>
      <sheetData sheetId="4"/>
      <sheetData sheetId="5"/>
      <sheetData sheetId="6"/>
      <sheetData sheetId="7"/>
      <sheetData sheetId="8"/>
      <sheetData sheetId="9">
        <row r="11">
          <cell r="AA11" t="str">
            <v>Supplier external</v>
          </cell>
          <cell r="AC11" t="str">
            <v>R&amp;D</v>
          </cell>
          <cell r="AE11" t="str">
            <v>Cost underestimate: own work</v>
          </cell>
          <cell r="AG11" t="str">
            <v>I</v>
          </cell>
        </row>
        <row r="12">
          <cell r="AA12" t="str">
            <v>Supplier internal</v>
          </cell>
          <cell r="AC12" t="str">
            <v>Sales</v>
          </cell>
          <cell r="AE12" t="str">
            <v>Cost underestimate: purchased services</v>
          </cell>
          <cell r="AG12" t="str">
            <v>I&amp;C</v>
          </cell>
        </row>
        <row r="13">
          <cell r="AA13" t="str">
            <v>Siemens</v>
          </cell>
          <cell r="AC13" t="str">
            <v>Engineering and design</v>
          </cell>
          <cell r="AE13" t="str">
            <v>Cost underestimate: purchased materials</v>
          </cell>
          <cell r="AG13" t="str">
            <v>E</v>
          </cell>
        </row>
        <row r="14">
          <cell r="AA14" t="str">
            <v>Customer</v>
          </cell>
          <cell r="AC14" t="str">
            <v>Purchasing / Dispatch</v>
          </cell>
          <cell r="AE14" t="str">
            <v>Cost underestimate: travel</v>
          </cell>
          <cell r="AG14" t="str">
            <v>HC</v>
          </cell>
        </row>
        <row r="15">
          <cell r="AC15" t="str">
            <v>Assembly</v>
          </cell>
          <cell r="AE15" t="str">
            <v>Cost underestimate: warranty</v>
          </cell>
        </row>
        <row r="16">
          <cell r="AC16" t="str">
            <v>Construction / Installation</v>
          </cell>
          <cell r="AE16" t="str">
            <v>Cost underestimate: risk contingency</v>
          </cell>
        </row>
        <row r="17">
          <cell r="AC17" t="str">
            <v>Commissioning</v>
          </cell>
          <cell r="AE17" t="str">
            <v>Labour hours underestimate: own works</v>
          </cell>
        </row>
        <row r="18">
          <cell r="AC18" t="str">
            <v>Warranty</v>
          </cell>
          <cell r="AE18" t="str">
            <v>Labour hours underestimate: subcontractor works</v>
          </cell>
        </row>
        <row r="19">
          <cell r="AE19" t="str">
            <v>Software mistake</v>
          </cell>
        </row>
        <row r="20">
          <cell r="AE20" t="str">
            <v>Hardware mistake</v>
          </cell>
        </row>
        <row r="21">
          <cell r="AE21" t="str">
            <v>General design mistake</v>
          </cell>
        </row>
        <row r="22">
          <cell r="AE22" t="str">
            <v xml:space="preserve">Incorrect bill of material </v>
          </cell>
        </row>
        <row r="23">
          <cell r="AE23" t="str">
            <v xml:space="preserve">Quality  of purchased material </v>
          </cell>
        </row>
        <row r="24">
          <cell r="AE24" t="str">
            <v>Quality of purchased service</v>
          </cell>
        </row>
        <row r="25">
          <cell r="AE25" t="str">
            <v>Transportation</v>
          </cell>
        </row>
        <row r="26">
          <cell r="AE26" t="str">
            <v>Package</v>
          </cell>
        </row>
        <row r="27">
          <cell r="AE27" t="str">
            <v>Storage</v>
          </cell>
        </row>
        <row r="28">
          <cell r="AE28" t="str">
            <v>Customs</v>
          </cell>
        </row>
        <row r="29">
          <cell r="AE29" t="str">
            <v>Wrong handling/misuse of equipment</v>
          </cell>
        </row>
        <row r="30">
          <cell r="AE30" t="str">
            <v>Documentation /instruction mistake</v>
          </cell>
        </row>
        <row r="31">
          <cell r="AE31" t="str">
            <v>Incorrect technical specification</v>
          </cell>
        </row>
        <row r="32">
          <cell r="AE32" t="str">
            <v>Customer requirements</v>
          </cell>
        </row>
        <row r="33">
          <cell r="AE33" t="str">
            <v>Currence changes</v>
          </cell>
        </row>
        <row r="34">
          <cell r="AE34" t="str">
            <v>Price changes</v>
          </cell>
        </row>
        <row r="35">
          <cell r="AE35" t="str">
            <v>Force major</v>
          </cell>
        </row>
        <row r="36">
          <cell r="AE36" t="str">
            <v>Other (specify)</v>
          </cell>
        </row>
        <row r="37">
          <cell r="AE37" t="str">
            <v>High probable risk</v>
          </cell>
        </row>
      </sheetData>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_Profile"/>
      <sheetName val="MIKA"/>
      <sheetName val="Commercial_Datas"/>
      <sheetName val="Commercial_Diagram"/>
      <sheetName val="MTA"/>
      <sheetName val="Time_Schedule"/>
      <sheetName val="Actions"/>
      <sheetName val="Risks"/>
      <sheetName val="COR"/>
      <sheetName val="LOP"/>
    </sheetNames>
    <sheetDataSet>
      <sheetData sheetId="0">
        <row r="2">
          <cell r="H2">
            <v>40786</v>
          </cell>
        </row>
        <row r="4">
          <cell r="B4" t="str">
            <v>Podgorenskiy Cement Plant</v>
          </cell>
        </row>
        <row r="5">
          <cell r="B5" t="str">
            <v>ZAO "EUROCEMENT Group"</v>
          </cell>
          <cell r="D5" t="str">
            <v>RUB</v>
          </cell>
        </row>
        <row r="14">
          <cell r="B14">
            <v>40647</v>
          </cell>
        </row>
      </sheetData>
      <sheetData sheetId="1"/>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 1 Short Status"/>
      <sheetName val="App. 2 Project Data"/>
      <sheetName val="App. 3 Project Overview"/>
      <sheetName val="App. 4 Financial Statement"/>
      <sheetName val="App 5.1 NCC Analysis period"/>
      <sheetName val="App. 5.2 NCC"/>
      <sheetName val="App. 6 Chances"/>
      <sheetName val="App.7 Risks "/>
      <sheetName val="App. 8 Cash flow"/>
      <sheetName val="Abbreviations "/>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1"/>
      <sheetName val="Лист1 (2)"/>
      <sheetName val="Лист3"/>
      <sheetName val="Лист4"/>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Ведомость"/>
      <sheetName val="Лист1"/>
    </sheetNames>
    <sheetDataSet>
      <sheetData sheetId="0"/>
      <sheetData sheetId="1">
        <row r="1">
          <cell r="A1" t="str">
            <v>Да</v>
          </cell>
        </row>
        <row r="2">
          <cell r="A2" t="str">
            <v>Нет</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Справочник"/>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Справочник"/>
      <sheetName val="pivot для срезов"/>
      <sheetName val="pivot для проектов"/>
      <sheetName val="pivot для сотрудников"/>
      <sheetName val="pivot по нормам"/>
      <sheetName val="pivot по нормам (2)"/>
      <sheetName val="Данные"/>
      <sheetName val="затраты"/>
      <sheetName val="Проекты"/>
      <sheetName val="Дашборд "/>
      <sheetName val="Загрузка"/>
      <sheetName val="Расчёт перераб с ЗП_1,25_1,5_2"/>
      <sheetName val="Расчёт перераб с ЗП_1,5_2"/>
      <sheetName val="рабочий"/>
      <sheetName val="SVOD по проектам"/>
      <sheetName val="P&amp;L_ПРОГНОЗ"/>
      <sheetName val="P&amp;L_ПРОГНОЗ_кв"/>
      <sheetName val="ОТЧЁТ по проектам"/>
      <sheetName val="ДАННЫЕ по проектам"/>
      <sheetName val="Симетра"/>
      <sheetName val="Дашборд Даша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Свод по объектам"/>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Русяев"/>
      <sheetName val="Чернов"/>
      <sheetName val="Курганов"/>
      <sheetName val="Посохов"/>
      <sheetName val="Павлов"/>
      <sheetName val="Стадник"/>
      <sheetName val="Колесников"/>
      <sheetName val="Пашовкин"/>
      <sheetName val="Сотрудник9"/>
      <sheetName val="Сотрудник10"/>
      <sheetName val="Свод по объектам"/>
      <sheetName val="Общий табель"/>
      <sheetName val="Служебный"/>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Дарья Демидова" refreshedDate="45597.942286921294" createdVersion="5" refreshedVersion="5" minRefreshableVersion="3" recordCount="5293" xr:uid="{00000000-000A-0000-FFFF-FFFF08010000}">
  <cacheSource type="worksheet">
    <worksheetSource ref="A3:L3124" sheet="Данные"/>
  </cacheSource>
  <cacheFields count="12">
    <cacheField name="№" numFmtId="0">
      <sharedItems containsBlank="1"/>
    </cacheField>
    <cacheField name="Дата" numFmtId="14">
      <sharedItems containsSemiMixedTypes="0" containsNonDate="0" containsDate="1" containsString="0" minDate="2023-07-01T00:00:00" maxDate="2024-10-01T00:00:00"/>
    </cacheField>
    <cacheField name="День недели" numFmtId="165">
      <sharedItems/>
    </cacheField>
    <cacheField name="Проект" numFmtId="0">
      <sharedItems containsBlank="1" count="59">
        <m/>
        <s v="Офис"/>
        <s v="Подготовка ТКП с номерами"/>
        <s v="ЛБ Светлое"/>
        <s v="Новоросцемент"/>
        <s v="Больничный"/>
        <s v="Черкизово Алтай ККЗ"/>
        <s v="Черкизово ОКЗ Миграция (модернизация)"/>
        <s v="Черкизово ОКЗ Расширение"/>
        <s v="Волжская перекись диспетчеризация"/>
        <s v="Тренинги"/>
        <s v="Волжская перекись водород "/>
        <s v="Черкизово Уфимский КЗП"/>
        <s v="Отпуск"/>
        <s v="Сосногорский ГПЗ Договор №08/02/2023"/>
        <s v="Черкизово Маррел"/>
        <s v="Черкизово Елец"/>
        <s v="В дороге"/>
        <s v="Черкизово Тамбовская индейка"/>
        <s v="Аггреко - Тагульское МР"/>
        <s v="АЭС АККУЮ"/>
        <s v="Кавказцемент"/>
        <s v="Черкизово Константиново"/>
        <s v="Черкизово Алтай-7 проектирование АТХ"/>
        <s v="Московский Большой Театр"/>
        <s v="Черкизово ОКЗ Миграция на библиотеку СТЭП"/>
        <s v="АТ Горнозаводск"/>
        <s v="Черкизово Лиски ККЗ"/>
        <s v="Череповец-Северсталь"/>
        <s v="Черкизово Алтай-7 расширение"/>
        <s v="Амурский ГХК"/>
        <s v="Поиск сотрудников"/>
        <s v="Ангарск СМНУ-70 ПНР GH180 "/>
        <s v="Черкизово Уфа перифирия"/>
        <s v="Черкизово ОКЗ весы Van Aarsen"/>
        <s v="Черкизово_Челябинск (СП14) "/>
        <s v="Черкизово Елец зерносушилка"/>
        <s v="В командировке по проекту"/>
        <s v="СПГ Кожевниково"/>
        <s v="ЭггерДревПродукт Гагарин ТО GH180"/>
        <s v="Стерлитамак"/>
        <s v="Автоматизация документации"/>
        <s v="В офисе, но работа над проектом "/>
        <s v="Черкизово Алтай-7 Kaja and Kemin"/>
        <s v="СПГ Вороновка"/>
        <s v="Черкизово Тамбов Весы VA"/>
        <s v="Черкизово_Вента-Ойл "/>
        <s v="Черкизово_замена Siwarex на ТИ"/>
        <s v="Библиотека Regul"/>
        <s v="Транснефть-Восток Обучение GH180" u="1"/>
        <s v="ВПК-ОЙЛ Коченевский НПЗ " u="1"/>
        <s v="Эггер_окт'23 Pashovkin" u="1"/>
        <s v="Черкизово Алтай-7" u="1"/>
        <s v="ОКЗ Миграция на библиотеку" u="1"/>
        <s v="СПГ Тегульдет" u="1"/>
        <s v="СПГ Каргала" u="1"/>
        <s v="Цесла" u="1"/>
        <s v="Русагро-Аткарск" u="1"/>
        <s v="Ферреро" u="1"/>
      </sharedItems>
    </cacheField>
    <cacheField name="Часы затрачено" numFmtId="0">
      <sharedItems containsString="0" containsBlank="1" containsNumber="1" minValue="0" maxValue="24" count="25">
        <m/>
        <n v="8"/>
        <n v="4"/>
        <n v="2"/>
        <n v="6"/>
        <n v="0"/>
        <n v="1"/>
        <n v="3"/>
        <n v="5"/>
        <n v="7"/>
        <n v="10"/>
        <n v="9"/>
        <n v="11"/>
        <n v="12"/>
        <n v="13"/>
        <n v="14"/>
        <n v="15"/>
        <n v="0.5"/>
        <n v="5.5"/>
        <n v="24"/>
        <n v="9.5"/>
        <n v="18"/>
        <n v="6.5"/>
        <n v="16" u="1"/>
        <n v="1.5" u="1"/>
      </sharedItems>
    </cacheField>
    <cacheField name="Комментарий" numFmtId="0">
      <sharedItems containsNonDate="0" containsString="0" containsBlank="1"/>
    </cacheField>
    <cacheField name="Должность" numFmtId="0">
      <sharedItems containsNonDate="0" containsString="0" containsBlank="1"/>
    </cacheField>
    <cacheField name="Сотрудник (ФИО)" numFmtId="0">
      <sharedItems containsBlank="1" count="22">
        <s v="Чернов Георгий"/>
        <s v="Курганов Сергей"/>
        <s v="Посохов Даниил"/>
        <s v="Павлов Пётр"/>
        <s v="Герасимов Константин"/>
        <s v="Крестников Евгений"/>
        <s v="Стадник Роман"/>
        <s v="Пашовкин Александр"/>
        <s v="Мамаев Илья"/>
        <s v="Кыштымов Ислямбек "/>
        <s v="Колесников Ростислав"/>
        <s v="Русяев Никита"/>
        <m/>
        <s v="Антонов Михаил"/>
        <s v="Вик Дмитрий"/>
        <s v="Шаймухаметов Руслан"/>
        <s v="Уваров Дмитрий"/>
        <s v="Алимкулов Тимур"/>
        <s v="Петухов Семён"/>
        <s v="Крестников Константин" u="1"/>
        <s v="Вик Дмитрий " u="1"/>
        <s v="Павлов Петр" u="1"/>
      </sharedItems>
    </cacheField>
    <cacheField name="Дата2" numFmtId="166">
      <sharedItems containsSemiMixedTypes="0" containsNonDate="0" containsDate="1" containsString="0" minDate="2023-04-01T00:00:00" maxDate="2024-12-02T00:00:00" count="21">
        <d v="2023-07-01T00:00:00"/>
        <d v="2023-08-01T00:00:00"/>
        <d v="2023-09-01T00:00:00"/>
        <d v="2023-10-01T00:00:00"/>
        <d v="2023-11-01T00:00:00"/>
        <d v="2023-12-01T00:00:00"/>
        <d v="2024-01-01T00:00:00"/>
        <d v="2024-02-01T00:00:00"/>
        <d v="2024-03-01T00:00:00"/>
        <d v="2024-04-01T00:00:00"/>
        <d v="2024-05-01T00:00:00"/>
        <d v="2024-06-01T00:00:00"/>
        <d v="2024-07-01T00:00:00"/>
        <d v="2024-08-01T00:00:00"/>
        <d v="2024-09-01T00:00:00"/>
        <d v="2023-06-01T00:00:00" u="1"/>
        <d v="2023-05-01T00:00:00" u="1"/>
        <d v="2023-04-01T00:00:00" u="1"/>
        <d v="2024-12-01T00:00:00" u="1"/>
        <d v="2024-11-01T00:00:00" u="1"/>
        <d v="2024-10-01T00:00:00" u="1"/>
      </sharedItems>
    </cacheField>
    <cacheField name="Статус" numFmtId="0">
      <sharedItems/>
    </cacheField>
    <cacheField name="Переработка" numFmtId="0">
      <sharedItems containsSemiMixedTypes="0" containsString="0" containsNumber="1" minValue="0" maxValue="24"/>
    </cacheField>
    <cacheField name="Норма" numFmtId="0">
      <sharedItems containsSemiMixedTypes="0" containsString="0" containsNumber="1" minValue="0" maxValue="8"/>
    </cacheField>
  </cacheFields>
  <extLst>
    <ext xmlns:x14="http://schemas.microsoft.com/office/spreadsheetml/2009/9/main" uri="{725AE2AE-9491-48be-B2B4-4EB974FC3084}">
      <x14:pivotCacheDefinition pivotCacheId="1361875960"/>
    </ext>
  </extLst>
</pivotCacheDefinition>
</file>

<file path=xl/pivotCache/pivotCacheRecords1.xml><?xml version="1.0" encoding="utf-8"?>
<pivotCacheRecords xmlns="http://schemas.openxmlformats.org/spreadsheetml/2006/main" xmlns:r="http://schemas.openxmlformats.org/officeDocument/2006/relationships" count="5293">
  <r>
    <s v="В/П"/>
    <d v="2023-07-01T00:00:00"/>
    <s v="Сб"/>
    <x v="0"/>
    <x v="0"/>
    <m/>
    <m/>
    <x v="0"/>
    <x v="0"/>
    <s v=""/>
    <n v="0"/>
    <n v="0"/>
  </r>
  <r>
    <s v="В/П"/>
    <d v="2023-07-02T00:00:00"/>
    <s v="Вс"/>
    <x v="0"/>
    <x v="0"/>
    <m/>
    <m/>
    <x v="0"/>
    <x v="0"/>
    <s v=""/>
    <n v="0"/>
    <n v="0"/>
  </r>
  <r>
    <m/>
    <d v="2023-07-03T00:00:00"/>
    <s v="Пн"/>
    <x v="1"/>
    <x v="1"/>
    <m/>
    <m/>
    <x v="0"/>
    <x v="0"/>
    <s v="норма"/>
    <n v="0"/>
    <n v="8"/>
  </r>
  <r>
    <m/>
    <d v="2023-07-04T00:00:00"/>
    <s v="Вт"/>
    <x v="1"/>
    <x v="1"/>
    <m/>
    <m/>
    <x v="0"/>
    <x v="0"/>
    <s v="норма"/>
    <n v="0"/>
    <n v="8"/>
  </r>
  <r>
    <m/>
    <d v="2023-07-05T00:00:00"/>
    <s v="Ср"/>
    <x v="1"/>
    <x v="1"/>
    <m/>
    <m/>
    <x v="0"/>
    <x v="0"/>
    <s v="норма"/>
    <n v="0"/>
    <n v="8"/>
  </r>
  <r>
    <m/>
    <d v="2023-07-06T00:00:00"/>
    <s v="Чт"/>
    <x v="1"/>
    <x v="1"/>
    <m/>
    <m/>
    <x v="0"/>
    <x v="0"/>
    <s v="норма"/>
    <n v="0"/>
    <n v="8"/>
  </r>
  <r>
    <m/>
    <d v="2023-07-07T00:00:00"/>
    <s v="Пт"/>
    <x v="1"/>
    <x v="1"/>
    <m/>
    <m/>
    <x v="0"/>
    <x v="0"/>
    <s v="норма"/>
    <n v="0"/>
    <n v="8"/>
  </r>
  <r>
    <s v="В/П"/>
    <d v="2023-07-08T00:00:00"/>
    <s v="Сб"/>
    <x v="0"/>
    <x v="0"/>
    <m/>
    <m/>
    <x v="0"/>
    <x v="0"/>
    <s v=""/>
    <n v="0"/>
    <n v="0"/>
  </r>
  <r>
    <s v="В/П"/>
    <d v="2023-07-09T00:00:00"/>
    <s v="Вс"/>
    <x v="0"/>
    <x v="0"/>
    <m/>
    <m/>
    <x v="0"/>
    <x v="0"/>
    <s v=""/>
    <n v="0"/>
    <n v="0"/>
  </r>
  <r>
    <m/>
    <d v="2023-07-10T00:00:00"/>
    <s v="Пн"/>
    <x v="1"/>
    <x v="1"/>
    <m/>
    <m/>
    <x v="0"/>
    <x v="0"/>
    <s v="норма"/>
    <n v="0"/>
    <n v="8"/>
  </r>
  <r>
    <m/>
    <d v="2023-07-11T00:00:00"/>
    <s v="Вт"/>
    <x v="2"/>
    <x v="1"/>
    <m/>
    <m/>
    <x v="0"/>
    <x v="0"/>
    <s v="норма"/>
    <n v="0"/>
    <n v="8"/>
  </r>
  <r>
    <m/>
    <d v="2023-07-12T00:00:00"/>
    <s v="Ср"/>
    <x v="3"/>
    <x v="2"/>
    <m/>
    <m/>
    <x v="0"/>
    <x v="0"/>
    <s v="норма"/>
    <n v="0"/>
    <n v="4"/>
  </r>
  <r>
    <m/>
    <d v="2023-07-12T00:00:00"/>
    <s v="Ср"/>
    <x v="1"/>
    <x v="2"/>
    <m/>
    <m/>
    <x v="0"/>
    <x v="0"/>
    <s v="норма"/>
    <n v="0"/>
    <n v="4"/>
  </r>
  <r>
    <m/>
    <d v="2023-07-13T00:00:00"/>
    <s v="Чт"/>
    <x v="3"/>
    <x v="1"/>
    <m/>
    <m/>
    <x v="0"/>
    <x v="0"/>
    <s v="норма"/>
    <n v="0"/>
    <n v="8"/>
  </r>
  <r>
    <m/>
    <d v="2023-07-14T00:00:00"/>
    <s v="Пт"/>
    <x v="1"/>
    <x v="1"/>
    <m/>
    <m/>
    <x v="0"/>
    <x v="0"/>
    <s v="норма"/>
    <n v="0"/>
    <n v="8"/>
  </r>
  <r>
    <s v="В/П"/>
    <d v="2023-07-15T00:00:00"/>
    <s v="Сб"/>
    <x v="0"/>
    <x v="0"/>
    <m/>
    <m/>
    <x v="0"/>
    <x v="0"/>
    <s v=""/>
    <n v="0"/>
    <n v="0"/>
  </r>
  <r>
    <s v="В/П"/>
    <d v="2023-07-16T00:00:00"/>
    <s v="Вс"/>
    <x v="0"/>
    <x v="0"/>
    <m/>
    <m/>
    <x v="0"/>
    <x v="0"/>
    <s v=""/>
    <n v="0"/>
    <n v="0"/>
  </r>
  <r>
    <m/>
    <d v="2023-07-17T00:00:00"/>
    <s v="Пн"/>
    <x v="4"/>
    <x v="1"/>
    <m/>
    <m/>
    <x v="0"/>
    <x v="0"/>
    <s v="норма"/>
    <n v="0"/>
    <n v="8"/>
  </r>
  <r>
    <m/>
    <d v="2023-07-18T00:00:00"/>
    <s v="Вт"/>
    <x v="4"/>
    <x v="1"/>
    <m/>
    <m/>
    <x v="0"/>
    <x v="0"/>
    <s v="норма"/>
    <n v="0"/>
    <n v="8"/>
  </r>
  <r>
    <m/>
    <d v="2023-07-19T00:00:00"/>
    <s v="Ср"/>
    <x v="4"/>
    <x v="1"/>
    <m/>
    <m/>
    <x v="0"/>
    <x v="0"/>
    <s v="норма"/>
    <n v="0"/>
    <n v="8"/>
  </r>
  <r>
    <m/>
    <d v="2023-07-20T00:00:00"/>
    <s v="Чт"/>
    <x v="4"/>
    <x v="1"/>
    <m/>
    <m/>
    <x v="0"/>
    <x v="0"/>
    <s v="норма"/>
    <n v="0"/>
    <n v="8"/>
  </r>
  <r>
    <m/>
    <d v="2023-07-21T00:00:00"/>
    <s v="Пт"/>
    <x v="4"/>
    <x v="1"/>
    <m/>
    <m/>
    <x v="0"/>
    <x v="0"/>
    <s v="норма"/>
    <n v="0"/>
    <n v="8"/>
  </r>
  <r>
    <s v="В/П"/>
    <d v="2023-07-22T00:00:00"/>
    <s v="Сб"/>
    <x v="0"/>
    <x v="0"/>
    <m/>
    <m/>
    <x v="0"/>
    <x v="0"/>
    <s v=""/>
    <n v="0"/>
    <n v="0"/>
  </r>
  <r>
    <s v="В/П"/>
    <d v="2023-07-23T00:00:00"/>
    <s v="Вс"/>
    <x v="0"/>
    <x v="0"/>
    <m/>
    <m/>
    <x v="0"/>
    <x v="0"/>
    <s v=""/>
    <n v="0"/>
    <n v="0"/>
  </r>
  <r>
    <m/>
    <d v="2023-07-24T00:00:00"/>
    <s v="Пн"/>
    <x v="4"/>
    <x v="1"/>
    <m/>
    <m/>
    <x v="0"/>
    <x v="0"/>
    <s v="норма"/>
    <n v="0"/>
    <n v="8"/>
  </r>
  <r>
    <m/>
    <d v="2023-07-25T00:00:00"/>
    <s v="Вт"/>
    <x v="4"/>
    <x v="1"/>
    <m/>
    <m/>
    <x v="0"/>
    <x v="0"/>
    <s v="норма"/>
    <n v="0"/>
    <n v="8"/>
  </r>
  <r>
    <m/>
    <d v="2023-07-26T00:00:00"/>
    <s v="Ср"/>
    <x v="4"/>
    <x v="1"/>
    <m/>
    <m/>
    <x v="0"/>
    <x v="0"/>
    <s v="норма"/>
    <n v="0"/>
    <n v="8"/>
  </r>
  <r>
    <m/>
    <d v="2023-07-27T00:00:00"/>
    <s v="Чт"/>
    <x v="4"/>
    <x v="1"/>
    <m/>
    <m/>
    <x v="0"/>
    <x v="0"/>
    <s v="норма"/>
    <n v="0"/>
    <n v="8"/>
  </r>
  <r>
    <m/>
    <d v="2023-07-28T00:00:00"/>
    <s v="Пт"/>
    <x v="4"/>
    <x v="1"/>
    <m/>
    <m/>
    <x v="0"/>
    <x v="0"/>
    <s v="норма"/>
    <n v="0"/>
    <n v="8"/>
  </r>
  <r>
    <s v="В/П"/>
    <d v="2023-07-29T00:00:00"/>
    <s v="Сб"/>
    <x v="0"/>
    <x v="0"/>
    <m/>
    <m/>
    <x v="0"/>
    <x v="0"/>
    <s v=""/>
    <n v="0"/>
    <n v="0"/>
  </r>
  <r>
    <s v="В/П"/>
    <d v="2023-07-30T00:00:00"/>
    <s v="Вс"/>
    <x v="0"/>
    <x v="0"/>
    <m/>
    <m/>
    <x v="0"/>
    <x v="0"/>
    <s v=""/>
    <n v="0"/>
    <n v="0"/>
  </r>
  <r>
    <m/>
    <d v="2023-07-31T00:00:00"/>
    <s v="Пн"/>
    <x v="2"/>
    <x v="1"/>
    <m/>
    <m/>
    <x v="0"/>
    <x v="0"/>
    <s v="норма"/>
    <n v="0"/>
    <n v="8"/>
  </r>
  <r>
    <s v="В/П"/>
    <d v="2023-07-01T00:00:00"/>
    <s v="Сб"/>
    <x v="0"/>
    <x v="0"/>
    <m/>
    <m/>
    <x v="1"/>
    <x v="0"/>
    <s v=""/>
    <n v="0"/>
    <n v="0"/>
  </r>
  <r>
    <s v="В/П"/>
    <d v="2023-07-02T00:00:00"/>
    <s v="Вс"/>
    <x v="0"/>
    <x v="0"/>
    <m/>
    <m/>
    <x v="1"/>
    <x v="0"/>
    <s v=""/>
    <n v="0"/>
    <n v="0"/>
  </r>
  <r>
    <m/>
    <d v="2023-07-03T00:00:00"/>
    <s v="Пн"/>
    <x v="5"/>
    <x v="1"/>
    <m/>
    <m/>
    <x v="1"/>
    <x v="0"/>
    <s v="норма"/>
    <n v="0"/>
    <n v="8"/>
  </r>
  <r>
    <m/>
    <d v="2023-07-04T00:00:00"/>
    <s v="Вт"/>
    <x v="5"/>
    <x v="1"/>
    <m/>
    <m/>
    <x v="1"/>
    <x v="0"/>
    <s v="норма"/>
    <n v="0"/>
    <n v="8"/>
  </r>
  <r>
    <m/>
    <d v="2023-07-05T00:00:00"/>
    <s v="Ср"/>
    <x v="1"/>
    <x v="1"/>
    <m/>
    <m/>
    <x v="1"/>
    <x v="0"/>
    <s v="норма"/>
    <n v="0"/>
    <n v="8"/>
  </r>
  <r>
    <m/>
    <d v="2023-07-06T00:00:00"/>
    <s v="Чт"/>
    <x v="6"/>
    <x v="1"/>
    <m/>
    <m/>
    <x v="1"/>
    <x v="0"/>
    <s v="норма"/>
    <n v="0"/>
    <n v="8"/>
  </r>
  <r>
    <m/>
    <d v="2023-07-07T00:00:00"/>
    <s v="Пт"/>
    <x v="7"/>
    <x v="2"/>
    <m/>
    <m/>
    <x v="1"/>
    <x v="0"/>
    <s v="норма"/>
    <n v="0"/>
    <n v="4"/>
  </r>
  <r>
    <m/>
    <d v="2023-07-07T00:00:00"/>
    <s v="Пт"/>
    <x v="8"/>
    <x v="2"/>
    <m/>
    <m/>
    <x v="1"/>
    <x v="0"/>
    <s v="норма"/>
    <n v="0"/>
    <n v="4"/>
  </r>
  <r>
    <s v="В/П"/>
    <d v="2023-07-08T00:00:00"/>
    <s v="Сб"/>
    <x v="0"/>
    <x v="0"/>
    <m/>
    <m/>
    <x v="1"/>
    <x v="0"/>
    <s v=""/>
    <n v="0"/>
    <n v="0"/>
  </r>
  <r>
    <s v="В/П"/>
    <d v="2023-07-09T00:00:00"/>
    <s v="Вс"/>
    <x v="0"/>
    <x v="0"/>
    <m/>
    <m/>
    <x v="1"/>
    <x v="0"/>
    <s v=""/>
    <n v="0"/>
    <n v="0"/>
  </r>
  <r>
    <m/>
    <d v="2023-07-10T00:00:00"/>
    <s v="Пн"/>
    <x v="7"/>
    <x v="1"/>
    <m/>
    <m/>
    <x v="1"/>
    <x v="0"/>
    <s v="норма"/>
    <n v="0"/>
    <n v="8"/>
  </r>
  <r>
    <m/>
    <d v="2023-07-11T00:00:00"/>
    <s v="Вт"/>
    <x v="8"/>
    <x v="1"/>
    <m/>
    <m/>
    <x v="1"/>
    <x v="0"/>
    <s v="норма"/>
    <n v="0"/>
    <n v="8"/>
  </r>
  <r>
    <m/>
    <d v="2023-07-12T00:00:00"/>
    <s v="Ср"/>
    <x v="7"/>
    <x v="3"/>
    <m/>
    <m/>
    <x v="1"/>
    <x v="0"/>
    <s v="норма"/>
    <n v="0"/>
    <n v="2"/>
  </r>
  <r>
    <m/>
    <d v="2023-07-12T00:00:00"/>
    <s v="Ср"/>
    <x v="8"/>
    <x v="4"/>
    <m/>
    <m/>
    <x v="1"/>
    <x v="0"/>
    <s v="норма"/>
    <n v="0"/>
    <n v="6"/>
  </r>
  <r>
    <m/>
    <d v="2023-07-13T00:00:00"/>
    <s v="Чт"/>
    <x v="1"/>
    <x v="1"/>
    <m/>
    <m/>
    <x v="1"/>
    <x v="0"/>
    <s v="норма"/>
    <n v="0"/>
    <n v="8"/>
  </r>
  <r>
    <m/>
    <d v="2023-07-14T00:00:00"/>
    <s v="Пт"/>
    <x v="7"/>
    <x v="2"/>
    <m/>
    <m/>
    <x v="1"/>
    <x v="0"/>
    <s v="норма"/>
    <n v="0"/>
    <n v="4"/>
  </r>
  <r>
    <m/>
    <d v="2023-07-14T00:00:00"/>
    <s v="Пт"/>
    <x v="8"/>
    <x v="2"/>
    <m/>
    <m/>
    <x v="1"/>
    <x v="0"/>
    <s v="норма"/>
    <n v="0"/>
    <n v="4"/>
  </r>
  <r>
    <s v="В/П"/>
    <d v="2023-07-15T00:00:00"/>
    <s v="Сб"/>
    <x v="0"/>
    <x v="0"/>
    <m/>
    <m/>
    <x v="1"/>
    <x v="0"/>
    <s v=""/>
    <n v="0"/>
    <n v="0"/>
  </r>
  <r>
    <s v="В/П"/>
    <d v="2023-07-16T00:00:00"/>
    <s v="Вс"/>
    <x v="0"/>
    <x v="0"/>
    <m/>
    <m/>
    <x v="1"/>
    <x v="0"/>
    <s v=""/>
    <n v="0"/>
    <n v="0"/>
  </r>
  <r>
    <m/>
    <d v="2023-07-17T00:00:00"/>
    <s v="Пн"/>
    <x v="7"/>
    <x v="3"/>
    <m/>
    <m/>
    <x v="1"/>
    <x v="0"/>
    <s v="норма"/>
    <n v="0"/>
    <n v="2"/>
  </r>
  <r>
    <m/>
    <d v="2023-07-17T00:00:00"/>
    <s v="Пн"/>
    <x v="8"/>
    <x v="4"/>
    <m/>
    <m/>
    <x v="1"/>
    <x v="0"/>
    <s v="норма"/>
    <n v="0"/>
    <n v="6"/>
  </r>
  <r>
    <m/>
    <d v="2023-07-18T00:00:00"/>
    <s v="Вт"/>
    <x v="6"/>
    <x v="1"/>
    <m/>
    <m/>
    <x v="1"/>
    <x v="0"/>
    <s v="норма"/>
    <n v="0"/>
    <n v="8"/>
  </r>
  <r>
    <m/>
    <d v="2023-07-19T00:00:00"/>
    <s v="Ср"/>
    <x v="7"/>
    <x v="3"/>
    <m/>
    <m/>
    <x v="1"/>
    <x v="0"/>
    <s v="норма"/>
    <n v="0"/>
    <n v="2"/>
  </r>
  <r>
    <m/>
    <d v="2023-07-19T00:00:00"/>
    <s v="Ср"/>
    <x v="8"/>
    <x v="4"/>
    <m/>
    <m/>
    <x v="1"/>
    <x v="0"/>
    <s v="норма"/>
    <n v="0"/>
    <n v="6"/>
  </r>
  <r>
    <m/>
    <d v="2023-07-20T00:00:00"/>
    <s v="Чт"/>
    <x v="1"/>
    <x v="1"/>
    <m/>
    <m/>
    <x v="1"/>
    <x v="0"/>
    <s v="норма"/>
    <n v="0"/>
    <n v="8"/>
  </r>
  <r>
    <m/>
    <d v="2023-07-21T00:00:00"/>
    <s v="Пт"/>
    <x v="5"/>
    <x v="1"/>
    <m/>
    <m/>
    <x v="1"/>
    <x v="0"/>
    <s v="норма"/>
    <n v="0"/>
    <n v="8"/>
  </r>
  <r>
    <s v="В/П"/>
    <d v="2023-07-22T00:00:00"/>
    <s v="Сб"/>
    <x v="0"/>
    <x v="0"/>
    <m/>
    <m/>
    <x v="1"/>
    <x v="0"/>
    <s v=""/>
    <n v="0"/>
    <n v="0"/>
  </r>
  <r>
    <s v="В/П"/>
    <d v="2023-07-23T00:00:00"/>
    <s v="Вс"/>
    <x v="0"/>
    <x v="0"/>
    <m/>
    <m/>
    <x v="1"/>
    <x v="0"/>
    <s v=""/>
    <n v="0"/>
    <n v="0"/>
  </r>
  <r>
    <m/>
    <d v="2023-07-24T00:00:00"/>
    <s v="Пн"/>
    <x v="5"/>
    <x v="1"/>
    <m/>
    <m/>
    <x v="1"/>
    <x v="0"/>
    <s v="норма"/>
    <n v="0"/>
    <n v="8"/>
  </r>
  <r>
    <m/>
    <d v="2023-07-25T00:00:00"/>
    <s v="Вт"/>
    <x v="5"/>
    <x v="1"/>
    <m/>
    <m/>
    <x v="1"/>
    <x v="0"/>
    <s v="норма"/>
    <n v="0"/>
    <n v="8"/>
  </r>
  <r>
    <m/>
    <d v="2023-07-26T00:00:00"/>
    <s v="Ср"/>
    <x v="1"/>
    <x v="1"/>
    <m/>
    <m/>
    <x v="1"/>
    <x v="0"/>
    <s v="норма"/>
    <n v="0"/>
    <n v="8"/>
  </r>
  <r>
    <m/>
    <d v="2023-07-27T00:00:00"/>
    <s v="Чт"/>
    <x v="8"/>
    <x v="2"/>
    <m/>
    <m/>
    <x v="1"/>
    <x v="0"/>
    <s v="норма"/>
    <n v="0"/>
    <n v="4"/>
  </r>
  <r>
    <m/>
    <d v="2023-07-27T00:00:00"/>
    <s v="Чт"/>
    <x v="6"/>
    <x v="2"/>
    <m/>
    <m/>
    <x v="1"/>
    <x v="0"/>
    <s v="норма"/>
    <n v="0"/>
    <n v="4"/>
  </r>
  <r>
    <m/>
    <d v="2023-07-28T00:00:00"/>
    <s v="Пт"/>
    <x v="1"/>
    <x v="1"/>
    <m/>
    <m/>
    <x v="1"/>
    <x v="0"/>
    <s v="норма"/>
    <n v="0"/>
    <n v="8"/>
  </r>
  <r>
    <s v="В/П"/>
    <d v="2023-07-29T00:00:00"/>
    <s v="Сб"/>
    <x v="0"/>
    <x v="0"/>
    <m/>
    <m/>
    <x v="1"/>
    <x v="0"/>
    <s v=""/>
    <n v="0"/>
    <n v="0"/>
  </r>
  <r>
    <s v="В/П"/>
    <d v="2023-07-30T00:00:00"/>
    <s v="Вс"/>
    <x v="0"/>
    <x v="0"/>
    <m/>
    <m/>
    <x v="1"/>
    <x v="0"/>
    <s v=""/>
    <n v="0"/>
    <n v="0"/>
  </r>
  <r>
    <m/>
    <d v="2023-07-31T00:00:00"/>
    <s v="Пн"/>
    <x v="7"/>
    <x v="4"/>
    <m/>
    <m/>
    <x v="1"/>
    <x v="0"/>
    <s v="норма"/>
    <n v="0"/>
    <n v="6"/>
  </r>
  <r>
    <m/>
    <d v="2023-07-31T00:00:00"/>
    <s v="Пн"/>
    <x v="8"/>
    <x v="3"/>
    <m/>
    <m/>
    <x v="1"/>
    <x v="0"/>
    <s v="норма"/>
    <n v="0"/>
    <n v="2"/>
  </r>
  <r>
    <s v="В/П"/>
    <d v="2023-07-01T00:00:00"/>
    <s v="Сб"/>
    <x v="0"/>
    <x v="0"/>
    <m/>
    <m/>
    <x v="2"/>
    <x v="0"/>
    <s v=""/>
    <n v="0"/>
    <n v="0"/>
  </r>
  <r>
    <s v="В/П"/>
    <d v="2023-07-02T00:00:00"/>
    <s v="Вс"/>
    <x v="0"/>
    <x v="0"/>
    <m/>
    <m/>
    <x v="2"/>
    <x v="0"/>
    <s v=""/>
    <n v="0"/>
    <n v="0"/>
  </r>
  <r>
    <m/>
    <d v="2023-07-03T00:00:00"/>
    <s v="Пн"/>
    <x v="9"/>
    <x v="1"/>
    <m/>
    <m/>
    <x v="2"/>
    <x v="0"/>
    <s v="норма"/>
    <n v="0"/>
    <n v="8"/>
  </r>
  <r>
    <m/>
    <d v="2023-07-04T00:00:00"/>
    <s v="Вт"/>
    <x v="9"/>
    <x v="1"/>
    <m/>
    <m/>
    <x v="2"/>
    <x v="0"/>
    <s v="норма"/>
    <n v="0"/>
    <n v="8"/>
  </r>
  <r>
    <m/>
    <d v="2023-07-05T00:00:00"/>
    <s v="Ср"/>
    <x v="9"/>
    <x v="1"/>
    <m/>
    <m/>
    <x v="2"/>
    <x v="0"/>
    <s v="норма"/>
    <n v="0"/>
    <n v="8"/>
  </r>
  <r>
    <m/>
    <d v="2023-07-06T00:00:00"/>
    <s v="Чт"/>
    <x v="9"/>
    <x v="1"/>
    <m/>
    <m/>
    <x v="2"/>
    <x v="0"/>
    <s v="норма"/>
    <n v="0"/>
    <n v="8"/>
  </r>
  <r>
    <m/>
    <d v="2023-07-07T00:00:00"/>
    <s v="Пт"/>
    <x v="9"/>
    <x v="1"/>
    <m/>
    <m/>
    <x v="2"/>
    <x v="0"/>
    <s v="норма"/>
    <n v="0"/>
    <n v="8"/>
  </r>
  <r>
    <s v="В/П"/>
    <d v="2023-07-08T00:00:00"/>
    <s v="Сб"/>
    <x v="0"/>
    <x v="0"/>
    <m/>
    <m/>
    <x v="2"/>
    <x v="0"/>
    <s v=""/>
    <n v="0"/>
    <n v="0"/>
  </r>
  <r>
    <s v="В/П"/>
    <d v="2023-07-09T00:00:00"/>
    <s v="Вс"/>
    <x v="0"/>
    <x v="0"/>
    <m/>
    <m/>
    <x v="2"/>
    <x v="0"/>
    <s v=""/>
    <n v="0"/>
    <n v="0"/>
  </r>
  <r>
    <m/>
    <d v="2023-07-10T00:00:00"/>
    <s v="Пн"/>
    <x v="9"/>
    <x v="1"/>
    <m/>
    <m/>
    <x v="2"/>
    <x v="0"/>
    <s v="норма"/>
    <n v="0"/>
    <n v="8"/>
  </r>
  <r>
    <m/>
    <d v="2023-07-11T00:00:00"/>
    <s v="Вт"/>
    <x v="9"/>
    <x v="1"/>
    <m/>
    <m/>
    <x v="2"/>
    <x v="0"/>
    <s v="норма"/>
    <n v="0"/>
    <n v="8"/>
  </r>
  <r>
    <m/>
    <d v="2023-07-12T00:00:00"/>
    <s v="Ср"/>
    <x v="9"/>
    <x v="1"/>
    <m/>
    <m/>
    <x v="2"/>
    <x v="0"/>
    <s v="норма"/>
    <n v="0"/>
    <n v="8"/>
  </r>
  <r>
    <m/>
    <d v="2023-07-13T00:00:00"/>
    <s v="Чт"/>
    <x v="9"/>
    <x v="1"/>
    <m/>
    <m/>
    <x v="2"/>
    <x v="0"/>
    <s v="норма"/>
    <n v="0"/>
    <n v="8"/>
  </r>
  <r>
    <m/>
    <d v="2023-07-14T00:00:00"/>
    <s v="Пт"/>
    <x v="9"/>
    <x v="1"/>
    <m/>
    <m/>
    <x v="2"/>
    <x v="0"/>
    <s v="норма"/>
    <n v="0"/>
    <n v="8"/>
  </r>
  <r>
    <s v="В/П"/>
    <d v="2023-07-15T00:00:00"/>
    <s v="Сб"/>
    <x v="0"/>
    <x v="0"/>
    <m/>
    <m/>
    <x v="2"/>
    <x v="0"/>
    <s v=""/>
    <n v="0"/>
    <n v="0"/>
  </r>
  <r>
    <s v="В/П"/>
    <d v="2023-07-16T00:00:00"/>
    <s v="Вс"/>
    <x v="0"/>
    <x v="0"/>
    <m/>
    <m/>
    <x v="2"/>
    <x v="0"/>
    <s v=""/>
    <n v="0"/>
    <n v="0"/>
  </r>
  <r>
    <m/>
    <d v="2023-07-17T00:00:00"/>
    <s v="Пн"/>
    <x v="10"/>
    <x v="1"/>
    <m/>
    <m/>
    <x v="2"/>
    <x v="0"/>
    <s v="норма"/>
    <n v="0"/>
    <n v="8"/>
  </r>
  <r>
    <m/>
    <d v="2023-07-18T00:00:00"/>
    <s v="Вт"/>
    <x v="10"/>
    <x v="1"/>
    <m/>
    <m/>
    <x v="2"/>
    <x v="0"/>
    <s v="норма"/>
    <n v="0"/>
    <n v="8"/>
  </r>
  <r>
    <m/>
    <d v="2023-07-19T00:00:00"/>
    <s v="Ср"/>
    <x v="10"/>
    <x v="1"/>
    <m/>
    <m/>
    <x v="2"/>
    <x v="0"/>
    <s v="норма"/>
    <n v="0"/>
    <n v="8"/>
  </r>
  <r>
    <m/>
    <d v="2023-07-20T00:00:00"/>
    <s v="Чт"/>
    <x v="10"/>
    <x v="1"/>
    <m/>
    <m/>
    <x v="2"/>
    <x v="0"/>
    <s v="норма"/>
    <n v="0"/>
    <n v="8"/>
  </r>
  <r>
    <m/>
    <d v="2023-07-21T00:00:00"/>
    <s v="Пт"/>
    <x v="10"/>
    <x v="1"/>
    <m/>
    <m/>
    <x v="2"/>
    <x v="0"/>
    <s v="норма"/>
    <n v="0"/>
    <n v="8"/>
  </r>
  <r>
    <s v="В/П"/>
    <d v="2023-07-22T00:00:00"/>
    <s v="Сб"/>
    <x v="0"/>
    <x v="0"/>
    <m/>
    <m/>
    <x v="2"/>
    <x v="0"/>
    <s v=""/>
    <n v="0"/>
    <n v="0"/>
  </r>
  <r>
    <s v="В/П"/>
    <d v="2023-07-23T00:00:00"/>
    <s v="Вс"/>
    <x v="0"/>
    <x v="0"/>
    <m/>
    <m/>
    <x v="2"/>
    <x v="0"/>
    <s v=""/>
    <n v="0"/>
    <n v="0"/>
  </r>
  <r>
    <m/>
    <d v="2023-07-24T00:00:00"/>
    <s v="Пн"/>
    <x v="10"/>
    <x v="1"/>
    <m/>
    <m/>
    <x v="2"/>
    <x v="0"/>
    <s v="норма"/>
    <n v="0"/>
    <n v="8"/>
  </r>
  <r>
    <m/>
    <d v="2023-07-25T00:00:00"/>
    <s v="Вт"/>
    <x v="10"/>
    <x v="1"/>
    <m/>
    <m/>
    <x v="2"/>
    <x v="0"/>
    <s v="норма"/>
    <n v="0"/>
    <n v="8"/>
  </r>
  <r>
    <m/>
    <d v="2023-07-26T00:00:00"/>
    <s v="Ср"/>
    <x v="10"/>
    <x v="1"/>
    <m/>
    <m/>
    <x v="2"/>
    <x v="0"/>
    <s v="норма"/>
    <n v="0"/>
    <n v="8"/>
  </r>
  <r>
    <m/>
    <d v="2023-07-27T00:00:00"/>
    <s v="Чт"/>
    <x v="10"/>
    <x v="1"/>
    <m/>
    <m/>
    <x v="2"/>
    <x v="0"/>
    <s v="норма"/>
    <n v="0"/>
    <n v="8"/>
  </r>
  <r>
    <m/>
    <d v="2023-07-28T00:00:00"/>
    <s v="Пт"/>
    <x v="10"/>
    <x v="1"/>
    <m/>
    <m/>
    <x v="2"/>
    <x v="0"/>
    <s v="норма"/>
    <n v="0"/>
    <n v="8"/>
  </r>
  <r>
    <s v="В/П"/>
    <d v="2023-07-29T00:00:00"/>
    <s v="Сб"/>
    <x v="0"/>
    <x v="0"/>
    <m/>
    <m/>
    <x v="2"/>
    <x v="0"/>
    <s v=""/>
    <n v="0"/>
    <n v="0"/>
  </r>
  <r>
    <s v="В/П"/>
    <d v="2023-07-30T00:00:00"/>
    <s v="Вс"/>
    <x v="0"/>
    <x v="0"/>
    <m/>
    <m/>
    <x v="2"/>
    <x v="0"/>
    <s v=""/>
    <n v="0"/>
    <n v="0"/>
  </r>
  <r>
    <m/>
    <d v="2023-07-31T00:00:00"/>
    <s v="Пн"/>
    <x v="0"/>
    <x v="0"/>
    <m/>
    <m/>
    <x v="2"/>
    <x v="0"/>
    <s v=""/>
    <n v="0"/>
    <n v="0"/>
  </r>
  <r>
    <m/>
    <d v="2023-08-01T00:00:00"/>
    <s v="Вт"/>
    <x v="11"/>
    <x v="1"/>
    <m/>
    <m/>
    <x v="0"/>
    <x v="1"/>
    <s v="норма"/>
    <n v="0"/>
    <n v="8"/>
  </r>
  <r>
    <m/>
    <d v="2023-08-02T00:00:00"/>
    <s v="Ср"/>
    <x v="11"/>
    <x v="1"/>
    <m/>
    <m/>
    <x v="0"/>
    <x v="1"/>
    <s v="норма"/>
    <n v="0"/>
    <n v="8"/>
  </r>
  <r>
    <m/>
    <d v="2023-08-03T00:00:00"/>
    <s v="Чт"/>
    <x v="11"/>
    <x v="1"/>
    <m/>
    <m/>
    <x v="0"/>
    <x v="1"/>
    <s v="норма"/>
    <n v="0"/>
    <n v="8"/>
  </r>
  <r>
    <m/>
    <d v="2023-08-04T00:00:00"/>
    <s v="Пт"/>
    <x v="11"/>
    <x v="1"/>
    <m/>
    <m/>
    <x v="0"/>
    <x v="1"/>
    <s v="норма"/>
    <n v="0"/>
    <n v="8"/>
  </r>
  <r>
    <s v="В/П"/>
    <d v="2023-08-05T00:00:00"/>
    <s v="Сб"/>
    <x v="0"/>
    <x v="5"/>
    <m/>
    <m/>
    <x v="0"/>
    <x v="1"/>
    <s v=""/>
    <n v="0"/>
    <n v="0"/>
  </r>
  <r>
    <s v="В/П"/>
    <d v="2023-08-06T00:00:00"/>
    <s v="Вс"/>
    <x v="0"/>
    <x v="5"/>
    <m/>
    <m/>
    <x v="0"/>
    <x v="1"/>
    <s v=""/>
    <n v="0"/>
    <n v="0"/>
  </r>
  <r>
    <m/>
    <d v="2023-08-07T00:00:00"/>
    <s v="Пн"/>
    <x v="1"/>
    <x v="1"/>
    <m/>
    <m/>
    <x v="0"/>
    <x v="1"/>
    <s v="норма"/>
    <n v="0"/>
    <n v="8"/>
  </r>
  <r>
    <m/>
    <d v="2023-08-08T00:00:00"/>
    <s v="Вт"/>
    <x v="2"/>
    <x v="1"/>
    <m/>
    <m/>
    <x v="0"/>
    <x v="1"/>
    <s v="норма"/>
    <n v="0"/>
    <n v="8"/>
  </r>
  <r>
    <m/>
    <d v="2023-08-09T00:00:00"/>
    <s v="Ср"/>
    <x v="2"/>
    <x v="1"/>
    <m/>
    <m/>
    <x v="0"/>
    <x v="1"/>
    <s v="норма"/>
    <n v="0"/>
    <n v="8"/>
  </r>
  <r>
    <m/>
    <d v="2023-08-10T00:00:00"/>
    <s v="Чт"/>
    <x v="2"/>
    <x v="1"/>
    <m/>
    <m/>
    <x v="0"/>
    <x v="1"/>
    <s v="норма"/>
    <n v="0"/>
    <n v="8"/>
  </r>
  <r>
    <m/>
    <d v="2023-08-11T00:00:00"/>
    <s v="Пт"/>
    <x v="2"/>
    <x v="1"/>
    <m/>
    <m/>
    <x v="0"/>
    <x v="1"/>
    <s v="норма"/>
    <n v="0"/>
    <n v="8"/>
  </r>
  <r>
    <s v="В/П"/>
    <d v="2023-08-12T00:00:00"/>
    <s v="Сб"/>
    <x v="0"/>
    <x v="5"/>
    <m/>
    <m/>
    <x v="0"/>
    <x v="1"/>
    <s v=""/>
    <n v="0"/>
    <n v="0"/>
  </r>
  <r>
    <s v="В/П"/>
    <d v="2023-08-13T00:00:00"/>
    <s v="Вс"/>
    <x v="0"/>
    <x v="5"/>
    <m/>
    <m/>
    <x v="0"/>
    <x v="1"/>
    <s v=""/>
    <n v="0"/>
    <n v="0"/>
  </r>
  <r>
    <m/>
    <d v="2023-08-14T00:00:00"/>
    <s v="Пн"/>
    <x v="3"/>
    <x v="1"/>
    <m/>
    <m/>
    <x v="0"/>
    <x v="1"/>
    <s v="норма"/>
    <n v="0"/>
    <n v="8"/>
  </r>
  <r>
    <m/>
    <d v="2023-08-15T00:00:00"/>
    <s v="Вт"/>
    <x v="3"/>
    <x v="1"/>
    <m/>
    <m/>
    <x v="0"/>
    <x v="1"/>
    <s v="норма"/>
    <n v="0"/>
    <n v="8"/>
  </r>
  <r>
    <m/>
    <d v="2023-08-16T00:00:00"/>
    <s v="Ср"/>
    <x v="3"/>
    <x v="1"/>
    <m/>
    <m/>
    <x v="0"/>
    <x v="1"/>
    <s v="норма"/>
    <n v="0"/>
    <n v="8"/>
  </r>
  <r>
    <m/>
    <d v="2023-08-17T00:00:00"/>
    <s v="Чт"/>
    <x v="3"/>
    <x v="1"/>
    <m/>
    <m/>
    <x v="0"/>
    <x v="1"/>
    <s v="норма"/>
    <n v="0"/>
    <n v="8"/>
  </r>
  <r>
    <m/>
    <d v="2023-08-18T00:00:00"/>
    <s v="Пт"/>
    <x v="3"/>
    <x v="1"/>
    <m/>
    <m/>
    <x v="0"/>
    <x v="1"/>
    <s v="норма"/>
    <n v="0"/>
    <n v="8"/>
  </r>
  <r>
    <s v="В/П"/>
    <d v="2023-08-19T00:00:00"/>
    <s v="Сб"/>
    <x v="0"/>
    <x v="5"/>
    <m/>
    <m/>
    <x v="0"/>
    <x v="1"/>
    <s v=""/>
    <n v="0"/>
    <n v="0"/>
  </r>
  <r>
    <s v="В/П"/>
    <d v="2023-08-20T00:00:00"/>
    <s v="Вс"/>
    <x v="0"/>
    <x v="5"/>
    <m/>
    <m/>
    <x v="0"/>
    <x v="1"/>
    <s v=""/>
    <n v="0"/>
    <n v="0"/>
  </r>
  <r>
    <m/>
    <d v="2023-08-21T00:00:00"/>
    <s v="Пн"/>
    <x v="11"/>
    <x v="1"/>
    <m/>
    <m/>
    <x v="0"/>
    <x v="1"/>
    <s v="норма"/>
    <n v="0"/>
    <n v="8"/>
  </r>
  <r>
    <m/>
    <d v="2023-08-22T00:00:00"/>
    <s v="Вт"/>
    <x v="11"/>
    <x v="1"/>
    <m/>
    <m/>
    <x v="0"/>
    <x v="1"/>
    <s v="норма"/>
    <n v="0"/>
    <n v="8"/>
  </r>
  <r>
    <m/>
    <d v="2023-08-23T00:00:00"/>
    <s v="Ср"/>
    <x v="11"/>
    <x v="1"/>
    <m/>
    <m/>
    <x v="0"/>
    <x v="1"/>
    <s v="норма"/>
    <n v="0"/>
    <n v="8"/>
  </r>
  <r>
    <m/>
    <d v="2023-08-24T00:00:00"/>
    <s v="Чт"/>
    <x v="11"/>
    <x v="1"/>
    <m/>
    <m/>
    <x v="0"/>
    <x v="1"/>
    <s v="норма"/>
    <n v="0"/>
    <n v="8"/>
  </r>
  <r>
    <m/>
    <d v="2023-08-25T00:00:00"/>
    <s v="Пт"/>
    <x v="11"/>
    <x v="1"/>
    <m/>
    <m/>
    <x v="0"/>
    <x v="1"/>
    <s v="норма"/>
    <n v="0"/>
    <n v="8"/>
  </r>
  <r>
    <s v="В/П"/>
    <d v="2023-08-26T00:00:00"/>
    <s v="Сб"/>
    <x v="0"/>
    <x v="5"/>
    <m/>
    <m/>
    <x v="0"/>
    <x v="1"/>
    <s v=""/>
    <n v="0"/>
    <n v="0"/>
  </r>
  <r>
    <s v="В/П"/>
    <d v="2023-08-27T00:00:00"/>
    <s v="Вс"/>
    <x v="0"/>
    <x v="5"/>
    <m/>
    <m/>
    <x v="0"/>
    <x v="1"/>
    <s v=""/>
    <n v="0"/>
    <n v="0"/>
  </r>
  <r>
    <m/>
    <d v="2023-08-28T00:00:00"/>
    <s v="Пн"/>
    <x v="11"/>
    <x v="1"/>
    <m/>
    <m/>
    <x v="0"/>
    <x v="1"/>
    <s v="норма"/>
    <n v="0"/>
    <n v="8"/>
  </r>
  <r>
    <m/>
    <d v="2023-08-29T00:00:00"/>
    <s v="Вт"/>
    <x v="3"/>
    <x v="1"/>
    <m/>
    <m/>
    <x v="0"/>
    <x v="1"/>
    <s v="норма"/>
    <n v="0"/>
    <n v="8"/>
  </r>
  <r>
    <m/>
    <d v="2023-08-30T00:00:00"/>
    <s v="Ср"/>
    <x v="3"/>
    <x v="1"/>
    <m/>
    <m/>
    <x v="0"/>
    <x v="1"/>
    <s v="норма"/>
    <n v="0"/>
    <n v="8"/>
  </r>
  <r>
    <m/>
    <d v="2023-08-31T00:00:00"/>
    <s v="Чт"/>
    <x v="3"/>
    <x v="1"/>
    <m/>
    <m/>
    <x v="0"/>
    <x v="1"/>
    <s v="норма"/>
    <n v="0"/>
    <n v="8"/>
  </r>
  <r>
    <m/>
    <d v="2023-08-01T00:00:00"/>
    <s v="Вт"/>
    <x v="6"/>
    <x v="2"/>
    <m/>
    <m/>
    <x v="1"/>
    <x v="1"/>
    <s v="норма"/>
    <n v="0"/>
    <n v="4"/>
  </r>
  <r>
    <m/>
    <d v="2023-08-01T00:00:00"/>
    <s v="Вт"/>
    <x v="7"/>
    <x v="3"/>
    <m/>
    <m/>
    <x v="1"/>
    <x v="1"/>
    <s v="норма"/>
    <n v="0"/>
    <n v="2"/>
  </r>
  <r>
    <m/>
    <d v="2023-08-01T00:00:00"/>
    <s v="Вт"/>
    <x v="8"/>
    <x v="3"/>
    <m/>
    <m/>
    <x v="1"/>
    <x v="1"/>
    <s v="норма"/>
    <n v="0"/>
    <n v="2"/>
  </r>
  <r>
    <m/>
    <d v="2023-08-02T00:00:00"/>
    <s v="Ср"/>
    <x v="8"/>
    <x v="4"/>
    <m/>
    <m/>
    <x v="1"/>
    <x v="1"/>
    <s v="норма"/>
    <n v="0"/>
    <n v="6"/>
  </r>
  <r>
    <m/>
    <d v="2023-08-02T00:00:00"/>
    <s v="Ср"/>
    <x v="1"/>
    <x v="3"/>
    <m/>
    <m/>
    <x v="1"/>
    <x v="1"/>
    <s v="норма"/>
    <n v="0"/>
    <n v="2"/>
  </r>
  <r>
    <m/>
    <d v="2023-08-03T00:00:00"/>
    <s v="Чт"/>
    <x v="8"/>
    <x v="2"/>
    <m/>
    <m/>
    <x v="1"/>
    <x v="1"/>
    <s v="норма"/>
    <n v="0"/>
    <n v="4"/>
  </r>
  <r>
    <m/>
    <d v="2023-08-03T00:00:00"/>
    <s v="Чт"/>
    <x v="1"/>
    <x v="2"/>
    <m/>
    <m/>
    <x v="1"/>
    <x v="1"/>
    <s v="норма"/>
    <n v="0"/>
    <n v="4"/>
  </r>
  <r>
    <m/>
    <d v="2023-08-04T00:00:00"/>
    <s v="Пт"/>
    <x v="7"/>
    <x v="2"/>
    <m/>
    <m/>
    <x v="1"/>
    <x v="1"/>
    <s v="норма"/>
    <n v="0"/>
    <n v="4"/>
  </r>
  <r>
    <m/>
    <d v="2023-08-04T00:00:00"/>
    <s v="Пт"/>
    <x v="1"/>
    <x v="2"/>
    <m/>
    <m/>
    <x v="1"/>
    <x v="1"/>
    <s v="норма"/>
    <n v="0"/>
    <n v="4"/>
  </r>
  <r>
    <s v="В/П"/>
    <d v="2023-08-05T00:00:00"/>
    <s v="Сб"/>
    <x v="0"/>
    <x v="0"/>
    <m/>
    <m/>
    <x v="1"/>
    <x v="1"/>
    <s v=""/>
    <n v="0"/>
    <n v="0"/>
  </r>
  <r>
    <s v="В/П"/>
    <d v="2023-08-06T00:00:00"/>
    <s v="Вс"/>
    <x v="0"/>
    <x v="0"/>
    <m/>
    <m/>
    <x v="1"/>
    <x v="1"/>
    <s v=""/>
    <n v="0"/>
    <n v="0"/>
  </r>
  <r>
    <m/>
    <d v="2023-08-07T00:00:00"/>
    <s v="Пн"/>
    <x v="7"/>
    <x v="2"/>
    <m/>
    <m/>
    <x v="1"/>
    <x v="1"/>
    <s v="норма"/>
    <n v="0"/>
    <n v="4"/>
  </r>
  <r>
    <m/>
    <d v="2023-08-07T00:00:00"/>
    <s v="Пн"/>
    <x v="12"/>
    <x v="2"/>
    <m/>
    <m/>
    <x v="1"/>
    <x v="1"/>
    <s v="норма"/>
    <n v="0"/>
    <n v="4"/>
  </r>
  <r>
    <m/>
    <d v="2023-08-08T00:00:00"/>
    <s v="Вт"/>
    <x v="7"/>
    <x v="6"/>
    <m/>
    <m/>
    <x v="1"/>
    <x v="1"/>
    <s v="норма"/>
    <n v="0"/>
    <n v="1"/>
  </r>
  <r>
    <m/>
    <d v="2023-08-08T00:00:00"/>
    <s v="Вт"/>
    <x v="12"/>
    <x v="2"/>
    <m/>
    <m/>
    <x v="1"/>
    <x v="1"/>
    <s v="норма"/>
    <n v="0"/>
    <n v="4"/>
  </r>
  <r>
    <m/>
    <d v="2023-08-08T00:00:00"/>
    <s v="Вт"/>
    <x v="1"/>
    <x v="7"/>
    <m/>
    <m/>
    <x v="1"/>
    <x v="1"/>
    <s v="норма"/>
    <n v="0"/>
    <n v="3"/>
  </r>
  <r>
    <m/>
    <d v="2023-08-09T00:00:00"/>
    <s v="Ср"/>
    <x v="12"/>
    <x v="8"/>
    <m/>
    <m/>
    <x v="1"/>
    <x v="1"/>
    <s v="норма"/>
    <n v="0"/>
    <n v="5"/>
  </r>
  <r>
    <m/>
    <d v="2023-08-09T00:00:00"/>
    <s v="Ср"/>
    <x v="1"/>
    <x v="7"/>
    <m/>
    <m/>
    <x v="1"/>
    <x v="1"/>
    <s v="норма"/>
    <n v="0"/>
    <n v="3"/>
  </r>
  <r>
    <m/>
    <d v="2023-08-10T00:00:00"/>
    <s v="Чт"/>
    <x v="8"/>
    <x v="8"/>
    <m/>
    <m/>
    <x v="1"/>
    <x v="1"/>
    <s v="норма"/>
    <n v="0"/>
    <n v="5"/>
  </r>
  <r>
    <m/>
    <d v="2023-08-10T00:00:00"/>
    <s v="Чт"/>
    <x v="12"/>
    <x v="3"/>
    <m/>
    <m/>
    <x v="1"/>
    <x v="1"/>
    <s v="норма"/>
    <n v="0"/>
    <n v="2"/>
  </r>
  <r>
    <m/>
    <d v="2023-08-10T00:00:00"/>
    <s v="Чт"/>
    <x v="1"/>
    <x v="3"/>
    <m/>
    <m/>
    <x v="1"/>
    <x v="1"/>
    <s v="норма + переработка"/>
    <n v="1"/>
    <n v="1"/>
  </r>
  <r>
    <m/>
    <d v="2023-08-11T00:00:00"/>
    <s v="Пт"/>
    <x v="8"/>
    <x v="3"/>
    <m/>
    <m/>
    <x v="1"/>
    <x v="1"/>
    <s v="норма"/>
    <n v="0"/>
    <n v="2"/>
  </r>
  <r>
    <m/>
    <d v="2023-08-11T00:00:00"/>
    <s v="Пт"/>
    <x v="12"/>
    <x v="3"/>
    <m/>
    <m/>
    <x v="1"/>
    <x v="1"/>
    <s v="норма"/>
    <n v="0"/>
    <n v="2"/>
  </r>
  <r>
    <m/>
    <d v="2023-08-11T00:00:00"/>
    <s v="Пт"/>
    <x v="1"/>
    <x v="2"/>
    <m/>
    <m/>
    <x v="1"/>
    <x v="1"/>
    <s v="норма"/>
    <n v="0"/>
    <n v="4"/>
  </r>
  <r>
    <s v="В/П"/>
    <d v="2023-08-12T00:00:00"/>
    <s v="Сб"/>
    <x v="0"/>
    <x v="0"/>
    <m/>
    <m/>
    <x v="1"/>
    <x v="1"/>
    <s v=""/>
    <n v="0"/>
    <n v="0"/>
  </r>
  <r>
    <s v="В/П"/>
    <d v="2023-08-13T00:00:00"/>
    <s v="Вс"/>
    <x v="0"/>
    <x v="0"/>
    <m/>
    <m/>
    <x v="1"/>
    <x v="1"/>
    <s v=""/>
    <n v="0"/>
    <n v="0"/>
  </r>
  <r>
    <m/>
    <d v="2023-08-14T00:00:00"/>
    <s v="Пн"/>
    <x v="7"/>
    <x v="6"/>
    <m/>
    <m/>
    <x v="1"/>
    <x v="1"/>
    <s v="норма"/>
    <n v="0"/>
    <n v="1"/>
  </r>
  <r>
    <m/>
    <d v="2023-08-14T00:00:00"/>
    <s v="Пн"/>
    <x v="8"/>
    <x v="7"/>
    <m/>
    <m/>
    <x v="1"/>
    <x v="1"/>
    <s v="норма"/>
    <n v="0"/>
    <n v="3"/>
  </r>
  <r>
    <m/>
    <d v="2023-08-14T00:00:00"/>
    <s v="Пн"/>
    <x v="1"/>
    <x v="2"/>
    <m/>
    <m/>
    <x v="1"/>
    <x v="1"/>
    <s v="норма"/>
    <n v="0"/>
    <n v="4"/>
  </r>
  <r>
    <m/>
    <d v="2023-08-15T00:00:00"/>
    <s v="Вт"/>
    <x v="7"/>
    <x v="6"/>
    <m/>
    <m/>
    <x v="1"/>
    <x v="1"/>
    <s v="норма"/>
    <n v="0"/>
    <n v="1"/>
  </r>
  <r>
    <m/>
    <d v="2023-08-15T00:00:00"/>
    <s v="Вт"/>
    <x v="8"/>
    <x v="6"/>
    <m/>
    <m/>
    <x v="1"/>
    <x v="1"/>
    <s v="норма"/>
    <n v="0"/>
    <n v="1"/>
  </r>
  <r>
    <m/>
    <d v="2023-08-15T00:00:00"/>
    <s v="Вт"/>
    <x v="1"/>
    <x v="4"/>
    <m/>
    <m/>
    <x v="1"/>
    <x v="1"/>
    <s v="норма"/>
    <n v="0"/>
    <n v="6"/>
  </r>
  <r>
    <m/>
    <d v="2023-08-16T00:00:00"/>
    <s v="Ср"/>
    <x v="7"/>
    <x v="6"/>
    <m/>
    <m/>
    <x v="1"/>
    <x v="1"/>
    <s v="норма"/>
    <n v="0"/>
    <n v="1"/>
  </r>
  <r>
    <m/>
    <d v="2023-08-16T00:00:00"/>
    <s v="Ср"/>
    <x v="12"/>
    <x v="8"/>
    <m/>
    <m/>
    <x v="1"/>
    <x v="1"/>
    <s v="норма"/>
    <n v="0"/>
    <n v="5"/>
  </r>
  <r>
    <m/>
    <d v="2023-08-16T00:00:00"/>
    <s v="Ср"/>
    <x v="1"/>
    <x v="3"/>
    <m/>
    <m/>
    <x v="1"/>
    <x v="1"/>
    <s v="норма"/>
    <n v="0"/>
    <n v="2"/>
  </r>
  <r>
    <m/>
    <d v="2023-08-17T00:00:00"/>
    <s v="Чт"/>
    <x v="12"/>
    <x v="1"/>
    <m/>
    <m/>
    <x v="1"/>
    <x v="1"/>
    <s v="норма"/>
    <n v="0"/>
    <n v="8"/>
  </r>
  <r>
    <m/>
    <d v="2023-08-18T00:00:00"/>
    <s v="Пт"/>
    <x v="7"/>
    <x v="6"/>
    <m/>
    <m/>
    <x v="1"/>
    <x v="1"/>
    <s v="норма"/>
    <n v="0"/>
    <n v="1"/>
  </r>
  <r>
    <m/>
    <d v="2023-08-18T00:00:00"/>
    <s v="Пт"/>
    <x v="12"/>
    <x v="9"/>
    <m/>
    <m/>
    <x v="1"/>
    <x v="1"/>
    <s v="норма"/>
    <n v="0"/>
    <n v="7"/>
  </r>
  <r>
    <s v="В/П"/>
    <d v="2023-08-19T00:00:00"/>
    <s v="Сб"/>
    <x v="0"/>
    <x v="0"/>
    <m/>
    <m/>
    <x v="1"/>
    <x v="1"/>
    <s v=""/>
    <n v="0"/>
    <n v="0"/>
  </r>
  <r>
    <s v="В/П"/>
    <d v="2023-08-20T00:00:00"/>
    <s v="Вс"/>
    <x v="0"/>
    <x v="0"/>
    <m/>
    <m/>
    <x v="1"/>
    <x v="1"/>
    <s v=""/>
    <n v="0"/>
    <n v="0"/>
  </r>
  <r>
    <m/>
    <d v="2023-08-21T00:00:00"/>
    <s v="Пн"/>
    <x v="7"/>
    <x v="6"/>
    <m/>
    <m/>
    <x v="1"/>
    <x v="1"/>
    <s v="норма"/>
    <n v="0"/>
    <n v="1"/>
  </r>
  <r>
    <m/>
    <d v="2023-08-21T00:00:00"/>
    <s v="Пн"/>
    <x v="12"/>
    <x v="9"/>
    <m/>
    <m/>
    <x v="1"/>
    <x v="1"/>
    <s v="норма"/>
    <n v="0"/>
    <n v="7"/>
  </r>
  <r>
    <m/>
    <d v="2023-08-22T00:00:00"/>
    <s v="Вт"/>
    <x v="12"/>
    <x v="1"/>
    <m/>
    <m/>
    <x v="1"/>
    <x v="1"/>
    <s v="норма"/>
    <n v="0"/>
    <n v="8"/>
  </r>
  <r>
    <m/>
    <d v="2023-08-23T00:00:00"/>
    <s v="Ср"/>
    <x v="7"/>
    <x v="6"/>
    <m/>
    <m/>
    <x v="1"/>
    <x v="1"/>
    <s v="норма"/>
    <n v="0"/>
    <n v="1"/>
  </r>
  <r>
    <m/>
    <d v="2023-08-23T00:00:00"/>
    <s v="Ср"/>
    <x v="12"/>
    <x v="9"/>
    <m/>
    <m/>
    <x v="1"/>
    <x v="1"/>
    <s v="норма"/>
    <n v="0"/>
    <n v="7"/>
  </r>
  <r>
    <m/>
    <d v="2023-08-24T00:00:00"/>
    <s v="Чт"/>
    <x v="6"/>
    <x v="6"/>
    <m/>
    <m/>
    <x v="1"/>
    <x v="1"/>
    <s v="норма"/>
    <n v="0"/>
    <n v="1"/>
  </r>
  <r>
    <m/>
    <d v="2023-08-24T00:00:00"/>
    <s v="Чт"/>
    <x v="12"/>
    <x v="8"/>
    <m/>
    <m/>
    <x v="1"/>
    <x v="1"/>
    <s v="норма"/>
    <n v="0"/>
    <n v="5"/>
  </r>
  <r>
    <m/>
    <d v="2023-08-24T00:00:00"/>
    <s v="Чт"/>
    <x v="1"/>
    <x v="3"/>
    <m/>
    <m/>
    <x v="1"/>
    <x v="1"/>
    <s v="норма"/>
    <n v="0"/>
    <n v="2"/>
  </r>
  <r>
    <m/>
    <d v="2023-08-25T00:00:00"/>
    <s v="Пт"/>
    <x v="12"/>
    <x v="9"/>
    <m/>
    <m/>
    <x v="1"/>
    <x v="1"/>
    <s v="норма"/>
    <n v="0"/>
    <n v="7"/>
  </r>
  <r>
    <m/>
    <d v="2023-08-25T00:00:00"/>
    <s v="Пт"/>
    <x v="1"/>
    <x v="6"/>
    <m/>
    <m/>
    <x v="1"/>
    <x v="1"/>
    <s v="норма"/>
    <n v="0"/>
    <n v="1"/>
  </r>
  <r>
    <s v="В/П"/>
    <d v="2023-08-26T00:00:00"/>
    <s v="Сб"/>
    <x v="0"/>
    <x v="0"/>
    <m/>
    <m/>
    <x v="1"/>
    <x v="1"/>
    <s v=""/>
    <n v="0"/>
    <n v="0"/>
  </r>
  <r>
    <s v="В/П"/>
    <d v="2023-08-27T00:00:00"/>
    <s v="Вс"/>
    <x v="0"/>
    <x v="0"/>
    <m/>
    <m/>
    <x v="1"/>
    <x v="1"/>
    <s v=""/>
    <n v="0"/>
    <n v="0"/>
  </r>
  <r>
    <m/>
    <d v="2023-08-28T00:00:00"/>
    <s v="Пн"/>
    <x v="8"/>
    <x v="3"/>
    <m/>
    <m/>
    <x v="1"/>
    <x v="1"/>
    <s v="норма"/>
    <n v="0"/>
    <n v="2"/>
  </r>
  <r>
    <m/>
    <d v="2023-08-28T00:00:00"/>
    <s v="Пн"/>
    <x v="1"/>
    <x v="4"/>
    <m/>
    <m/>
    <x v="1"/>
    <x v="1"/>
    <s v="норма"/>
    <n v="0"/>
    <n v="6"/>
  </r>
  <r>
    <m/>
    <d v="2023-08-29T00:00:00"/>
    <s v="Вт"/>
    <x v="12"/>
    <x v="4"/>
    <m/>
    <m/>
    <x v="1"/>
    <x v="1"/>
    <s v="норма"/>
    <n v="0"/>
    <n v="6"/>
  </r>
  <r>
    <m/>
    <d v="2023-08-29T00:00:00"/>
    <s v="Вт"/>
    <x v="1"/>
    <x v="3"/>
    <m/>
    <m/>
    <x v="1"/>
    <x v="1"/>
    <s v="норма"/>
    <n v="0"/>
    <n v="2"/>
  </r>
  <r>
    <m/>
    <d v="2023-08-30T00:00:00"/>
    <s v="Ср"/>
    <x v="12"/>
    <x v="2"/>
    <m/>
    <m/>
    <x v="1"/>
    <x v="1"/>
    <s v="норма"/>
    <n v="0"/>
    <n v="4"/>
  </r>
  <r>
    <m/>
    <d v="2023-08-30T00:00:00"/>
    <s v="Ср"/>
    <x v="1"/>
    <x v="2"/>
    <m/>
    <m/>
    <x v="1"/>
    <x v="1"/>
    <s v="норма"/>
    <n v="0"/>
    <n v="4"/>
  </r>
  <r>
    <m/>
    <d v="2023-08-31T00:00:00"/>
    <s v="Чт"/>
    <x v="12"/>
    <x v="2"/>
    <m/>
    <m/>
    <x v="1"/>
    <x v="1"/>
    <s v="норма"/>
    <n v="0"/>
    <n v="4"/>
  </r>
  <r>
    <m/>
    <d v="2023-08-31T00:00:00"/>
    <s v="Чт"/>
    <x v="1"/>
    <x v="2"/>
    <m/>
    <m/>
    <x v="1"/>
    <x v="1"/>
    <s v="норма"/>
    <n v="0"/>
    <n v="4"/>
  </r>
  <r>
    <m/>
    <d v="2023-08-01T00:00:00"/>
    <s v="Вт"/>
    <x v="0"/>
    <x v="0"/>
    <m/>
    <m/>
    <x v="2"/>
    <x v="1"/>
    <s v=""/>
    <n v="0"/>
    <n v="0"/>
  </r>
  <r>
    <m/>
    <d v="2023-08-02T00:00:00"/>
    <s v="Ср"/>
    <x v="0"/>
    <x v="0"/>
    <m/>
    <m/>
    <x v="2"/>
    <x v="1"/>
    <s v=""/>
    <n v="0"/>
    <n v="0"/>
  </r>
  <r>
    <m/>
    <d v="2023-08-03T00:00:00"/>
    <s v="Чт"/>
    <x v="0"/>
    <x v="0"/>
    <m/>
    <m/>
    <x v="2"/>
    <x v="1"/>
    <s v=""/>
    <n v="0"/>
    <n v="0"/>
  </r>
  <r>
    <m/>
    <d v="2023-08-04T00:00:00"/>
    <s v="Пт"/>
    <x v="0"/>
    <x v="0"/>
    <m/>
    <m/>
    <x v="2"/>
    <x v="1"/>
    <s v=""/>
    <n v="0"/>
    <n v="0"/>
  </r>
  <r>
    <s v="В/П"/>
    <d v="2023-08-05T00:00:00"/>
    <s v="Сб"/>
    <x v="0"/>
    <x v="0"/>
    <m/>
    <m/>
    <x v="2"/>
    <x v="1"/>
    <s v=""/>
    <n v="0"/>
    <n v="0"/>
  </r>
  <r>
    <s v="В/П"/>
    <d v="2023-08-06T00:00:00"/>
    <s v="Вс"/>
    <x v="0"/>
    <x v="0"/>
    <m/>
    <m/>
    <x v="2"/>
    <x v="1"/>
    <s v=""/>
    <n v="0"/>
    <n v="0"/>
  </r>
  <r>
    <m/>
    <d v="2023-08-07T00:00:00"/>
    <s v="Пн"/>
    <x v="0"/>
    <x v="0"/>
    <m/>
    <m/>
    <x v="2"/>
    <x v="1"/>
    <s v=""/>
    <n v="0"/>
    <n v="0"/>
  </r>
  <r>
    <m/>
    <d v="2023-08-08T00:00:00"/>
    <s v="Вт"/>
    <x v="0"/>
    <x v="0"/>
    <m/>
    <m/>
    <x v="2"/>
    <x v="1"/>
    <s v=""/>
    <n v="0"/>
    <n v="0"/>
  </r>
  <r>
    <m/>
    <d v="2023-08-09T00:00:00"/>
    <s v="Ср"/>
    <x v="0"/>
    <x v="0"/>
    <m/>
    <m/>
    <x v="2"/>
    <x v="1"/>
    <s v=""/>
    <n v="0"/>
    <n v="0"/>
  </r>
  <r>
    <m/>
    <d v="2023-08-10T00:00:00"/>
    <s v="Чт"/>
    <x v="0"/>
    <x v="0"/>
    <m/>
    <m/>
    <x v="2"/>
    <x v="1"/>
    <s v=""/>
    <n v="0"/>
    <n v="0"/>
  </r>
  <r>
    <m/>
    <d v="2023-08-11T00:00:00"/>
    <s v="Пт"/>
    <x v="0"/>
    <x v="0"/>
    <m/>
    <m/>
    <x v="2"/>
    <x v="1"/>
    <s v=""/>
    <n v="0"/>
    <n v="0"/>
  </r>
  <r>
    <s v="В/П"/>
    <d v="2023-08-12T00:00:00"/>
    <s v="Сб"/>
    <x v="0"/>
    <x v="0"/>
    <m/>
    <m/>
    <x v="2"/>
    <x v="1"/>
    <s v=""/>
    <n v="0"/>
    <n v="0"/>
  </r>
  <r>
    <s v="В/П"/>
    <d v="2023-08-13T00:00:00"/>
    <s v="Вс"/>
    <x v="0"/>
    <x v="0"/>
    <m/>
    <m/>
    <x v="2"/>
    <x v="1"/>
    <s v=""/>
    <n v="0"/>
    <n v="0"/>
  </r>
  <r>
    <m/>
    <d v="2023-08-14T00:00:00"/>
    <s v="Пн"/>
    <x v="0"/>
    <x v="0"/>
    <m/>
    <m/>
    <x v="2"/>
    <x v="1"/>
    <s v=""/>
    <n v="0"/>
    <n v="0"/>
  </r>
  <r>
    <m/>
    <d v="2023-08-15T00:00:00"/>
    <s v="Вт"/>
    <x v="0"/>
    <x v="0"/>
    <m/>
    <m/>
    <x v="2"/>
    <x v="1"/>
    <s v=""/>
    <n v="0"/>
    <n v="0"/>
  </r>
  <r>
    <m/>
    <d v="2023-08-16T00:00:00"/>
    <s v="Ср"/>
    <x v="9"/>
    <x v="4"/>
    <m/>
    <m/>
    <x v="2"/>
    <x v="1"/>
    <s v="норма"/>
    <n v="0"/>
    <n v="6"/>
  </r>
  <r>
    <m/>
    <d v="2023-08-17T00:00:00"/>
    <s v="Чт"/>
    <x v="0"/>
    <x v="0"/>
    <m/>
    <m/>
    <x v="2"/>
    <x v="1"/>
    <s v=""/>
    <n v="0"/>
    <n v="0"/>
  </r>
  <r>
    <m/>
    <d v="2023-08-18T00:00:00"/>
    <s v="Пт"/>
    <x v="9"/>
    <x v="4"/>
    <m/>
    <m/>
    <x v="2"/>
    <x v="1"/>
    <s v="норма"/>
    <n v="0"/>
    <n v="6"/>
  </r>
  <r>
    <s v="В/П"/>
    <d v="2023-08-19T00:00:00"/>
    <s v="Сб"/>
    <x v="0"/>
    <x v="0"/>
    <m/>
    <m/>
    <x v="2"/>
    <x v="1"/>
    <s v=""/>
    <n v="0"/>
    <n v="0"/>
  </r>
  <r>
    <s v="В/П"/>
    <d v="2023-08-20T00:00:00"/>
    <s v="Вс"/>
    <x v="0"/>
    <x v="0"/>
    <m/>
    <m/>
    <x v="2"/>
    <x v="1"/>
    <s v=""/>
    <n v="0"/>
    <n v="0"/>
  </r>
  <r>
    <m/>
    <d v="2023-08-21T00:00:00"/>
    <s v="Пн"/>
    <x v="9"/>
    <x v="1"/>
    <m/>
    <m/>
    <x v="2"/>
    <x v="1"/>
    <s v="норма"/>
    <n v="0"/>
    <n v="8"/>
  </r>
  <r>
    <m/>
    <d v="2023-08-22T00:00:00"/>
    <s v="Вт"/>
    <x v="9"/>
    <x v="1"/>
    <m/>
    <m/>
    <x v="2"/>
    <x v="1"/>
    <s v="норма"/>
    <n v="0"/>
    <n v="8"/>
  </r>
  <r>
    <m/>
    <d v="2023-08-23T00:00:00"/>
    <s v="Ср"/>
    <x v="9"/>
    <x v="1"/>
    <m/>
    <m/>
    <x v="2"/>
    <x v="1"/>
    <s v="норма"/>
    <n v="0"/>
    <n v="8"/>
  </r>
  <r>
    <m/>
    <d v="2023-08-24T00:00:00"/>
    <s v="Чт"/>
    <x v="9"/>
    <x v="1"/>
    <m/>
    <m/>
    <x v="2"/>
    <x v="1"/>
    <s v="норма"/>
    <n v="0"/>
    <n v="8"/>
  </r>
  <r>
    <m/>
    <d v="2023-08-25T00:00:00"/>
    <s v="Пт"/>
    <x v="12"/>
    <x v="1"/>
    <m/>
    <m/>
    <x v="2"/>
    <x v="1"/>
    <s v="норма"/>
    <n v="0"/>
    <n v="8"/>
  </r>
  <r>
    <s v="В/П"/>
    <d v="2023-08-26T00:00:00"/>
    <s v="Сб"/>
    <x v="0"/>
    <x v="0"/>
    <m/>
    <m/>
    <x v="2"/>
    <x v="1"/>
    <s v=""/>
    <n v="0"/>
    <n v="0"/>
  </r>
  <r>
    <s v="В/П"/>
    <d v="2023-08-27T00:00:00"/>
    <s v="Вс"/>
    <x v="0"/>
    <x v="0"/>
    <m/>
    <m/>
    <x v="2"/>
    <x v="1"/>
    <s v=""/>
    <n v="0"/>
    <n v="0"/>
  </r>
  <r>
    <m/>
    <d v="2023-08-28T00:00:00"/>
    <s v="Пн"/>
    <x v="9"/>
    <x v="1"/>
    <m/>
    <m/>
    <x v="2"/>
    <x v="1"/>
    <s v="норма"/>
    <n v="0"/>
    <n v="8"/>
  </r>
  <r>
    <m/>
    <d v="2023-08-29T00:00:00"/>
    <s v="Вт"/>
    <x v="9"/>
    <x v="1"/>
    <m/>
    <m/>
    <x v="2"/>
    <x v="1"/>
    <s v="норма"/>
    <n v="0"/>
    <n v="8"/>
  </r>
  <r>
    <m/>
    <d v="2023-08-30T00:00:00"/>
    <s v="Ср"/>
    <x v="9"/>
    <x v="1"/>
    <m/>
    <m/>
    <x v="2"/>
    <x v="1"/>
    <s v="норма"/>
    <n v="0"/>
    <n v="8"/>
  </r>
  <r>
    <m/>
    <d v="2023-08-31T00:00:00"/>
    <s v="Чт"/>
    <x v="9"/>
    <x v="1"/>
    <m/>
    <m/>
    <x v="2"/>
    <x v="1"/>
    <s v="норма"/>
    <n v="0"/>
    <n v="8"/>
  </r>
  <r>
    <m/>
    <d v="2023-08-01T00:00:00"/>
    <s v="Вт"/>
    <x v="7"/>
    <x v="1"/>
    <m/>
    <m/>
    <x v="3"/>
    <x v="1"/>
    <s v="норма"/>
    <n v="0"/>
    <n v="8"/>
  </r>
  <r>
    <m/>
    <d v="2023-08-02T00:00:00"/>
    <s v="Ср"/>
    <x v="7"/>
    <x v="1"/>
    <m/>
    <m/>
    <x v="3"/>
    <x v="1"/>
    <s v="норма"/>
    <n v="0"/>
    <n v="8"/>
  </r>
  <r>
    <m/>
    <d v="2023-08-03T00:00:00"/>
    <s v="Чт"/>
    <x v="7"/>
    <x v="1"/>
    <m/>
    <m/>
    <x v="3"/>
    <x v="1"/>
    <s v="норма"/>
    <n v="0"/>
    <n v="8"/>
  </r>
  <r>
    <m/>
    <d v="2023-08-04T00:00:00"/>
    <s v="Пт"/>
    <x v="7"/>
    <x v="1"/>
    <m/>
    <m/>
    <x v="3"/>
    <x v="1"/>
    <s v="норма"/>
    <n v="0"/>
    <n v="8"/>
  </r>
  <r>
    <s v="В/П"/>
    <d v="2023-08-05T00:00:00"/>
    <s v="Сб"/>
    <x v="0"/>
    <x v="0"/>
    <m/>
    <m/>
    <x v="3"/>
    <x v="1"/>
    <s v=""/>
    <n v="0"/>
    <n v="0"/>
  </r>
  <r>
    <s v="В/П"/>
    <d v="2023-08-06T00:00:00"/>
    <s v="Вс"/>
    <x v="0"/>
    <x v="0"/>
    <m/>
    <m/>
    <x v="3"/>
    <x v="1"/>
    <s v=""/>
    <n v="0"/>
    <n v="0"/>
  </r>
  <r>
    <m/>
    <d v="2023-08-07T00:00:00"/>
    <s v="Пн"/>
    <x v="7"/>
    <x v="1"/>
    <m/>
    <m/>
    <x v="3"/>
    <x v="1"/>
    <s v="норма"/>
    <n v="0"/>
    <n v="8"/>
  </r>
  <r>
    <m/>
    <d v="2023-08-08T00:00:00"/>
    <s v="Вт"/>
    <x v="12"/>
    <x v="1"/>
    <m/>
    <m/>
    <x v="3"/>
    <x v="1"/>
    <s v="норма"/>
    <n v="0"/>
    <n v="8"/>
  </r>
  <r>
    <m/>
    <d v="2023-08-09T00:00:00"/>
    <s v="Ср"/>
    <x v="12"/>
    <x v="1"/>
    <m/>
    <m/>
    <x v="3"/>
    <x v="1"/>
    <s v="норма"/>
    <n v="0"/>
    <n v="8"/>
  </r>
  <r>
    <m/>
    <d v="2023-08-10T00:00:00"/>
    <s v="Чт"/>
    <x v="12"/>
    <x v="1"/>
    <m/>
    <m/>
    <x v="3"/>
    <x v="1"/>
    <s v="норма"/>
    <n v="0"/>
    <n v="8"/>
  </r>
  <r>
    <m/>
    <d v="2023-08-11T00:00:00"/>
    <s v="Пт"/>
    <x v="12"/>
    <x v="1"/>
    <m/>
    <m/>
    <x v="3"/>
    <x v="1"/>
    <s v="норма"/>
    <n v="0"/>
    <n v="8"/>
  </r>
  <r>
    <s v="В/П"/>
    <d v="2023-08-12T00:00:00"/>
    <s v="Сб"/>
    <x v="0"/>
    <x v="0"/>
    <m/>
    <m/>
    <x v="3"/>
    <x v="1"/>
    <s v=""/>
    <n v="0"/>
    <n v="0"/>
  </r>
  <r>
    <s v="В/П"/>
    <d v="2023-08-13T00:00:00"/>
    <s v="Вс"/>
    <x v="0"/>
    <x v="0"/>
    <m/>
    <m/>
    <x v="3"/>
    <x v="1"/>
    <s v=""/>
    <n v="0"/>
    <n v="0"/>
  </r>
  <r>
    <m/>
    <d v="2023-08-14T00:00:00"/>
    <s v="Пн"/>
    <x v="12"/>
    <x v="1"/>
    <m/>
    <m/>
    <x v="3"/>
    <x v="1"/>
    <s v="норма"/>
    <n v="0"/>
    <n v="8"/>
  </r>
  <r>
    <m/>
    <d v="2023-08-15T00:00:00"/>
    <s v="Вт"/>
    <x v="12"/>
    <x v="1"/>
    <m/>
    <m/>
    <x v="3"/>
    <x v="1"/>
    <s v="норма"/>
    <n v="0"/>
    <n v="8"/>
  </r>
  <r>
    <m/>
    <d v="2023-08-16T00:00:00"/>
    <s v="Ср"/>
    <x v="12"/>
    <x v="1"/>
    <m/>
    <m/>
    <x v="3"/>
    <x v="1"/>
    <s v="норма"/>
    <n v="0"/>
    <n v="8"/>
  </r>
  <r>
    <m/>
    <d v="2023-08-17T00:00:00"/>
    <s v="Чт"/>
    <x v="12"/>
    <x v="1"/>
    <m/>
    <m/>
    <x v="3"/>
    <x v="1"/>
    <s v="норма"/>
    <n v="0"/>
    <n v="8"/>
  </r>
  <r>
    <m/>
    <d v="2023-08-18T00:00:00"/>
    <s v="Пт"/>
    <x v="12"/>
    <x v="1"/>
    <m/>
    <m/>
    <x v="3"/>
    <x v="1"/>
    <s v="норма"/>
    <n v="0"/>
    <n v="8"/>
  </r>
  <r>
    <s v="В/П"/>
    <d v="2023-08-19T00:00:00"/>
    <s v="Сб"/>
    <x v="0"/>
    <x v="0"/>
    <m/>
    <m/>
    <x v="3"/>
    <x v="1"/>
    <s v=""/>
    <n v="0"/>
    <n v="0"/>
  </r>
  <r>
    <s v="В/П"/>
    <d v="2023-08-20T00:00:00"/>
    <s v="Вс"/>
    <x v="0"/>
    <x v="0"/>
    <m/>
    <m/>
    <x v="3"/>
    <x v="1"/>
    <s v=""/>
    <n v="0"/>
    <n v="0"/>
  </r>
  <r>
    <m/>
    <d v="2023-08-21T00:00:00"/>
    <s v="Пн"/>
    <x v="12"/>
    <x v="1"/>
    <m/>
    <m/>
    <x v="3"/>
    <x v="1"/>
    <s v="норма"/>
    <n v="0"/>
    <n v="8"/>
  </r>
  <r>
    <m/>
    <d v="2023-08-22T00:00:00"/>
    <s v="Вт"/>
    <x v="12"/>
    <x v="1"/>
    <m/>
    <m/>
    <x v="3"/>
    <x v="1"/>
    <s v="норма"/>
    <n v="0"/>
    <n v="8"/>
  </r>
  <r>
    <m/>
    <d v="2023-08-23T00:00:00"/>
    <s v="Ср"/>
    <x v="12"/>
    <x v="1"/>
    <m/>
    <m/>
    <x v="3"/>
    <x v="1"/>
    <s v="норма"/>
    <n v="0"/>
    <n v="8"/>
  </r>
  <r>
    <m/>
    <d v="2023-08-24T00:00:00"/>
    <s v="Чт"/>
    <x v="12"/>
    <x v="1"/>
    <m/>
    <m/>
    <x v="3"/>
    <x v="1"/>
    <s v="норма"/>
    <n v="0"/>
    <n v="8"/>
  </r>
  <r>
    <m/>
    <d v="2023-08-25T00:00:00"/>
    <s v="Пт"/>
    <x v="12"/>
    <x v="1"/>
    <m/>
    <m/>
    <x v="3"/>
    <x v="1"/>
    <s v="норма"/>
    <n v="0"/>
    <n v="8"/>
  </r>
  <r>
    <s v="В/П"/>
    <d v="2023-08-26T00:00:00"/>
    <s v="Сб"/>
    <x v="0"/>
    <x v="0"/>
    <m/>
    <m/>
    <x v="3"/>
    <x v="1"/>
    <s v=""/>
    <n v="0"/>
    <n v="0"/>
  </r>
  <r>
    <s v="В/П"/>
    <d v="2023-08-27T00:00:00"/>
    <s v="Вс"/>
    <x v="0"/>
    <x v="0"/>
    <m/>
    <m/>
    <x v="3"/>
    <x v="1"/>
    <s v=""/>
    <n v="0"/>
    <n v="0"/>
  </r>
  <r>
    <m/>
    <d v="2023-08-28T00:00:00"/>
    <s v="Пн"/>
    <x v="12"/>
    <x v="1"/>
    <m/>
    <m/>
    <x v="3"/>
    <x v="1"/>
    <s v="норма"/>
    <n v="0"/>
    <n v="8"/>
  </r>
  <r>
    <m/>
    <d v="2023-08-29T00:00:00"/>
    <s v="Вт"/>
    <x v="12"/>
    <x v="1"/>
    <m/>
    <m/>
    <x v="3"/>
    <x v="1"/>
    <s v="норма"/>
    <n v="0"/>
    <n v="8"/>
  </r>
  <r>
    <m/>
    <d v="2023-08-30T00:00:00"/>
    <s v="Ср"/>
    <x v="12"/>
    <x v="1"/>
    <m/>
    <m/>
    <x v="3"/>
    <x v="1"/>
    <s v="норма"/>
    <n v="0"/>
    <n v="8"/>
  </r>
  <r>
    <m/>
    <d v="2023-08-31T00:00:00"/>
    <s v="Чт"/>
    <x v="12"/>
    <x v="1"/>
    <m/>
    <m/>
    <x v="3"/>
    <x v="1"/>
    <s v="норма"/>
    <n v="0"/>
    <n v="8"/>
  </r>
  <r>
    <m/>
    <d v="2023-09-01T00:00:00"/>
    <s v="Пт"/>
    <x v="1"/>
    <x v="1"/>
    <m/>
    <m/>
    <x v="0"/>
    <x v="2"/>
    <s v="норма"/>
    <n v="0"/>
    <n v="8"/>
  </r>
  <r>
    <s v="В/П"/>
    <d v="2023-09-02T00:00:00"/>
    <s v="Сб"/>
    <x v="0"/>
    <x v="0"/>
    <m/>
    <m/>
    <x v="0"/>
    <x v="2"/>
    <s v=""/>
    <n v="0"/>
    <n v="0"/>
  </r>
  <r>
    <s v="В/П"/>
    <d v="2023-09-03T00:00:00"/>
    <s v="Вс"/>
    <x v="0"/>
    <x v="0"/>
    <m/>
    <m/>
    <x v="0"/>
    <x v="2"/>
    <s v=""/>
    <n v="0"/>
    <n v="0"/>
  </r>
  <r>
    <m/>
    <d v="2023-09-04T00:00:00"/>
    <s v="Пн"/>
    <x v="3"/>
    <x v="1"/>
    <m/>
    <m/>
    <x v="0"/>
    <x v="2"/>
    <s v="норма"/>
    <n v="0"/>
    <n v="8"/>
  </r>
  <r>
    <m/>
    <d v="2023-09-05T00:00:00"/>
    <s v="Вт"/>
    <x v="3"/>
    <x v="1"/>
    <m/>
    <m/>
    <x v="0"/>
    <x v="2"/>
    <s v="норма"/>
    <n v="0"/>
    <n v="8"/>
  </r>
  <r>
    <m/>
    <d v="2023-09-06T00:00:00"/>
    <s v="Ср"/>
    <x v="3"/>
    <x v="1"/>
    <m/>
    <m/>
    <x v="0"/>
    <x v="2"/>
    <s v="норма"/>
    <n v="0"/>
    <n v="8"/>
  </r>
  <r>
    <m/>
    <d v="2023-09-07T00:00:00"/>
    <s v="Чт"/>
    <x v="3"/>
    <x v="1"/>
    <m/>
    <m/>
    <x v="0"/>
    <x v="2"/>
    <s v="норма"/>
    <n v="0"/>
    <n v="8"/>
  </r>
  <r>
    <m/>
    <d v="2023-09-08T00:00:00"/>
    <s v="Пт"/>
    <x v="3"/>
    <x v="1"/>
    <m/>
    <m/>
    <x v="0"/>
    <x v="2"/>
    <s v="норма"/>
    <n v="0"/>
    <n v="8"/>
  </r>
  <r>
    <s v="В/П"/>
    <d v="2023-09-09T00:00:00"/>
    <s v="Сб"/>
    <x v="0"/>
    <x v="0"/>
    <m/>
    <m/>
    <x v="0"/>
    <x v="2"/>
    <s v=""/>
    <n v="0"/>
    <n v="0"/>
  </r>
  <r>
    <s v="В/П"/>
    <d v="2023-09-10T00:00:00"/>
    <s v="Вс"/>
    <x v="0"/>
    <x v="0"/>
    <m/>
    <m/>
    <x v="0"/>
    <x v="2"/>
    <s v=""/>
    <n v="0"/>
    <n v="0"/>
  </r>
  <r>
    <m/>
    <d v="2023-09-11T00:00:00"/>
    <s v="Пн"/>
    <x v="9"/>
    <x v="1"/>
    <m/>
    <m/>
    <x v="0"/>
    <x v="2"/>
    <s v="норма"/>
    <n v="0"/>
    <n v="8"/>
  </r>
  <r>
    <m/>
    <d v="2023-09-12T00:00:00"/>
    <s v="Вт"/>
    <x v="9"/>
    <x v="1"/>
    <m/>
    <m/>
    <x v="0"/>
    <x v="2"/>
    <s v="норма"/>
    <n v="0"/>
    <n v="8"/>
  </r>
  <r>
    <m/>
    <d v="2023-09-13T00:00:00"/>
    <s v="Ср"/>
    <x v="9"/>
    <x v="1"/>
    <m/>
    <m/>
    <x v="0"/>
    <x v="2"/>
    <s v="норма"/>
    <n v="0"/>
    <n v="8"/>
  </r>
  <r>
    <m/>
    <d v="2023-09-14T00:00:00"/>
    <s v="Чт"/>
    <x v="9"/>
    <x v="1"/>
    <m/>
    <m/>
    <x v="0"/>
    <x v="2"/>
    <s v="норма"/>
    <n v="0"/>
    <n v="8"/>
  </r>
  <r>
    <m/>
    <d v="2023-09-15T00:00:00"/>
    <s v="Пт"/>
    <x v="1"/>
    <x v="1"/>
    <m/>
    <m/>
    <x v="0"/>
    <x v="2"/>
    <s v="норма"/>
    <n v="0"/>
    <n v="8"/>
  </r>
  <r>
    <s v="В/П"/>
    <d v="2023-09-16T00:00:00"/>
    <s v="Сб"/>
    <x v="0"/>
    <x v="0"/>
    <m/>
    <m/>
    <x v="0"/>
    <x v="2"/>
    <s v=""/>
    <n v="0"/>
    <n v="0"/>
  </r>
  <r>
    <s v="В/П"/>
    <d v="2023-09-17T00:00:00"/>
    <s v="Вс"/>
    <x v="0"/>
    <x v="0"/>
    <m/>
    <m/>
    <x v="0"/>
    <x v="2"/>
    <s v=""/>
    <n v="0"/>
    <n v="0"/>
  </r>
  <r>
    <m/>
    <d v="2023-09-18T00:00:00"/>
    <s v="Пн"/>
    <x v="13"/>
    <x v="1"/>
    <m/>
    <m/>
    <x v="0"/>
    <x v="2"/>
    <s v="норма"/>
    <n v="0"/>
    <n v="8"/>
  </r>
  <r>
    <m/>
    <d v="2023-09-19T00:00:00"/>
    <s v="Вт"/>
    <x v="13"/>
    <x v="1"/>
    <m/>
    <m/>
    <x v="0"/>
    <x v="2"/>
    <s v="норма"/>
    <n v="0"/>
    <n v="8"/>
  </r>
  <r>
    <m/>
    <d v="2023-09-20T00:00:00"/>
    <s v="Ср"/>
    <x v="13"/>
    <x v="1"/>
    <m/>
    <m/>
    <x v="0"/>
    <x v="2"/>
    <s v="норма"/>
    <n v="0"/>
    <n v="8"/>
  </r>
  <r>
    <m/>
    <d v="2023-09-21T00:00:00"/>
    <s v="Чт"/>
    <x v="13"/>
    <x v="1"/>
    <m/>
    <m/>
    <x v="0"/>
    <x v="2"/>
    <s v="норма"/>
    <n v="0"/>
    <n v="8"/>
  </r>
  <r>
    <m/>
    <d v="2023-09-22T00:00:00"/>
    <s v="Пт"/>
    <x v="13"/>
    <x v="1"/>
    <m/>
    <m/>
    <x v="0"/>
    <x v="2"/>
    <s v="норма"/>
    <n v="0"/>
    <n v="8"/>
  </r>
  <r>
    <s v="В/П"/>
    <d v="2023-09-23T00:00:00"/>
    <s v="Сб"/>
    <x v="0"/>
    <x v="0"/>
    <m/>
    <m/>
    <x v="0"/>
    <x v="2"/>
    <s v=""/>
    <n v="0"/>
    <n v="0"/>
  </r>
  <r>
    <s v="В/П"/>
    <d v="2023-09-24T00:00:00"/>
    <s v="Вс"/>
    <x v="0"/>
    <x v="0"/>
    <m/>
    <m/>
    <x v="0"/>
    <x v="2"/>
    <s v=""/>
    <n v="0"/>
    <n v="0"/>
  </r>
  <r>
    <m/>
    <d v="2023-09-25T00:00:00"/>
    <s v="Пн"/>
    <x v="14"/>
    <x v="1"/>
    <m/>
    <m/>
    <x v="0"/>
    <x v="2"/>
    <s v="норма"/>
    <n v="0"/>
    <n v="8"/>
  </r>
  <r>
    <m/>
    <d v="2023-09-26T00:00:00"/>
    <s v="Вт"/>
    <x v="14"/>
    <x v="1"/>
    <m/>
    <m/>
    <x v="0"/>
    <x v="2"/>
    <s v="норма"/>
    <n v="0"/>
    <n v="8"/>
  </r>
  <r>
    <m/>
    <d v="2023-09-27T00:00:00"/>
    <s v="Ср"/>
    <x v="14"/>
    <x v="1"/>
    <m/>
    <m/>
    <x v="0"/>
    <x v="2"/>
    <s v="норма"/>
    <n v="0"/>
    <n v="8"/>
  </r>
  <r>
    <m/>
    <d v="2023-09-28T00:00:00"/>
    <s v="Чт"/>
    <x v="14"/>
    <x v="1"/>
    <m/>
    <m/>
    <x v="0"/>
    <x v="2"/>
    <s v="норма"/>
    <n v="0"/>
    <n v="8"/>
  </r>
  <r>
    <m/>
    <d v="2023-09-29T00:00:00"/>
    <s v="Пт"/>
    <x v="14"/>
    <x v="1"/>
    <m/>
    <m/>
    <x v="0"/>
    <x v="2"/>
    <s v="норма"/>
    <n v="0"/>
    <n v="8"/>
  </r>
  <r>
    <s v="В/П"/>
    <d v="2023-09-30T00:00:00"/>
    <s v="Сб"/>
    <x v="0"/>
    <x v="0"/>
    <m/>
    <m/>
    <x v="0"/>
    <x v="2"/>
    <s v=""/>
    <n v="0"/>
    <n v="0"/>
  </r>
  <r>
    <m/>
    <d v="2023-09-01T00:00:00"/>
    <s v="Пт"/>
    <x v="12"/>
    <x v="9"/>
    <m/>
    <m/>
    <x v="1"/>
    <x v="2"/>
    <s v="норма"/>
    <n v="0"/>
    <n v="7"/>
  </r>
  <r>
    <m/>
    <d v="2023-09-01T00:00:00"/>
    <s v="Пт"/>
    <x v="1"/>
    <x v="6"/>
    <m/>
    <m/>
    <x v="1"/>
    <x v="2"/>
    <s v="норма"/>
    <n v="0"/>
    <n v="1"/>
  </r>
  <r>
    <s v="В/П"/>
    <d v="2023-09-02T00:00:00"/>
    <s v="Сб"/>
    <x v="0"/>
    <x v="0"/>
    <m/>
    <m/>
    <x v="1"/>
    <x v="2"/>
    <s v=""/>
    <n v="0"/>
    <n v="0"/>
  </r>
  <r>
    <s v="В/П"/>
    <d v="2023-09-03T00:00:00"/>
    <s v="Вс"/>
    <x v="0"/>
    <x v="0"/>
    <m/>
    <m/>
    <x v="1"/>
    <x v="2"/>
    <s v=""/>
    <n v="0"/>
    <n v="0"/>
  </r>
  <r>
    <m/>
    <d v="2023-09-04T00:00:00"/>
    <s v="Пн"/>
    <x v="12"/>
    <x v="4"/>
    <m/>
    <m/>
    <x v="1"/>
    <x v="2"/>
    <s v="норма"/>
    <n v="0"/>
    <n v="6"/>
  </r>
  <r>
    <m/>
    <d v="2023-09-04T00:00:00"/>
    <s v="Пн"/>
    <x v="15"/>
    <x v="6"/>
    <m/>
    <m/>
    <x v="1"/>
    <x v="2"/>
    <s v="норма"/>
    <n v="0"/>
    <n v="1"/>
  </r>
  <r>
    <m/>
    <d v="2023-09-04T00:00:00"/>
    <s v="Пн"/>
    <x v="1"/>
    <x v="6"/>
    <m/>
    <m/>
    <x v="1"/>
    <x v="2"/>
    <s v="норма"/>
    <n v="0"/>
    <n v="1"/>
  </r>
  <r>
    <m/>
    <d v="2023-09-05T00:00:00"/>
    <s v="Вт"/>
    <x v="12"/>
    <x v="7"/>
    <m/>
    <m/>
    <x v="1"/>
    <x v="2"/>
    <s v="норма"/>
    <n v="0"/>
    <n v="3"/>
  </r>
  <r>
    <m/>
    <d v="2023-09-05T00:00:00"/>
    <s v="Вт"/>
    <x v="7"/>
    <x v="2"/>
    <m/>
    <m/>
    <x v="1"/>
    <x v="2"/>
    <s v="норма"/>
    <n v="0"/>
    <n v="4"/>
  </r>
  <r>
    <m/>
    <d v="2023-09-05T00:00:00"/>
    <s v="Вт"/>
    <x v="1"/>
    <x v="6"/>
    <m/>
    <m/>
    <x v="1"/>
    <x v="2"/>
    <s v="норма"/>
    <n v="0"/>
    <n v="1"/>
  </r>
  <r>
    <m/>
    <d v="2023-09-06T00:00:00"/>
    <s v="Ср"/>
    <x v="12"/>
    <x v="6"/>
    <m/>
    <m/>
    <x v="1"/>
    <x v="2"/>
    <s v="норма"/>
    <n v="0"/>
    <n v="1"/>
  </r>
  <r>
    <m/>
    <d v="2023-09-06T00:00:00"/>
    <s v="Ср"/>
    <x v="7"/>
    <x v="2"/>
    <m/>
    <m/>
    <x v="1"/>
    <x v="2"/>
    <s v="норма"/>
    <n v="0"/>
    <n v="4"/>
  </r>
  <r>
    <m/>
    <d v="2023-09-06T00:00:00"/>
    <s v="Ср"/>
    <x v="8"/>
    <x v="3"/>
    <m/>
    <m/>
    <x v="1"/>
    <x v="2"/>
    <s v="норма"/>
    <n v="0"/>
    <n v="2"/>
  </r>
  <r>
    <m/>
    <d v="2023-09-06T00:00:00"/>
    <s v="Ср"/>
    <x v="1"/>
    <x v="6"/>
    <m/>
    <m/>
    <x v="1"/>
    <x v="2"/>
    <s v="норма"/>
    <n v="0"/>
    <n v="1"/>
  </r>
  <r>
    <m/>
    <d v="2023-09-07T00:00:00"/>
    <s v="Чт"/>
    <x v="12"/>
    <x v="6"/>
    <m/>
    <m/>
    <x v="1"/>
    <x v="2"/>
    <s v="норма"/>
    <n v="0"/>
    <n v="1"/>
  </r>
  <r>
    <m/>
    <d v="2023-09-07T00:00:00"/>
    <s v="Чт"/>
    <x v="7"/>
    <x v="2"/>
    <m/>
    <m/>
    <x v="1"/>
    <x v="2"/>
    <s v="норма"/>
    <n v="0"/>
    <n v="4"/>
  </r>
  <r>
    <m/>
    <d v="2023-09-07T00:00:00"/>
    <s v="Чт"/>
    <x v="8"/>
    <x v="3"/>
    <m/>
    <m/>
    <x v="1"/>
    <x v="2"/>
    <s v="норма"/>
    <n v="0"/>
    <n v="2"/>
  </r>
  <r>
    <m/>
    <d v="2023-09-07T00:00:00"/>
    <s v="Чт"/>
    <x v="1"/>
    <x v="6"/>
    <m/>
    <m/>
    <x v="1"/>
    <x v="2"/>
    <s v="норма"/>
    <n v="0"/>
    <n v="1"/>
  </r>
  <r>
    <m/>
    <d v="2023-09-08T00:00:00"/>
    <s v="Пт"/>
    <x v="12"/>
    <x v="3"/>
    <m/>
    <m/>
    <x v="1"/>
    <x v="2"/>
    <s v="норма"/>
    <n v="0"/>
    <n v="2"/>
  </r>
  <r>
    <m/>
    <d v="2023-09-08T00:00:00"/>
    <s v="Пт"/>
    <x v="7"/>
    <x v="4"/>
    <m/>
    <m/>
    <x v="1"/>
    <x v="2"/>
    <s v="норма"/>
    <n v="0"/>
    <n v="6"/>
  </r>
  <r>
    <m/>
    <d v="2023-09-08T00:00:00"/>
    <s v="Пт"/>
    <x v="1"/>
    <x v="6"/>
    <m/>
    <m/>
    <x v="1"/>
    <x v="2"/>
    <s v="переработка"/>
    <n v="1"/>
    <n v="0"/>
  </r>
  <r>
    <s v="В/П"/>
    <d v="2023-09-09T00:00:00"/>
    <s v="Сб"/>
    <x v="0"/>
    <x v="0"/>
    <m/>
    <m/>
    <x v="1"/>
    <x v="2"/>
    <s v=""/>
    <n v="0"/>
    <n v="0"/>
  </r>
  <r>
    <s v="В/П"/>
    <d v="2023-09-10T00:00:00"/>
    <s v="Вс"/>
    <x v="0"/>
    <x v="0"/>
    <m/>
    <m/>
    <x v="1"/>
    <x v="2"/>
    <s v=""/>
    <n v="0"/>
    <n v="0"/>
  </r>
  <r>
    <m/>
    <d v="2023-09-11T00:00:00"/>
    <s v="Пн"/>
    <x v="12"/>
    <x v="4"/>
    <m/>
    <m/>
    <x v="1"/>
    <x v="2"/>
    <s v="норма"/>
    <n v="0"/>
    <n v="6"/>
  </r>
  <r>
    <m/>
    <d v="2023-09-11T00:00:00"/>
    <s v="Пн"/>
    <x v="1"/>
    <x v="3"/>
    <m/>
    <m/>
    <x v="1"/>
    <x v="2"/>
    <s v="норма"/>
    <n v="0"/>
    <n v="2"/>
  </r>
  <r>
    <m/>
    <d v="2023-09-11T00:00:00"/>
    <s v="Пн"/>
    <x v="6"/>
    <x v="6"/>
    <m/>
    <m/>
    <x v="1"/>
    <x v="2"/>
    <s v="переработка"/>
    <n v="1"/>
    <n v="0"/>
  </r>
  <r>
    <m/>
    <d v="2023-09-12T00:00:00"/>
    <s v="Вт"/>
    <x v="12"/>
    <x v="4"/>
    <m/>
    <m/>
    <x v="1"/>
    <x v="2"/>
    <s v="норма"/>
    <n v="0"/>
    <n v="6"/>
  </r>
  <r>
    <m/>
    <d v="2023-09-12T00:00:00"/>
    <s v="Вт"/>
    <x v="1"/>
    <x v="6"/>
    <m/>
    <m/>
    <x v="1"/>
    <x v="2"/>
    <s v="норма"/>
    <n v="0"/>
    <n v="1"/>
  </r>
  <r>
    <m/>
    <d v="2023-09-12T00:00:00"/>
    <s v="Вт"/>
    <x v="16"/>
    <x v="6"/>
    <m/>
    <m/>
    <x v="1"/>
    <x v="2"/>
    <s v="норма"/>
    <n v="0"/>
    <n v="1"/>
  </r>
  <r>
    <m/>
    <d v="2023-09-13T00:00:00"/>
    <s v="Ср"/>
    <x v="12"/>
    <x v="8"/>
    <m/>
    <m/>
    <x v="1"/>
    <x v="2"/>
    <s v="норма"/>
    <n v="0"/>
    <n v="5"/>
  </r>
  <r>
    <m/>
    <d v="2023-09-13T00:00:00"/>
    <s v="Ср"/>
    <x v="7"/>
    <x v="8"/>
    <m/>
    <m/>
    <x v="1"/>
    <x v="2"/>
    <s v="норма + переработка"/>
    <n v="2"/>
    <n v="3"/>
  </r>
  <r>
    <m/>
    <d v="2023-09-13T00:00:00"/>
    <s v="Ср"/>
    <x v="8"/>
    <x v="6"/>
    <m/>
    <m/>
    <x v="1"/>
    <x v="2"/>
    <s v="переработка"/>
    <n v="1"/>
    <n v="0"/>
  </r>
  <r>
    <m/>
    <d v="2023-09-13T00:00:00"/>
    <s v="Ср"/>
    <x v="15"/>
    <x v="6"/>
    <m/>
    <m/>
    <x v="1"/>
    <x v="2"/>
    <s v="переработка"/>
    <n v="1"/>
    <n v="0"/>
  </r>
  <r>
    <m/>
    <d v="2023-09-14T00:00:00"/>
    <s v="Чт"/>
    <x v="12"/>
    <x v="4"/>
    <m/>
    <m/>
    <x v="1"/>
    <x v="2"/>
    <s v="норма"/>
    <n v="0"/>
    <n v="6"/>
  </r>
  <r>
    <m/>
    <d v="2023-09-14T00:00:00"/>
    <s v="Чт"/>
    <x v="8"/>
    <x v="2"/>
    <m/>
    <m/>
    <x v="1"/>
    <x v="2"/>
    <s v="норма + переработка"/>
    <n v="2"/>
    <n v="2"/>
  </r>
  <r>
    <m/>
    <d v="2023-09-14T00:00:00"/>
    <s v="Чт"/>
    <x v="1"/>
    <x v="6"/>
    <m/>
    <m/>
    <x v="1"/>
    <x v="2"/>
    <s v="переработка"/>
    <n v="1"/>
    <n v="0"/>
  </r>
  <r>
    <m/>
    <d v="2023-09-15T00:00:00"/>
    <s v="Пт"/>
    <x v="12"/>
    <x v="8"/>
    <m/>
    <m/>
    <x v="1"/>
    <x v="2"/>
    <s v="норма"/>
    <n v="0"/>
    <n v="5"/>
  </r>
  <r>
    <m/>
    <d v="2023-09-15T00:00:00"/>
    <s v="Пт"/>
    <x v="8"/>
    <x v="6"/>
    <m/>
    <m/>
    <x v="1"/>
    <x v="2"/>
    <s v="норма"/>
    <n v="0"/>
    <n v="1"/>
  </r>
  <r>
    <m/>
    <d v="2023-09-15T00:00:00"/>
    <s v="Пт"/>
    <x v="2"/>
    <x v="3"/>
    <m/>
    <m/>
    <x v="1"/>
    <x v="2"/>
    <s v="норма"/>
    <n v="0"/>
    <n v="2"/>
  </r>
  <r>
    <s v="В/П"/>
    <d v="2023-09-16T00:00:00"/>
    <s v="Сб"/>
    <x v="0"/>
    <x v="0"/>
    <m/>
    <m/>
    <x v="1"/>
    <x v="2"/>
    <s v=""/>
    <n v="0"/>
    <n v="0"/>
  </r>
  <r>
    <s v="В/П"/>
    <d v="2023-09-17T00:00:00"/>
    <s v="Вс"/>
    <x v="0"/>
    <x v="0"/>
    <m/>
    <m/>
    <x v="1"/>
    <x v="2"/>
    <s v=""/>
    <n v="0"/>
    <n v="0"/>
  </r>
  <r>
    <m/>
    <d v="2023-09-18T00:00:00"/>
    <s v="Пн"/>
    <x v="12"/>
    <x v="8"/>
    <m/>
    <m/>
    <x v="1"/>
    <x v="2"/>
    <s v="норма"/>
    <n v="0"/>
    <n v="5"/>
  </r>
  <r>
    <m/>
    <d v="2023-09-18T00:00:00"/>
    <s v="Пн"/>
    <x v="2"/>
    <x v="3"/>
    <m/>
    <m/>
    <x v="1"/>
    <x v="2"/>
    <s v="норма"/>
    <n v="0"/>
    <n v="2"/>
  </r>
  <r>
    <m/>
    <d v="2023-09-18T00:00:00"/>
    <s v="Пн"/>
    <x v="1"/>
    <x v="6"/>
    <m/>
    <m/>
    <x v="1"/>
    <x v="2"/>
    <s v="норма"/>
    <n v="0"/>
    <n v="1"/>
  </r>
  <r>
    <m/>
    <d v="2023-09-19T00:00:00"/>
    <s v="Вт"/>
    <x v="12"/>
    <x v="1"/>
    <m/>
    <m/>
    <x v="1"/>
    <x v="2"/>
    <s v="норма"/>
    <n v="0"/>
    <n v="8"/>
  </r>
  <r>
    <m/>
    <d v="2023-09-19T00:00:00"/>
    <s v="Вт"/>
    <x v="1"/>
    <x v="6"/>
    <m/>
    <m/>
    <x v="1"/>
    <x v="2"/>
    <s v="переработка"/>
    <n v="1"/>
    <n v="0"/>
  </r>
  <r>
    <m/>
    <d v="2023-09-20T00:00:00"/>
    <s v="Ср"/>
    <x v="12"/>
    <x v="1"/>
    <m/>
    <m/>
    <x v="1"/>
    <x v="2"/>
    <s v="норма"/>
    <n v="0"/>
    <n v="8"/>
  </r>
  <r>
    <m/>
    <d v="2023-09-20T00:00:00"/>
    <s v="Ср"/>
    <x v="8"/>
    <x v="6"/>
    <m/>
    <m/>
    <x v="1"/>
    <x v="2"/>
    <s v="переработка"/>
    <n v="1"/>
    <n v="0"/>
  </r>
  <r>
    <m/>
    <d v="2023-09-20T00:00:00"/>
    <s v="Ср"/>
    <x v="15"/>
    <x v="6"/>
    <m/>
    <m/>
    <x v="1"/>
    <x v="2"/>
    <s v="переработка"/>
    <n v="1"/>
    <n v="0"/>
  </r>
  <r>
    <m/>
    <d v="2023-09-21T00:00:00"/>
    <s v="Чт"/>
    <x v="12"/>
    <x v="9"/>
    <m/>
    <m/>
    <x v="1"/>
    <x v="2"/>
    <s v="норма"/>
    <n v="0"/>
    <n v="7"/>
  </r>
  <r>
    <m/>
    <d v="2023-09-21T00:00:00"/>
    <s v="Чт"/>
    <x v="2"/>
    <x v="6"/>
    <m/>
    <m/>
    <x v="1"/>
    <x v="2"/>
    <s v="норма"/>
    <n v="0"/>
    <n v="1"/>
  </r>
  <r>
    <m/>
    <d v="2023-09-21T00:00:00"/>
    <s v="Чт"/>
    <x v="1"/>
    <x v="3"/>
    <m/>
    <m/>
    <x v="1"/>
    <x v="2"/>
    <s v="переработка"/>
    <n v="2"/>
    <n v="0"/>
  </r>
  <r>
    <m/>
    <d v="2023-09-22T00:00:00"/>
    <s v="Пт"/>
    <x v="12"/>
    <x v="9"/>
    <m/>
    <m/>
    <x v="1"/>
    <x v="2"/>
    <s v="норма"/>
    <n v="0"/>
    <n v="7"/>
  </r>
  <r>
    <m/>
    <d v="2023-09-22T00:00:00"/>
    <s v="Пт"/>
    <x v="2"/>
    <x v="7"/>
    <m/>
    <m/>
    <x v="1"/>
    <x v="2"/>
    <s v="норма + переработка"/>
    <n v="2"/>
    <n v="1"/>
  </r>
  <r>
    <s v="В/П"/>
    <d v="2023-09-23T00:00:00"/>
    <s v="Сб"/>
    <x v="0"/>
    <x v="0"/>
    <m/>
    <m/>
    <x v="1"/>
    <x v="2"/>
    <s v=""/>
    <n v="0"/>
    <n v="0"/>
  </r>
  <r>
    <s v="В/П"/>
    <d v="2023-09-24T00:00:00"/>
    <s v="Вс"/>
    <x v="17"/>
    <x v="1"/>
    <m/>
    <m/>
    <x v="1"/>
    <x v="2"/>
    <s v="переработка"/>
    <n v="8"/>
    <n v="0"/>
  </r>
  <r>
    <m/>
    <d v="2023-09-25T00:00:00"/>
    <s v="Пн"/>
    <x v="7"/>
    <x v="1"/>
    <m/>
    <m/>
    <x v="1"/>
    <x v="2"/>
    <s v="норма"/>
    <n v="0"/>
    <n v="8"/>
  </r>
  <r>
    <m/>
    <d v="2023-09-25T00:00:00"/>
    <s v="Пн"/>
    <x v="8"/>
    <x v="2"/>
    <m/>
    <m/>
    <x v="1"/>
    <x v="2"/>
    <s v="переработка"/>
    <n v="4"/>
    <n v="0"/>
  </r>
  <r>
    <m/>
    <d v="2023-09-26T00:00:00"/>
    <s v="Вт"/>
    <x v="7"/>
    <x v="2"/>
    <m/>
    <m/>
    <x v="1"/>
    <x v="2"/>
    <s v="норма"/>
    <n v="0"/>
    <n v="4"/>
  </r>
  <r>
    <m/>
    <d v="2023-09-26T00:00:00"/>
    <s v="Вт"/>
    <x v="8"/>
    <x v="1"/>
    <m/>
    <m/>
    <x v="1"/>
    <x v="2"/>
    <s v="норма + переработка"/>
    <n v="4"/>
    <n v="4"/>
  </r>
  <r>
    <m/>
    <d v="2023-09-27T00:00:00"/>
    <s v="Ср"/>
    <x v="7"/>
    <x v="2"/>
    <m/>
    <m/>
    <x v="1"/>
    <x v="2"/>
    <s v="норма"/>
    <n v="0"/>
    <n v="4"/>
  </r>
  <r>
    <m/>
    <d v="2023-09-27T00:00:00"/>
    <s v="Ср"/>
    <x v="8"/>
    <x v="10"/>
    <m/>
    <m/>
    <x v="1"/>
    <x v="2"/>
    <s v="норма + переработка"/>
    <n v="6"/>
    <n v="4"/>
  </r>
  <r>
    <m/>
    <d v="2023-09-28T00:00:00"/>
    <s v="Чт"/>
    <x v="7"/>
    <x v="8"/>
    <m/>
    <m/>
    <x v="1"/>
    <x v="2"/>
    <s v="норма"/>
    <n v="0"/>
    <n v="5"/>
  </r>
  <r>
    <m/>
    <d v="2023-09-28T00:00:00"/>
    <s v="Чт"/>
    <x v="8"/>
    <x v="10"/>
    <m/>
    <m/>
    <x v="1"/>
    <x v="2"/>
    <s v="норма + переработка"/>
    <n v="7"/>
    <n v="3"/>
  </r>
  <r>
    <m/>
    <d v="2023-09-29T00:00:00"/>
    <s v="Пт"/>
    <x v="7"/>
    <x v="7"/>
    <m/>
    <m/>
    <x v="1"/>
    <x v="2"/>
    <s v="норма"/>
    <n v="0"/>
    <n v="3"/>
  </r>
  <r>
    <m/>
    <d v="2023-09-29T00:00:00"/>
    <s v="Пт"/>
    <x v="8"/>
    <x v="10"/>
    <m/>
    <m/>
    <x v="1"/>
    <x v="2"/>
    <s v="норма + переработка"/>
    <n v="5"/>
    <n v="5"/>
  </r>
  <r>
    <m/>
    <d v="2023-09-29T00:00:00"/>
    <s v="Пт"/>
    <x v="17"/>
    <x v="1"/>
    <m/>
    <m/>
    <x v="1"/>
    <x v="2"/>
    <s v="переработка"/>
    <n v="8"/>
    <n v="0"/>
  </r>
  <r>
    <s v="В/П"/>
    <d v="2023-09-30T00:00:00"/>
    <s v="Сб"/>
    <x v="0"/>
    <x v="0"/>
    <m/>
    <m/>
    <x v="1"/>
    <x v="2"/>
    <s v=""/>
    <n v="0"/>
    <n v="0"/>
  </r>
  <r>
    <m/>
    <d v="2023-09-01T00:00:00"/>
    <s v="Пт"/>
    <x v="9"/>
    <x v="1"/>
    <m/>
    <m/>
    <x v="2"/>
    <x v="2"/>
    <s v="норма"/>
    <n v="0"/>
    <n v="8"/>
  </r>
  <r>
    <s v="В/П"/>
    <d v="2023-09-02T00:00:00"/>
    <s v="Сб"/>
    <x v="0"/>
    <x v="0"/>
    <m/>
    <m/>
    <x v="2"/>
    <x v="2"/>
    <s v=""/>
    <n v="0"/>
    <n v="0"/>
  </r>
  <r>
    <s v="В/П"/>
    <d v="2023-09-03T00:00:00"/>
    <s v="Вс"/>
    <x v="0"/>
    <x v="0"/>
    <m/>
    <m/>
    <x v="2"/>
    <x v="2"/>
    <s v=""/>
    <n v="0"/>
    <n v="0"/>
  </r>
  <r>
    <m/>
    <d v="2023-09-04T00:00:00"/>
    <s v="Пн"/>
    <x v="9"/>
    <x v="1"/>
    <m/>
    <m/>
    <x v="2"/>
    <x v="2"/>
    <s v="норма"/>
    <n v="0"/>
    <n v="8"/>
  </r>
  <r>
    <m/>
    <d v="2023-09-05T00:00:00"/>
    <s v="Вт"/>
    <x v="9"/>
    <x v="1"/>
    <m/>
    <m/>
    <x v="2"/>
    <x v="2"/>
    <s v="норма"/>
    <n v="0"/>
    <n v="8"/>
  </r>
  <r>
    <m/>
    <d v="2023-09-06T00:00:00"/>
    <s v="Ср"/>
    <x v="9"/>
    <x v="1"/>
    <m/>
    <m/>
    <x v="2"/>
    <x v="2"/>
    <s v="норма"/>
    <n v="0"/>
    <n v="8"/>
  </r>
  <r>
    <m/>
    <d v="2023-09-07T00:00:00"/>
    <s v="Чт"/>
    <x v="18"/>
    <x v="1"/>
    <m/>
    <m/>
    <x v="2"/>
    <x v="2"/>
    <s v="норма"/>
    <n v="0"/>
    <n v="8"/>
  </r>
  <r>
    <m/>
    <d v="2023-09-08T00:00:00"/>
    <s v="Пт"/>
    <x v="9"/>
    <x v="1"/>
    <m/>
    <m/>
    <x v="2"/>
    <x v="2"/>
    <s v="норма"/>
    <n v="0"/>
    <n v="8"/>
  </r>
  <r>
    <s v="В/П"/>
    <d v="2023-09-09T00:00:00"/>
    <s v="Сб"/>
    <x v="0"/>
    <x v="0"/>
    <m/>
    <m/>
    <x v="2"/>
    <x v="2"/>
    <s v=""/>
    <n v="0"/>
    <n v="0"/>
  </r>
  <r>
    <s v="В/П"/>
    <d v="2023-09-10T00:00:00"/>
    <s v="Вс"/>
    <x v="0"/>
    <x v="0"/>
    <m/>
    <m/>
    <x v="2"/>
    <x v="2"/>
    <s v=""/>
    <n v="0"/>
    <n v="0"/>
  </r>
  <r>
    <m/>
    <d v="2023-09-11T00:00:00"/>
    <s v="Пн"/>
    <x v="9"/>
    <x v="1"/>
    <m/>
    <m/>
    <x v="2"/>
    <x v="2"/>
    <s v="норма"/>
    <n v="0"/>
    <n v="8"/>
  </r>
  <r>
    <m/>
    <d v="2023-09-12T00:00:00"/>
    <s v="Вт"/>
    <x v="9"/>
    <x v="1"/>
    <m/>
    <m/>
    <x v="2"/>
    <x v="2"/>
    <s v="норма"/>
    <n v="0"/>
    <n v="8"/>
  </r>
  <r>
    <m/>
    <d v="2023-09-13T00:00:00"/>
    <s v="Ср"/>
    <x v="9"/>
    <x v="1"/>
    <m/>
    <m/>
    <x v="2"/>
    <x v="2"/>
    <s v="норма"/>
    <n v="0"/>
    <n v="8"/>
  </r>
  <r>
    <m/>
    <d v="2023-09-14T00:00:00"/>
    <s v="Чт"/>
    <x v="9"/>
    <x v="1"/>
    <m/>
    <m/>
    <x v="2"/>
    <x v="2"/>
    <s v="норма"/>
    <n v="0"/>
    <n v="8"/>
  </r>
  <r>
    <m/>
    <d v="2023-09-15T00:00:00"/>
    <s v="Пт"/>
    <x v="9"/>
    <x v="1"/>
    <m/>
    <m/>
    <x v="2"/>
    <x v="2"/>
    <s v="норма"/>
    <n v="0"/>
    <n v="8"/>
  </r>
  <r>
    <s v="В/П"/>
    <d v="2023-09-16T00:00:00"/>
    <s v="Сб"/>
    <x v="0"/>
    <x v="0"/>
    <m/>
    <m/>
    <x v="2"/>
    <x v="2"/>
    <s v=""/>
    <n v="0"/>
    <n v="0"/>
  </r>
  <r>
    <s v="В/П"/>
    <d v="2023-09-17T00:00:00"/>
    <s v="Вс"/>
    <x v="0"/>
    <x v="0"/>
    <m/>
    <m/>
    <x v="2"/>
    <x v="2"/>
    <s v=""/>
    <n v="0"/>
    <n v="0"/>
  </r>
  <r>
    <m/>
    <d v="2023-09-18T00:00:00"/>
    <s v="Пн"/>
    <x v="9"/>
    <x v="1"/>
    <m/>
    <m/>
    <x v="2"/>
    <x v="2"/>
    <s v="норма"/>
    <n v="0"/>
    <n v="8"/>
  </r>
  <r>
    <m/>
    <d v="2023-09-19T00:00:00"/>
    <s v="Вт"/>
    <x v="9"/>
    <x v="1"/>
    <m/>
    <m/>
    <x v="2"/>
    <x v="2"/>
    <s v="норма"/>
    <n v="0"/>
    <n v="8"/>
  </r>
  <r>
    <m/>
    <d v="2023-09-20T00:00:00"/>
    <s v="Ср"/>
    <x v="9"/>
    <x v="1"/>
    <m/>
    <m/>
    <x v="2"/>
    <x v="2"/>
    <s v="норма"/>
    <n v="0"/>
    <n v="8"/>
  </r>
  <r>
    <m/>
    <d v="2023-09-21T00:00:00"/>
    <s v="Чт"/>
    <x v="9"/>
    <x v="1"/>
    <m/>
    <m/>
    <x v="2"/>
    <x v="2"/>
    <s v="норма"/>
    <n v="0"/>
    <n v="8"/>
  </r>
  <r>
    <m/>
    <d v="2023-09-22T00:00:00"/>
    <s v="Пт"/>
    <x v="9"/>
    <x v="1"/>
    <m/>
    <m/>
    <x v="2"/>
    <x v="2"/>
    <s v="норма"/>
    <n v="0"/>
    <n v="8"/>
  </r>
  <r>
    <s v="В/П"/>
    <d v="2023-09-23T00:00:00"/>
    <s v="Сб"/>
    <x v="0"/>
    <x v="0"/>
    <m/>
    <m/>
    <x v="2"/>
    <x v="2"/>
    <s v=""/>
    <n v="0"/>
    <n v="0"/>
  </r>
  <r>
    <s v="В/П"/>
    <d v="2023-09-24T00:00:00"/>
    <s v="Вс"/>
    <x v="0"/>
    <x v="0"/>
    <m/>
    <m/>
    <x v="2"/>
    <x v="2"/>
    <s v=""/>
    <n v="0"/>
    <n v="0"/>
  </r>
  <r>
    <m/>
    <d v="2023-09-25T00:00:00"/>
    <s v="Пн"/>
    <x v="9"/>
    <x v="1"/>
    <m/>
    <m/>
    <x v="2"/>
    <x v="2"/>
    <s v="норма"/>
    <n v="0"/>
    <n v="8"/>
  </r>
  <r>
    <m/>
    <d v="2023-09-26T00:00:00"/>
    <s v="Вт"/>
    <x v="9"/>
    <x v="4"/>
    <m/>
    <m/>
    <x v="2"/>
    <x v="2"/>
    <s v="норма"/>
    <n v="0"/>
    <n v="6"/>
  </r>
  <r>
    <m/>
    <d v="2023-09-26T00:00:00"/>
    <s v="Вт"/>
    <x v="12"/>
    <x v="3"/>
    <m/>
    <m/>
    <x v="2"/>
    <x v="2"/>
    <s v="норма"/>
    <n v="0"/>
    <n v="2"/>
  </r>
  <r>
    <m/>
    <d v="2023-09-27T00:00:00"/>
    <s v="Ср"/>
    <x v="9"/>
    <x v="1"/>
    <m/>
    <m/>
    <x v="2"/>
    <x v="2"/>
    <s v="норма"/>
    <n v="0"/>
    <n v="8"/>
  </r>
  <r>
    <m/>
    <d v="2023-09-28T00:00:00"/>
    <s v="Чт"/>
    <x v="9"/>
    <x v="3"/>
    <m/>
    <m/>
    <x v="2"/>
    <x v="2"/>
    <s v="норма"/>
    <n v="0"/>
    <n v="2"/>
  </r>
  <r>
    <m/>
    <d v="2023-09-28T00:00:00"/>
    <s v="Чт"/>
    <x v="1"/>
    <x v="4"/>
    <m/>
    <m/>
    <x v="2"/>
    <x v="2"/>
    <s v="норма"/>
    <n v="0"/>
    <n v="6"/>
  </r>
  <r>
    <m/>
    <d v="2023-09-29T00:00:00"/>
    <s v="Пт"/>
    <x v="9"/>
    <x v="1"/>
    <m/>
    <m/>
    <x v="2"/>
    <x v="2"/>
    <s v="норма"/>
    <n v="0"/>
    <n v="8"/>
  </r>
  <r>
    <s v="В/П"/>
    <d v="2023-09-30T00:00:00"/>
    <s v="Сб"/>
    <x v="0"/>
    <x v="0"/>
    <m/>
    <m/>
    <x v="2"/>
    <x v="2"/>
    <s v=""/>
    <n v="0"/>
    <n v="0"/>
  </r>
  <r>
    <m/>
    <d v="2023-09-01T00:00:00"/>
    <s v="Пт"/>
    <x v="15"/>
    <x v="2"/>
    <m/>
    <m/>
    <x v="4"/>
    <x v="2"/>
    <s v="норма"/>
    <n v="0"/>
    <n v="4"/>
  </r>
  <r>
    <s v="В/П"/>
    <d v="2023-09-02T00:00:00"/>
    <s v="Сб"/>
    <x v="0"/>
    <x v="0"/>
    <m/>
    <m/>
    <x v="4"/>
    <x v="2"/>
    <s v=""/>
    <n v="0"/>
    <n v="0"/>
  </r>
  <r>
    <s v="В/П"/>
    <d v="2023-09-03T00:00:00"/>
    <s v="Вс"/>
    <x v="0"/>
    <x v="0"/>
    <m/>
    <m/>
    <x v="4"/>
    <x v="2"/>
    <s v=""/>
    <n v="0"/>
    <n v="0"/>
  </r>
  <r>
    <m/>
    <d v="2023-09-04T00:00:00"/>
    <s v="Пн"/>
    <x v="15"/>
    <x v="2"/>
    <m/>
    <m/>
    <x v="4"/>
    <x v="2"/>
    <s v="норма"/>
    <n v="0"/>
    <n v="4"/>
  </r>
  <r>
    <m/>
    <d v="2023-09-05T00:00:00"/>
    <s v="Вт"/>
    <x v="15"/>
    <x v="2"/>
    <m/>
    <m/>
    <x v="4"/>
    <x v="2"/>
    <s v="норма"/>
    <n v="0"/>
    <n v="4"/>
  </r>
  <r>
    <m/>
    <d v="2023-09-06T00:00:00"/>
    <s v="Ср"/>
    <x v="15"/>
    <x v="2"/>
    <m/>
    <m/>
    <x v="4"/>
    <x v="2"/>
    <s v="норма"/>
    <n v="0"/>
    <n v="4"/>
  </r>
  <r>
    <m/>
    <d v="2023-09-07T00:00:00"/>
    <s v="Чт"/>
    <x v="15"/>
    <x v="2"/>
    <m/>
    <m/>
    <x v="4"/>
    <x v="2"/>
    <s v="норма"/>
    <n v="0"/>
    <n v="4"/>
  </r>
  <r>
    <m/>
    <d v="2023-09-08T00:00:00"/>
    <s v="Пт"/>
    <x v="15"/>
    <x v="2"/>
    <m/>
    <m/>
    <x v="4"/>
    <x v="2"/>
    <s v="норма"/>
    <n v="0"/>
    <n v="4"/>
  </r>
  <r>
    <s v="В/П"/>
    <d v="2023-09-09T00:00:00"/>
    <s v="Сб"/>
    <x v="0"/>
    <x v="0"/>
    <m/>
    <m/>
    <x v="4"/>
    <x v="2"/>
    <s v=""/>
    <n v="0"/>
    <n v="0"/>
  </r>
  <r>
    <s v="В/П"/>
    <d v="2023-09-10T00:00:00"/>
    <s v="Вс"/>
    <x v="0"/>
    <x v="0"/>
    <m/>
    <m/>
    <x v="4"/>
    <x v="2"/>
    <s v=""/>
    <n v="0"/>
    <n v="0"/>
  </r>
  <r>
    <m/>
    <d v="2023-09-11T00:00:00"/>
    <s v="Пн"/>
    <x v="15"/>
    <x v="2"/>
    <m/>
    <m/>
    <x v="4"/>
    <x v="2"/>
    <s v="норма"/>
    <n v="0"/>
    <n v="4"/>
  </r>
  <r>
    <m/>
    <d v="2023-09-12T00:00:00"/>
    <s v="Вт"/>
    <x v="15"/>
    <x v="2"/>
    <m/>
    <m/>
    <x v="4"/>
    <x v="2"/>
    <s v="норма"/>
    <n v="0"/>
    <n v="4"/>
  </r>
  <r>
    <m/>
    <d v="2023-09-13T00:00:00"/>
    <s v="Ср"/>
    <x v="15"/>
    <x v="2"/>
    <m/>
    <m/>
    <x v="4"/>
    <x v="2"/>
    <s v="норма"/>
    <n v="0"/>
    <n v="4"/>
  </r>
  <r>
    <m/>
    <d v="2023-09-14T00:00:00"/>
    <s v="Чт"/>
    <x v="15"/>
    <x v="2"/>
    <m/>
    <m/>
    <x v="4"/>
    <x v="2"/>
    <s v="норма"/>
    <n v="0"/>
    <n v="4"/>
  </r>
  <r>
    <m/>
    <d v="2023-09-15T00:00:00"/>
    <s v="Пт"/>
    <x v="15"/>
    <x v="2"/>
    <m/>
    <m/>
    <x v="4"/>
    <x v="2"/>
    <s v="норма"/>
    <n v="0"/>
    <n v="4"/>
  </r>
  <r>
    <s v="В/П"/>
    <d v="2023-09-16T00:00:00"/>
    <s v="Сб"/>
    <x v="0"/>
    <x v="0"/>
    <m/>
    <m/>
    <x v="4"/>
    <x v="2"/>
    <s v=""/>
    <n v="0"/>
    <n v="0"/>
  </r>
  <r>
    <s v="В/П"/>
    <d v="2023-09-17T00:00:00"/>
    <s v="Вс"/>
    <x v="0"/>
    <x v="0"/>
    <m/>
    <m/>
    <x v="4"/>
    <x v="2"/>
    <s v=""/>
    <n v="0"/>
    <n v="0"/>
  </r>
  <r>
    <m/>
    <d v="2023-09-18T00:00:00"/>
    <s v="Пн"/>
    <x v="15"/>
    <x v="2"/>
    <m/>
    <m/>
    <x v="4"/>
    <x v="2"/>
    <s v="норма"/>
    <n v="0"/>
    <n v="4"/>
  </r>
  <r>
    <m/>
    <d v="2023-09-19T00:00:00"/>
    <s v="Вт"/>
    <x v="15"/>
    <x v="2"/>
    <m/>
    <m/>
    <x v="4"/>
    <x v="2"/>
    <s v="норма"/>
    <n v="0"/>
    <n v="4"/>
  </r>
  <r>
    <m/>
    <d v="2023-09-20T00:00:00"/>
    <s v="Ср"/>
    <x v="15"/>
    <x v="2"/>
    <m/>
    <m/>
    <x v="4"/>
    <x v="2"/>
    <s v="норма"/>
    <n v="0"/>
    <n v="4"/>
  </r>
  <r>
    <m/>
    <d v="2023-09-21T00:00:00"/>
    <s v="Чт"/>
    <x v="15"/>
    <x v="2"/>
    <m/>
    <m/>
    <x v="4"/>
    <x v="2"/>
    <s v="норма"/>
    <n v="0"/>
    <n v="4"/>
  </r>
  <r>
    <m/>
    <d v="2023-09-22T00:00:00"/>
    <s v="Пт"/>
    <x v="15"/>
    <x v="2"/>
    <m/>
    <m/>
    <x v="4"/>
    <x v="2"/>
    <s v="норма"/>
    <n v="0"/>
    <n v="4"/>
  </r>
  <r>
    <s v="В/П"/>
    <d v="2023-09-23T00:00:00"/>
    <s v="Сб"/>
    <x v="0"/>
    <x v="0"/>
    <m/>
    <m/>
    <x v="4"/>
    <x v="2"/>
    <s v=""/>
    <n v="0"/>
    <n v="0"/>
  </r>
  <r>
    <s v="В/П"/>
    <d v="2023-09-24T00:00:00"/>
    <s v="Вс"/>
    <x v="0"/>
    <x v="0"/>
    <m/>
    <m/>
    <x v="4"/>
    <x v="2"/>
    <s v=""/>
    <n v="0"/>
    <n v="0"/>
  </r>
  <r>
    <m/>
    <d v="2023-09-25T00:00:00"/>
    <s v="Пн"/>
    <x v="15"/>
    <x v="2"/>
    <m/>
    <m/>
    <x v="4"/>
    <x v="2"/>
    <s v="норма"/>
    <n v="0"/>
    <n v="4"/>
  </r>
  <r>
    <m/>
    <d v="2023-09-26T00:00:00"/>
    <s v="Вт"/>
    <x v="15"/>
    <x v="2"/>
    <m/>
    <m/>
    <x v="4"/>
    <x v="2"/>
    <s v="норма"/>
    <n v="0"/>
    <n v="4"/>
  </r>
  <r>
    <m/>
    <d v="2023-09-27T00:00:00"/>
    <s v="Ср"/>
    <x v="15"/>
    <x v="2"/>
    <m/>
    <m/>
    <x v="4"/>
    <x v="2"/>
    <s v="норма"/>
    <n v="0"/>
    <n v="4"/>
  </r>
  <r>
    <m/>
    <d v="2023-09-28T00:00:00"/>
    <s v="Чт"/>
    <x v="15"/>
    <x v="2"/>
    <m/>
    <m/>
    <x v="4"/>
    <x v="2"/>
    <s v="норма"/>
    <n v="0"/>
    <n v="4"/>
  </r>
  <r>
    <m/>
    <d v="2023-09-29T00:00:00"/>
    <s v="Пт"/>
    <x v="15"/>
    <x v="2"/>
    <m/>
    <m/>
    <x v="4"/>
    <x v="2"/>
    <s v="норма"/>
    <n v="0"/>
    <n v="4"/>
  </r>
  <r>
    <s v="В/П"/>
    <d v="2023-09-30T00:00:00"/>
    <s v="Сб"/>
    <x v="0"/>
    <x v="0"/>
    <m/>
    <m/>
    <x v="4"/>
    <x v="2"/>
    <s v=""/>
    <n v="0"/>
    <n v="0"/>
  </r>
  <r>
    <m/>
    <d v="2023-09-01T00:00:00"/>
    <s v="Пт"/>
    <x v="18"/>
    <x v="2"/>
    <m/>
    <m/>
    <x v="5"/>
    <x v="2"/>
    <s v="норма"/>
    <n v="0"/>
    <n v="4"/>
  </r>
  <r>
    <m/>
    <d v="2023-09-01T00:00:00"/>
    <s v="Пт"/>
    <x v="1"/>
    <x v="2"/>
    <m/>
    <m/>
    <x v="5"/>
    <x v="2"/>
    <s v="норма"/>
    <n v="0"/>
    <n v="4"/>
  </r>
  <r>
    <s v="В/П"/>
    <d v="2023-09-02T00:00:00"/>
    <s v="Сб"/>
    <x v="0"/>
    <x v="0"/>
    <m/>
    <m/>
    <x v="5"/>
    <x v="2"/>
    <s v=""/>
    <n v="0"/>
    <n v="0"/>
  </r>
  <r>
    <s v="В/П"/>
    <d v="2023-09-03T00:00:00"/>
    <s v="Вс"/>
    <x v="0"/>
    <x v="0"/>
    <m/>
    <m/>
    <x v="5"/>
    <x v="2"/>
    <s v=""/>
    <n v="0"/>
    <n v="0"/>
  </r>
  <r>
    <m/>
    <d v="2023-09-04T00:00:00"/>
    <s v="Пн"/>
    <x v="18"/>
    <x v="2"/>
    <m/>
    <m/>
    <x v="5"/>
    <x v="2"/>
    <s v="норма"/>
    <n v="0"/>
    <n v="4"/>
  </r>
  <r>
    <m/>
    <d v="2023-09-04T00:00:00"/>
    <s v="Пн"/>
    <x v="1"/>
    <x v="2"/>
    <m/>
    <m/>
    <x v="5"/>
    <x v="2"/>
    <s v="норма"/>
    <n v="0"/>
    <n v="4"/>
  </r>
  <r>
    <m/>
    <d v="2023-09-05T00:00:00"/>
    <s v="Вт"/>
    <x v="18"/>
    <x v="2"/>
    <m/>
    <m/>
    <x v="5"/>
    <x v="2"/>
    <s v="норма"/>
    <n v="0"/>
    <n v="4"/>
  </r>
  <r>
    <m/>
    <d v="2023-09-05T00:00:00"/>
    <s v="Вт"/>
    <x v="1"/>
    <x v="2"/>
    <m/>
    <m/>
    <x v="5"/>
    <x v="2"/>
    <s v="норма"/>
    <n v="0"/>
    <n v="4"/>
  </r>
  <r>
    <m/>
    <d v="2023-09-06T00:00:00"/>
    <s v="Ср"/>
    <x v="18"/>
    <x v="2"/>
    <m/>
    <m/>
    <x v="5"/>
    <x v="2"/>
    <s v="норма"/>
    <n v="0"/>
    <n v="4"/>
  </r>
  <r>
    <m/>
    <d v="2023-09-06T00:00:00"/>
    <s v="Ср"/>
    <x v="1"/>
    <x v="2"/>
    <m/>
    <m/>
    <x v="5"/>
    <x v="2"/>
    <s v="норма"/>
    <n v="0"/>
    <n v="4"/>
  </r>
  <r>
    <m/>
    <d v="2023-09-07T00:00:00"/>
    <s v="Чт"/>
    <x v="1"/>
    <x v="1"/>
    <m/>
    <m/>
    <x v="5"/>
    <x v="2"/>
    <s v="норма"/>
    <n v="0"/>
    <n v="8"/>
  </r>
  <r>
    <m/>
    <d v="2023-09-08T00:00:00"/>
    <s v="Пт"/>
    <x v="18"/>
    <x v="2"/>
    <m/>
    <m/>
    <x v="5"/>
    <x v="2"/>
    <s v="норма"/>
    <n v="0"/>
    <n v="4"/>
  </r>
  <r>
    <m/>
    <d v="2023-09-08T00:00:00"/>
    <s v="Пт"/>
    <x v="1"/>
    <x v="2"/>
    <m/>
    <m/>
    <x v="5"/>
    <x v="2"/>
    <s v="норма"/>
    <n v="0"/>
    <n v="4"/>
  </r>
  <r>
    <s v="В/П"/>
    <d v="2023-09-09T00:00:00"/>
    <s v="Сб"/>
    <x v="18"/>
    <x v="2"/>
    <m/>
    <m/>
    <x v="5"/>
    <x v="2"/>
    <s v="переработка"/>
    <n v="4"/>
    <n v="0"/>
  </r>
  <r>
    <s v="В/П"/>
    <d v="2023-09-10T00:00:00"/>
    <s v="Вс"/>
    <x v="0"/>
    <x v="0"/>
    <m/>
    <m/>
    <x v="5"/>
    <x v="2"/>
    <s v=""/>
    <n v="0"/>
    <n v="0"/>
  </r>
  <r>
    <m/>
    <d v="2023-09-11T00:00:00"/>
    <s v="Пн"/>
    <x v="18"/>
    <x v="2"/>
    <m/>
    <m/>
    <x v="5"/>
    <x v="2"/>
    <s v="норма"/>
    <n v="0"/>
    <n v="4"/>
  </r>
  <r>
    <m/>
    <d v="2023-09-11T00:00:00"/>
    <s v="Пн"/>
    <x v="1"/>
    <x v="2"/>
    <m/>
    <m/>
    <x v="5"/>
    <x v="2"/>
    <s v="норма"/>
    <n v="0"/>
    <n v="4"/>
  </r>
  <r>
    <m/>
    <d v="2023-09-12T00:00:00"/>
    <s v="Вт"/>
    <x v="18"/>
    <x v="2"/>
    <m/>
    <m/>
    <x v="5"/>
    <x v="2"/>
    <s v="норма"/>
    <n v="0"/>
    <n v="4"/>
  </r>
  <r>
    <m/>
    <d v="2023-09-12T00:00:00"/>
    <s v="Вт"/>
    <x v="1"/>
    <x v="2"/>
    <m/>
    <m/>
    <x v="5"/>
    <x v="2"/>
    <s v="норма"/>
    <n v="0"/>
    <n v="4"/>
  </r>
  <r>
    <m/>
    <d v="2023-09-13T00:00:00"/>
    <s v="Ср"/>
    <x v="18"/>
    <x v="2"/>
    <m/>
    <m/>
    <x v="5"/>
    <x v="2"/>
    <s v="норма"/>
    <n v="0"/>
    <n v="4"/>
  </r>
  <r>
    <m/>
    <d v="2023-09-13T00:00:00"/>
    <s v="Ср"/>
    <x v="1"/>
    <x v="2"/>
    <m/>
    <m/>
    <x v="5"/>
    <x v="2"/>
    <s v="норма"/>
    <n v="0"/>
    <n v="4"/>
  </r>
  <r>
    <m/>
    <d v="2023-09-14T00:00:00"/>
    <s v="Чт"/>
    <x v="18"/>
    <x v="2"/>
    <m/>
    <m/>
    <x v="5"/>
    <x v="2"/>
    <s v="норма"/>
    <n v="0"/>
    <n v="4"/>
  </r>
  <r>
    <m/>
    <d v="2023-09-14T00:00:00"/>
    <s v="Чт"/>
    <x v="1"/>
    <x v="2"/>
    <m/>
    <m/>
    <x v="5"/>
    <x v="2"/>
    <s v="норма"/>
    <n v="0"/>
    <n v="4"/>
  </r>
  <r>
    <m/>
    <d v="2023-09-15T00:00:00"/>
    <s v="Пт"/>
    <x v="18"/>
    <x v="2"/>
    <m/>
    <m/>
    <x v="5"/>
    <x v="2"/>
    <s v="норма"/>
    <n v="0"/>
    <n v="4"/>
  </r>
  <r>
    <m/>
    <d v="2023-09-15T00:00:00"/>
    <s v="Пт"/>
    <x v="1"/>
    <x v="2"/>
    <m/>
    <m/>
    <x v="5"/>
    <x v="2"/>
    <s v="норма"/>
    <n v="0"/>
    <n v="4"/>
  </r>
  <r>
    <s v="В/П"/>
    <d v="2023-09-16T00:00:00"/>
    <s v="Сб"/>
    <x v="0"/>
    <x v="0"/>
    <m/>
    <m/>
    <x v="5"/>
    <x v="2"/>
    <s v=""/>
    <n v="0"/>
    <n v="0"/>
  </r>
  <r>
    <s v="В/П"/>
    <d v="2023-09-17T00:00:00"/>
    <s v="Вс"/>
    <x v="0"/>
    <x v="0"/>
    <m/>
    <m/>
    <x v="5"/>
    <x v="2"/>
    <s v=""/>
    <n v="0"/>
    <n v="0"/>
  </r>
  <r>
    <m/>
    <d v="2023-09-18T00:00:00"/>
    <s v="Пн"/>
    <x v="18"/>
    <x v="2"/>
    <m/>
    <m/>
    <x v="5"/>
    <x v="2"/>
    <s v="норма"/>
    <n v="0"/>
    <n v="4"/>
  </r>
  <r>
    <m/>
    <d v="2023-09-18T00:00:00"/>
    <s v="Пн"/>
    <x v="1"/>
    <x v="2"/>
    <m/>
    <m/>
    <x v="5"/>
    <x v="2"/>
    <s v="норма"/>
    <n v="0"/>
    <n v="4"/>
  </r>
  <r>
    <m/>
    <d v="2023-09-19T00:00:00"/>
    <s v="Вт"/>
    <x v="18"/>
    <x v="2"/>
    <m/>
    <m/>
    <x v="5"/>
    <x v="2"/>
    <s v="норма"/>
    <n v="0"/>
    <n v="4"/>
  </r>
  <r>
    <m/>
    <d v="2023-09-19T00:00:00"/>
    <s v="Вт"/>
    <x v="1"/>
    <x v="2"/>
    <m/>
    <m/>
    <x v="5"/>
    <x v="2"/>
    <s v="норма"/>
    <n v="0"/>
    <n v="4"/>
  </r>
  <r>
    <m/>
    <d v="2023-09-20T00:00:00"/>
    <s v="Ср"/>
    <x v="18"/>
    <x v="2"/>
    <m/>
    <m/>
    <x v="5"/>
    <x v="2"/>
    <s v="норма"/>
    <n v="0"/>
    <n v="4"/>
  </r>
  <r>
    <m/>
    <d v="2023-09-20T00:00:00"/>
    <s v="Ср"/>
    <x v="1"/>
    <x v="2"/>
    <m/>
    <m/>
    <x v="5"/>
    <x v="2"/>
    <s v="норма"/>
    <n v="0"/>
    <n v="4"/>
  </r>
  <r>
    <m/>
    <d v="2023-09-21T00:00:00"/>
    <s v="Чт"/>
    <x v="18"/>
    <x v="2"/>
    <m/>
    <m/>
    <x v="5"/>
    <x v="2"/>
    <s v="норма"/>
    <n v="0"/>
    <n v="4"/>
  </r>
  <r>
    <m/>
    <d v="2023-09-21T00:00:00"/>
    <s v="Чт"/>
    <x v="1"/>
    <x v="2"/>
    <m/>
    <m/>
    <x v="5"/>
    <x v="2"/>
    <s v="норма"/>
    <n v="0"/>
    <n v="4"/>
  </r>
  <r>
    <m/>
    <d v="2023-09-22T00:00:00"/>
    <s v="Пт"/>
    <x v="18"/>
    <x v="2"/>
    <m/>
    <m/>
    <x v="5"/>
    <x v="2"/>
    <s v="норма"/>
    <n v="0"/>
    <n v="4"/>
  </r>
  <r>
    <m/>
    <d v="2023-09-22T00:00:00"/>
    <s v="Пт"/>
    <x v="1"/>
    <x v="2"/>
    <m/>
    <m/>
    <x v="5"/>
    <x v="2"/>
    <s v="норма"/>
    <n v="0"/>
    <n v="4"/>
  </r>
  <r>
    <s v="В/П"/>
    <d v="2023-09-23T00:00:00"/>
    <s v="Сб"/>
    <x v="18"/>
    <x v="3"/>
    <m/>
    <m/>
    <x v="5"/>
    <x v="2"/>
    <s v="переработка"/>
    <n v="2"/>
    <n v="0"/>
  </r>
  <r>
    <s v="В/П"/>
    <d v="2023-09-24T00:00:00"/>
    <s v="Вс"/>
    <x v="0"/>
    <x v="0"/>
    <m/>
    <m/>
    <x v="5"/>
    <x v="2"/>
    <s v=""/>
    <n v="0"/>
    <n v="0"/>
  </r>
  <r>
    <m/>
    <d v="2023-09-25T00:00:00"/>
    <s v="Пн"/>
    <x v="18"/>
    <x v="3"/>
    <m/>
    <m/>
    <x v="5"/>
    <x v="2"/>
    <s v="норма"/>
    <n v="0"/>
    <n v="2"/>
  </r>
  <r>
    <m/>
    <d v="2023-09-25T00:00:00"/>
    <s v="Пн"/>
    <x v="1"/>
    <x v="4"/>
    <m/>
    <m/>
    <x v="5"/>
    <x v="2"/>
    <s v="норма"/>
    <n v="0"/>
    <n v="6"/>
  </r>
  <r>
    <m/>
    <d v="2023-09-26T00:00:00"/>
    <s v="Вт"/>
    <x v="18"/>
    <x v="2"/>
    <m/>
    <m/>
    <x v="5"/>
    <x v="2"/>
    <s v="норма"/>
    <n v="0"/>
    <n v="4"/>
  </r>
  <r>
    <m/>
    <d v="2023-09-26T00:00:00"/>
    <s v="Вт"/>
    <x v="1"/>
    <x v="2"/>
    <m/>
    <m/>
    <x v="5"/>
    <x v="2"/>
    <s v="норма"/>
    <n v="0"/>
    <n v="4"/>
  </r>
  <r>
    <m/>
    <d v="2023-09-27T00:00:00"/>
    <s v="Ср"/>
    <x v="18"/>
    <x v="2"/>
    <m/>
    <m/>
    <x v="5"/>
    <x v="2"/>
    <s v="норма"/>
    <n v="0"/>
    <n v="4"/>
  </r>
  <r>
    <m/>
    <d v="2023-09-27T00:00:00"/>
    <s v="Ср"/>
    <x v="1"/>
    <x v="2"/>
    <m/>
    <m/>
    <x v="5"/>
    <x v="2"/>
    <s v="норма"/>
    <n v="0"/>
    <n v="4"/>
  </r>
  <r>
    <m/>
    <d v="2023-09-28T00:00:00"/>
    <s v="Чт"/>
    <x v="18"/>
    <x v="2"/>
    <m/>
    <m/>
    <x v="5"/>
    <x v="2"/>
    <s v="норма"/>
    <n v="0"/>
    <n v="4"/>
  </r>
  <r>
    <m/>
    <d v="2023-09-28T00:00:00"/>
    <s v="Чт"/>
    <x v="1"/>
    <x v="2"/>
    <m/>
    <m/>
    <x v="5"/>
    <x v="2"/>
    <s v="норма"/>
    <n v="0"/>
    <n v="4"/>
  </r>
  <r>
    <m/>
    <d v="2023-09-29T00:00:00"/>
    <s v="Пт"/>
    <x v="18"/>
    <x v="2"/>
    <m/>
    <m/>
    <x v="5"/>
    <x v="2"/>
    <s v="норма"/>
    <n v="0"/>
    <n v="4"/>
  </r>
  <r>
    <m/>
    <d v="2023-09-29T00:00:00"/>
    <s v="Пт"/>
    <x v="1"/>
    <x v="2"/>
    <m/>
    <m/>
    <x v="5"/>
    <x v="2"/>
    <s v="норма"/>
    <n v="0"/>
    <n v="4"/>
  </r>
  <r>
    <s v="В/П"/>
    <d v="2023-09-30T00:00:00"/>
    <s v="Сб"/>
    <x v="0"/>
    <x v="0"/>
    <m/>
    <m/>
    <x v="5"/>
    <x v="2"/>
    <s v=""/>
    <n v="0"/>
    <n v="0"/>
  </r>
  <r>
    <s v="В/П"/>
    <d v="2023-10-01T00:00:00"/>
    <s v="Вс"/>
    <x v="0"/>
    <x v="0"/>
    <m/>
    <m/>
    <x v="4"/>
    <x v="3"/>
    <s v=""/>
    <n v="0"/>
    <n v="0"/>
  </r>
  <r>
    <m/>
    <d v="2023-10-02T00:00:00"/>
    <s v="Пн"/>
    <x v="15"/>
    <x v="2"/>
    <m/>
    <m/>
    <x v="4"/>
    <x v="3"/>
    <s v="норма"/>
    <n v="0"/>
    <n v="4"/>
  </r>
  <r>
    <m/>
    <d v="2023-10-03T00:00:00"/>
    <s v="Вт"/>
    <x v="15"/>
    <x v="2"/>
    <m/>
    <m/>
    <x v="4"/>
    <x v="3"/>
    <s v="норма"/>
    <n v="0"/>
    <n v="4"/>
  </r>
  <r>
    <m/>
    <d v="2023-10-04T00:00:00"/>
    <s v="Ср"/>
    <x v="15"/>
    <x v="2"/>
    <m/>
    <m/>
    <x v="4"/>
    <x v="3"/>
    <s v="норма"/>
    <n v="0"/>
    <n v="4"/>
  </r>
  <r>
    <m/>
    <d v="2023-10-05T00:00:00"/>
    <s v="Чт"/>
    <x v="15"/>
    <x v="2"/>
    <m/>
    <m/>
    <x v="4"/>
    <x v="3"/>
    <s v="норма"/>
    <n v="0"/>
    <n v="4"/>
  </r>
  <r>
    <m/>
    <d v="2023-10-06T00:00:00"/>
    <s v="Пт"/>
    <x v="15"/>
    <x v="2"/>
    <m/>
    <m/>
    <x v="4"/>
    <x v="3"/>
    <s v="норма"/>
    <n v="0"/>
    <n v="4"/>
  </r>
  <r>
    <s v="В/П"/>
    <d v="2023-10-07T00:00:00"/>
    <s v="Сб"/>
    <x v="0"/>
    <x v="0"/>
    <m/>
    <m/>
    <x v="4"/>
    <x v="3"/>
    <s v=""/>
    <n v="0"/>
    <n v="0"/>
  </r>
  <r>
    <s v="В/П"/>
    <d v="2023-10-08T00:00:00"/>
    <s v="Вс"/>
    <x v="0"/>
    <x v="0"/>
    <m/>
    <m/>
    <x v="4"/>
    <x v="3"/>
    <s v=""/>
    <n v="0"/>
    <n v="0"/>
  </r>
  <r>
    <m/>
    <d v="2023-10-09T00:00:00"/>
    <s v="Пн"/>
    <x v="15"/>
    <x v="2"/>
    <m/>
    <m/>
    <x v="4"/>
    <x v="3"/>
    <s v="норма"/>
    <n v="0"/>
    <n v="4"/>
  </r>
  <r>
    <m/>
    <d v="2023-10-10T00:00:00"/>
    <s v="Вт"/>
    <x v="15"/>
    <x v="2"/>
    <m/>
    <m/>
    <x v="4"/>
    <x v="3"/>
    <s v="норма"/>
    <n v="0"/>
    <n v="4"/>
  </r>
  <r>
    <m/>
    <d v="2023-10-11T00:00:00"/>
    <s v="Ср"/>
    <x v="15"/>
    <x v="2"/>
    <m/>
    <m/>
    <x v="4"/>
    <x v="3"/>
    <s v="норма"/>
    <n v="0"/>
    <n v="4"/>
  </r>
  <r>
    <m/>
    <d v="2023-10-12T00:00:00"/>
    <s v="Чт"/>
    <x v="15"/>
    <x v="2"/>
    <m/>
    <m/>
    <x v="4"/>
    <x v="3"/>
    <s v="норма"/>
    <n v="0"/>
    <n v="4"/>
  </r>
  <r>
    <m/>
    <d v="2023-10-13T00:00:00"/>
    <s v="Пт"/>
    <x v="15"/>
    <x v="2"/>
    <m/>
    <m/>
    <x v="4"/>
    <x v="3"/>
    <s v="норма"/>
    <n v="0"/>
    <n v="4"/>
  </r>
  <r>
    <s v="В/П"/>
    <d v="2023-10-14T00:00:00"/>
    <s v="Сб"/>
    <x v="0"/>
    <x v="0"/>
    <m/>
    <m/>
    <x v="4"/>
    <x v="3"/>
    <s v=""/>
    <n v="0"/>
    <n v="0"/>
  </r>
  <r>
    <s v="В/П"/>
    <d v="2023-10-15T00:00:00"/>
    <s v="Вс"/>
    <x v="0"/>
    <x v="0"/>
    <m/>
    <m/>
    <x v="4"/>
    <x v="3"/>
    <s v=""/>
    <n v="0"/>
    <n v="0"/>
  </r>
  <r>
    <m/>
    <d v="2023-10-16T00:00:00"/>
    <s v="Пн"/>
    <x v="15"/>
    <x v="2"/>
    <m/>
    <m/>
    <x v="4"/>
    <x v="3"/>
    <s v="норма"/>
    <n v="0"/>
    <n v="4"/>
  </r>
  <r>
    <m/>
    <d v="2023-10-17T00:00:00"/>
    <s v="Вт"/>
    <x v="15"/>
    <x v="2"/>
    <m/>
    <m/>
    <x v="4"/>
    <x v="3"/>
    <s v="норма"/>
    <n v="0"/>
    <n v="4"/>
  </r>
  <r>
    <m/>
    <d v="2023-10-18T00:00:00"/>
    <s v="Ср"/>
    <x v="15"/>
    <x v="2"/>
    <m/>
    <m/>
    <x v="4"/>
    <x v="3"/>
    <s v="норма"/>
    <n v="0"/>
    <n v="4"/>
  </r>
  <r>
    <m/>
    <d v="2023-10-19T00:00:00"/>
    <s v="Чт"/>
    <x v="15"/>
    <x v="2"/>
    <m/>
    <m/>
    <x v="4"/>
    <x v="3"/>
    <s v="норма"/>
    <n v="0"/>
    <n v="4"/>
  </r>
  <r>
    <m/>
    <d v="2023-10-20T00:00:00"/>
    <s v="Пт"/>
    <x v="15"/>
    <x v="2"/>
    <m/>
    <m/>
    <x v="4"/>
    <x v="3"/>
    <s v="норма"/>
    <n v="0"/>
    <n v="4"/>
  </r>
  <r>
    <s v="В/П"/>
    <d v="2023-10-21T00:00:00"/>
    <s v="Сб"/>
    <x v="0"/>
    <x v="0"/>
    <m/>
    <m/>
    <x v="4"/>
    <x v="3"/>
    <s v=""/>
    <n v="0"/>
    <n v="0"/>
  </r>
  <r>
    <s v="В/П"/>
    <d v="2023-10-22T00:00:00"/>
    <s v="Вс"/>
    <x v="0"/>
    <x v="0"/>
    <m/>
    <m/>
    <x v="4"/>
    <x v="3"/>
    <s v=""/>
    <n v="0"/>
    <n v="0"/>
  </r>
  <r>
    <m/>
    <d v="2023-10-23T00:00:00"/>
    <s v="Пн"/>
    <x v="15"/>
    <x v="2"/>
    <m/>
    <m/>
    <x v="4"/>
    <x v="3"/>
    <s v="норма"/>
    <n v="0"/>
    <n v="4"/>
  </r>
  <r>
    <m/>
    <d v="2023-10-24T00:00:00"/>
    <s v="Вт"/>
    <x v="15"/>
    <x v="2"/>
    <m/>
    <m/>
    <x v="4"/>
    <x v="3"/>
    <s v="норма"/>
    <n v="0"/>
    <n v="4"/>
  </r>
  <r>
    <m/>
    <d v="2023-10-25T00:00:00"/>
    <s v="Ср"/>
    <x v="15"/>
    <x v="2"/>
    <m/>
    <m/>
    <x v="4"/>
    <x v="3"/>
    <s v="норма"/>
    <n v="0"/>
    <n v="4"/>
  </r>
  <r>
    <m/>
    <d v="2023-10-26T00:00:00"/>
    <s v="Чт"/>
    <x v="15"/>
    <x v="2"/>
    <m/>
    <m/>
    <x v="4"/>
    <x v="3"/>
    <s v="норма"/>
    <n v="0"/>
    <n v="4"/>
  </r>
  <r>
    <m/>
    <d v="2023-10-27T00:00:00"/>
    <s v="Пт"/>
    <x v="15"/>
    <x v="2"/>
    <m/>
    <m/>
    <x v="4"/>
    <x v="3"/>
    <s v="норма"/>
    <n v="0"/>
    <n v="4"/>
  </r>
  <r>
    <s v="В/П"/>
    <d v="2023-10-28T00:00:00"/>
    <s v="Сб"/>
    <x v="0"/>
    <x v="0"/>
    <m/>
    <m/>
    <x v="4"/>
    <x v="3"/>
    <s v=""/>
    <n v="0"/>
    <n v="0"/>
  </r>
  <r>
    <s v="В/П"/>
    <d v="2023-10-29T00:00:00"/>
    <s v="Вс"/>
    <x v="0"/>
    <x v="0"/>
    <m/>
    <m/>
    <x v="4"/>
    <x v="3"/>
    <s v=""/>
    <n v="0"/>
    <n v="0"/>
  </r>
  <r>
    <m/>
    <d v="2023-10-30T00:00:00"/>
    <s v="Пн"/>
    <x v="15"/>
    <x v="2"/>
    <m/>
    <m/>
    <x v="4"/>
    <x v="3"/>
    <s v="норма"/>
    <n v="0"/>
    <n v="4"/>
  </r>
  <r>
    <m/>
    <d v="2023-10-31T00:00:00"/>
    <s v="Вт"/>
    <x v="15"/>
    <x v="2"/>
    <m/>
    <m/>
    <x v="4"/>
    <x v="3"/>
    <s v="норма"/>
    <n v="0"/>
    <n v="4"/>
  </r>
  <r>
    <s v="В/П"/>
    <d v="2023-10-01T00:00:00"/>
    <s v="Вс"/>
    <x v="0"/>
    <x v="0"/>
    <m/>
    <m/>
    <x v="5"/>
    <x v="3"/>
    <s v=""/>
    <n v="0"/>
    <n v="0"/>
  </r>
  <r>
    <m/>
    <d v="2023-10-02T00:00:00"/>
    <s v="Пн"/>
    <x v="18"/>
    <x v="2"/>
    <m/>
    <m/>
    <x v="5"/>
    <x v="3"/>
    <s v="норма"/>
    <n v="0"/>
    <n v="4"/>
  </r>
  <r>
    <m/>
    <d v="2023-10-02T00:00:00"/>
    <s v="Пн"/>
    <x v="1"/>
    <x v="2"/>
    <m/>
    <m/>
    <x v="5"/>
    <x v="3"/>
    <s v="норма"/>
    <n v="0"/>
    <n v="4"/>
  </r>
  <r>
    <m/>
    <d v="2023-10-03T00:00:00"/>
    <s v="Вт"/>
    <x v="18"/>
    <x v="2"/>
    <m/>
    <m/>
    <x v="5"/>
    <x v="3"/>
    <s v="норма"/>
    <n v="0"/>
    <n v="4"/>
  </r>
  <r>
    <m/>
    <d v="2023-10-03T00:00:00"/>
    <s v="Вт"/>
    <x v="1"/>
    <x v="2"/>
    <m/>
    <m/>
    <x v="5"/>
    <x v="3"/>
    <s v="норма"/>
    <n v="0"/>
    <n v="4"/>
  </r>
  <r>
    <m/>
    <d v="2023-10-04T00:00:00"/>
    <s v="Ср"/>
    <x v="18"/>
    <x v="2"/>
    <m/>
    <m/>
    <x v="5"/>
    <x v="3"/>
    <s v="норма"/>
    <n v="0"/>
    <n v="4"/>
  </r>
  <r>
    <m/>
    <d v="2023-10-04T00:00:00"/>
    <s v="Ср"/>
    <x v="1"/>
    <x v="2"/>
    <m/>
    <m/>
    <x v="5"/>
    <x v="3"/>
    <s v="норма"/>
    <n v="0"/>
    <n v="4"/>
  </r>
  <r>
    <m/>
    <d v="2023-10-05T00:00:00"/>
    <s v="Чт"/>
    <x v="18"/>
    <x v="2"/>
    <m/>
    <m/>
    <x v="5"/>
    <x v="3"/>
    <s v="норма"/>
    <n v="0"/>
    <n v="4"/>
  </r>
  <r>
    <m/>
    <d v="2023-10-05T00:00:00"/>
    <s v="Чт"/>
    <x v="1"/>
    <x v="2"/>
    <m/>
    <m/>
    <x v="5"/>
    <x v="3"/>
    <s v="норма"/>
    <n v="0"/>
    <n v="4"/>
  </r>
  <r>
    <m/>
    <d v="2023-10-06T00:00:00"/>
    <s v="Пт"/>
    <x v="18"/>
    <x v="2"/>
    <m/>
    <m/>
    <x v="5"/>
    <x v="3"/>
    <s v="норма"/>
    <n v="0"/>
    <n v="4"/>
  </r>
  <r>
    <m/>
    <d v="2023-10-06T00:00:00"/>
    <s v="Пт"/>
    <x v="1"/>
    <x v="2"/>
    <m/>
    <m/>
    <x v="5"/>
    <x v="3"/>
    <s v="норма"/>
    <n v="0"/>
    <n v="4"/>
  </r>
  <r>
    <s v="В/П"/>
    <d v="2023-10-07T00:00:00"/>
    <s v="Сб"/>
    <x v="0"/>
    <x v="0"/>
    <m/>
    <m/>
    <x v="5"/>
    <x v="3"/>
    <s v=""/>
    <n v="0"/>
    <n v="0"/>
  </r>
  <r>
    <s v="В/П"/>
    <d v="2023-10-08T00:00:00"/>
    <s v="Вс"/>
    <x v="0"/>
    <x v="0"/>
    <m/>
    <m/>
    <x v="5"/>
    <x v="3"/>
    <s v=""/>
    <n v="0"/>
    <n v="0"/>
  </r>
  <r>
    <m/>
    <d v="2023-10-09T00:00:00"/>
    <s v="Пн"/>
    <x v="18"/>
    <x v="2"/>
    <m/>
    <m/>
    <x v="5"/>
    <x v="3"/>
    <s v="норма"/>
    <n v="0"/>
    <n v="4"/>
  </r>
  <r>
    <m/>
    <d v="2023-10-09T00:00:00"/>
    <s v="Пн"/>
    <x v="1"/>
    <x v="2"/>
    <m/>
    <m/>
    <x v="5"/>
    <x v="3"/>
    <s v="норма"/>
    <n v="0"/>
    <n v="4"/>
  </r>
  <r>
    <m/>
    <d v="2023-10-10T00:00:00"/>
    <s v="Вт"/>
    <x v="18"/>
    <x v="2"/>
    <m/>
    <m/>
    <x v="5"/>
    <x v="3"/>
    <s v="норма"/>
    <n v="0"/>
    <n v="4"/>
  </r>
  <r>
    <m/>
    <d v="2023-10-10T00:00:00"/>
    <s v="Вт"/>
    <x v="1"/>
    <x v="2"/>
    <m/>
    <m/>
    <x v="5"/>
    <x v="3"/>
    <s v="норма"/>
    <n v="0"/>
    <n v="4"/>
  </r>
  <r>
    <m/>
    <d v="2023-10-11T00:00:00"/>
    <s v="Ср"/>
    <x v="18"/>
    <x v="2"/>
    <m/>
    <m/>
    <x v="5"/>
    <x v="3"/>
    <s v="норма"/>
    <n v="0"/>
    <n v="4"/>
  </r>
  <r>
    <m/>
    <d v="2023-10-11T00:00:00"/>
    <s v="Ср"/>
    <x v="1"/>
    <x v="2"/>
    <m/>
    <m/>
    <x v="5"/>
    <x v="3"/>
    <s v="норма"/>
    <n v="0"/>
    <n v="4"/>
  </r>
  <r>
    <m/>
    <d v="2023-10-12T00:00:00"/>
    <s v="Чт"/>
    <x v="18"/>
    <x v="2"/>
    <m/>
    <m/>
    <x v="5"/>
    <x v="3"/>
    <s v="норма"/>
    <n v="0"/>
    <n v="4"/>
  </r>
  <r>
    <m/>
    <d v="2023-10-12T00:00:00"/>
    <s v="Чт"/>
    <x v="1"/>
    <x v="2"/>
    <m/>
    <m/>
    <x v="5"/>
    <x v="3"/>
    <s v="норма"/>
    <n v="0"/>
    <n v="4"/>
  </r>
  <r>
    <m/>
    <d v="2023-10-13T00:00:00"/>
    <s v="Пт"/>
    <x v="18"/>
    <x v="2"/>
    <m/>
    <m/>
    <x v="5"/>
    <x v="3"/>
    <s v="норма"/>
    <n v="0"/>
    <n v="4"/>
  </r>
  <r>
    <m/>
    <d v="2023-10-13T00:00:00"/>
    <s v="Пт"/>
    <x v="1"/>
    <x v="2"/>
    <m/>
    <m/>
    <x v="5"/>
    <x v="3"/>
    <s v="норма"/>
    <n v="0"/>
    <n v="4"/>
  </r>
  <r>
    <s v="В/П"/>
    <d v="2023-10-14T00:00:00"/>
    <s v="Сб"/>
    <x v="0"/>
    <x v="0"/>
    <m/>
    <m/>
    <x v="5"/>
    <x v="3"/>
    <s v=""/>
    <n v="0"/>
    <n v="0"/>
  </r>
  <r>
    <s v="В/П"/>
    <d v="2023-10-15T00:00:00"/>
    <s v="Вс"/>
    <x v="0"/>
    <x v="0"/>
    <m/>
    <m/>
    <x v="5"/>
    <x v="3"/>
    <s v=""/>
    <n v="0"/>
    <n v="0"/>
  </r>
  <r>
    <m/>
    <d v="2023-10-16T00:00:00"/>
    <s v="Пн"/>
    <x v="18"/>
    <x v="2"/>
    <m/>
    <m/>
    <x v="5"/>
    <x v="3"/>
    <s v="норма"/>
    <n v="0"/>
    <n v="4"/>
  </r>
  <r>
    <m/>
    <d v="2023-10-16T00:00:00"/>
    <s v="Пн"/>
    <x v="1"/>
    <x v="2"/>
    <m/>
    <m/>
    <x v="5"/>
    <x v="3"/>
    <s v="норма"/>
    <n v="0"/>
    <n v="4"/>
  </r>
  <r>
    <m/>
    <d v="2023-10-17T00:00:00"/>
    <s v="Вт"/>
    <x v="18"/>
    <x v="2"/>
    <m/>
    <m/>
    <x v="5"/>
    <x v="3"/>
    <s v="норма"/>
    <n v="0"/>
    <n v="4"/>
  </r>
  <r>
    <m/>
    <d v="2023-10-17T00:00:00"/>
    <s v="Вт"/>
    <x v="1"/>
    <x v="2"/>
    <m/>
    <m/>
    <x v="5"/>
    <x v="3"/>
    <s v="норма"/>
    <n v="0"/>
    <n v="4"/>
  </r>
  <r>
    <m/>
    <d v="2023-10-18T00:00:00"/>
    <s v="Ср"/>
    <x v="18"/>
    <x v="2"/>
    <m/>
    <m/>
    <x v="5"/>
    <x v="3"/>
    <s v="норма"/>
    <n v="0"/>
    <n v="4"/>
  </r>
  <r>
    <m/>
    <d v="2023-10-18T00:00:00"/>
    <s v="Ср"/>
    <x v="1"/>
    <x v="2"/>
    <m/>
    <m/>
    <x v="5"/>
    <x v="3"/>
    <s v="норма"/>
    <n v="0"/>
    <n v="4"/>
  </r>
  <r>
    <m/>
    <d v="2023-10-19T00:00:00"/>
    <s v="Чт"/>
    <x v="18"/>
    <x v="2"/>
    <m/>
    <m/>
    <x v="5"/>
    <x v="3"/>
    <s v="норма"/>
    <n v="0"/>
    <n v="4"/>
  </r>
  <r>
    <m/>
    <d v="2023-10-19T00:00:00"/>
    <s v="Чт"/>
    <x v="1"/>
    <x v="2"/>
    <m/>
    <m/>
    <x v="5"/>
    <x v="3"/>
    <s v="норма"/>
    <n v="0"/>
    <n v="4"/>
  </r>
  <r>
    <m/>
    <d v="2023-10-20T00:00:00"/>
    <s v="Пт"/>
    <x v="18"/>
    <x v="2"/>
    <m/>
    <m/>
    <x v="5"/>
    <x v="3"/>
    <s v="норма"/>
    <n v="0"/>
    <n v="4"/>
  </r>
  <r>
    <m/>
    <d v="2023-10-20T00:00:00"/>
    <s v="Пт"/>
    <x v="1"/>
    <x v="2"/>
    <m/>
    <m/>
    <x v="5"/>
    <x v="3"/>
    <s v="норма"/>
    <n v="0"/>
    <n v="4"/>
  </r>
  <r>
    <s v="В/П"/>
    <d v="2023-10-21T00:00:00"/>
    <s v="Сб"/>
    <x v="0"/>
    <x v="0"/>
    <m/>
    <m/>
    <x v="5"/>
    <x v="3"/>
    <s v=""/>
    <n v="0"/>
    <n v="0"/>
  </r>
  <r>
    <s v="В/П"/>
    <d v="2023-10-22T00:00:00"/>
    <s v="Вс"/>
    <x v="0"/>
    <x v="0"/>
    <m/>
    <m/>
    <x v="5"/>
    <x v="3"/>
    <s v=""/>
    <n v="0"/>
    <n v="0"/>
  </r>
  <r>
    <m/>
    <d v="2023-10-23T00:00:00"/>
    <s v="Пн"/>
    <x v="18"/>
    <x v="2"/>
    <m/>
    <m/>
    <x v="5"/>
    <x v="3"/>
    <s v="норма"/>
    <n v="0"/>
    <n v="4"/>
  </r>
  <r>
    <m/>
    <d v="2023-10-23T00:00:00"/>
    <s v="Пн"/>
    <x v="1"/>
    <x v="2"/>
    <m/>
    <m/>
    <x v="5"/>
    <x v="3"/>
    <s v="норма"/>
    <n v="0"/>
    <n v="4"/>
  </r>
  <r>
    <m/>
    <d v="2023-10-24T00:00:00"/>
    <s v="Вт"/>
    <x v="18"/>
    <x v="2"/>
    <m/>
    <m/>
    <x v="5"/>
    <x v="3"/>
    <s v="норма"/>
    <n v="0"/>
    <n v="4"/>
  </r>
  <r>
    <m/>
    <d v="2023-10-24T00:00:00"/>
    <s v="Вт"/>
    <x v="1"/>
    <x v="2"/>
    <m/>
    <m/>
    <x v="5"/>
    <x v="3"/>
    <s v="норма"/>
    <n v="0"/>
    <n v="4"/>
  </r>
  <r>
    <m/>
    <d v="2023-10-25T00:00:00"/>
    <s v="Ср"/>
    <x v="18"/>
    <x v="2"/>
    <m/>
    <m/>
    <x v="5"/>
    <x v="3"/>
    <s v="норма"/>
    <n v="0"/>
    <n v="4"/>
  </r>
  <r>
    <m/>
    <d v="2023-10-25T00:00:00"/>
    <s v="Ср"/>
    <x v="1"/>
    <x v="2"/>
    <m/>
    <m/>
    <x v="5"/>
    <x v="3"/>
    <s v="норма"/>
    <n v="0"/>
    <n v="4"/>
  </r>
  <r>
    <m/>
    <d v="2023-10-26T00:00:00"/>
    <s v="Чт"/>
    <x v="18"/>
    <x v="2"/>
    <m/>
    <m/>
    <x v="5"/>
    <x v="3"/>
    <s v="норма"/>
    <n v="0"/>
    <n v="4"/>
  </r>
  <r>
    <m/>
    <d v="2023-10-26T00:00:00"/>
    <s v="Чт"/>
    <x v="1"/>
    <x v="2"/>
    <m/>
    <m/>
    <x v="5"/>
    <x v="3"/>
    <s v="норма"/>
    <n v="0"/>
    <n v="4"/>
  </r>
  <r>
    <m/>
    <d v="2023-10-27T00:00:00"/>
    <s v="Пт"/>
    <x v="18"/>
    <x v="2"/>
    <m/>
    <m/>
    <x v="5"/>
    <x v="3"/>
    <s v="норма"/>
    <n v="0"/>
    <n v="4"/>
  </r>
  <r>
    <m/>
    <d v="2023-10-27T00:00:00"/>
    <s v="Пт"/>
    <x v="1"/>
    <x v="2"/>
    <m/>
    <m/>
    <x v="5"/>
    <x v="3"/>
    <s v="норма"/>
    <n v="0"/>
    <n v="4"/>
  </r>
  <r>
    <s v="В/П"/>
    <d v="2023-10-28T00:00:00"/>
    <s v="Сб"/>
    <x v="0"/>
    <x v="0"/>
    <m/>
    <m/>
    <x v="5"/>
    <x v="3"/>
    <s v=""/>
    <n v="0"/>
    <n v="0"/>
  </r>
  <r>
    <s v="В/П"/>
    <d v="2023-10-29T00:00:00"/>
    <s v="Вс"/>
    <x v="0"/>
    <x v="0"/>
    <m/>
    <m/>
    <x v="5"/>
    <x v="3"/>
    <s v=""/>
    <n v="0"/>
    <n v="0"/>
  </r>
  <r>
    <m/>
    <d v="2023-10-30T00:00:00"/>
    <s v="Пн"/>
    <x v="18"/>
    <x v="2"/>
    <m/>
    <m/>
    <x v="5"/>
    <x v="3"/>
    <s v="норма"/>
    <n v="0"/>
    <n v="4"/>
  </r>
  <r>
    <m/>
    <d v="2023-10-30T00:00:00"/>
    <s v="Пн"/>
    <x v="1"/>
    <x v="2"/>
    <m/>
    <m/>
    <x v="5"/>
    <x v="3"/>
    <s v="норма"/>
    <n v="0"/>
    <n v="4"/>
  </r>
  <r>
    <m/>
    <d v="2023-10-31T00:00:00"/>
    <s v="Вт"/>
    <x v="18"/>
    <x v="2"/>
    <m/>
    <m/>
    <x v="5"/>
    <x v="3"/>
    <s v="норма"/>
    <n v="0"/>
    <n v="4"/>
  </r>
  <r>
    <m/>
    <d v="2023-10-31T00:00:00"/>
    <s v="Вт"/>
    <x v="1"/>
    <x v="2"/>
    <m/>
    <m/>
    <x v="5"/>
    <x v="3"/>
    <s v="норма"/>
    <n v="0"/>
    <n v="4"/>
  </r>
  <r>
    <m/>
    <d v="2023-11-01T00:00:00"/>
    <s v="Ср"/>
    <x v="15"/>
    <x v="2"/>
    <m/>
    <m/>
    <x v="4"/>
    <x v="4"/>
    <s v="норма"/>
    <n v="0"/>
    <n v="4"/>
  </r>
  <r>
    <m/>
    <d v="2023-11-02T00:00:00"/>
    <s v="Чт"/>
    <x v="15"/>
    <x v="2"/>
    <m/>
    <m/>
    <x v="4"/>
    <x v="4"/>
    <s v="норма"/>
    <n v="0"/>
    <n v="4"/>
  </r>
  <r>
    <m/>
    <d v="2023-11-03T00:00:00"/>
    <s v="Пт"/>
    <x v="15"/>
    <x v="2"/>
    <m/>
    <m/>
    <x v="4"/>
    <x v="4"/>
    <s v="норма"/>
    <n v="0"/>
    <n v="4"/>
  </r>
  <r>
    <s v="В/П"/>
    <d v="2023-11-04T00:00:00"/>
    <s v="Сб"/>
    <x v="0"/>
    <x v="5"/>
    <m/>
    <m/>
    <x v="4"/>
    <x v="4"/>
    <s v=""/>
    <n v="0"/>
    <n v="0"/>
  </r>
  <r>
    <s v="В/П"/>
    <d v="2023-11-05T00:00:00"/>
    <s v="Вс"/>
    <x v="0"/>
    <x v="5"/>
    <m/>
    <m/>
    <x v="4"/>
    <x v="4"/>
    <s v=""/>
    <n v="0"/>
    <n v="0"/>
  </r>
  <r>
    <s v="В/П"/>
    <d v="2023-11-06T00:00:00"/>
    <s v="Пн"/>
    <x v="15"/>
    <x v="2"/>
    <m/>
    <m/>
    <x v="4"/>
    <x v="4"/>
    <s v="переработка"/>
    <n v="4"/>
    <n v="0"/>
  </r>
  <r>
    <m/>
    <d v="2023-11-07T00:00:00"/>
    <s v="Вт"/>
    <x v="15"/>
    <x v="2"/>
    <m/>
    <m/>
    <x v="4"/>
    <x v="4"/>
    <s v="норма"/>
    <n v="0"/>
    <n v="4"/>
  </r>
  <r>
    <m/>
    <d v="2023-11-08T00:00:00"/>
    <s v="Ср"/>
    <x v="15"/>
    <x v="2"/>
    <m/>
    <m/>
    <x v="4"/>
    <x v="4"/>
    <s v="норма"/>
    <n v="0"/>
    <n v="4"/>
  </r>
  <r>
    <m/>
    <d v="2023-11-09T00:00:00"/>
    <s v="Чт"/>
    <x v="15"/>
    <x v="2"/>
    <m/>
    <m/>
    <x v="4"/>
    <x v="4"/>
    <s v="норма"/>
    <n v="0"/>
    <n v="4"/>
  </r>
  <r>
    <m/>
    <d v="2023-11-10T00:00:00"/>
    <s v="Пт"/>
    <x v="15"/>
    <x v="2"/>
    <m/>
    <m/>
    <x v="4"/>
    <x v="4"/>
    <s v="норма"/>
    <n v="0"/>
    <n v="4"/>
  </r>
  <r>
    <s v="В/П"/>
    <d v="2023-11-11T00:00:00"/>
    <s v="Сб"/>
    <x v="0"/>
    <x v="5"/>
    <m/>
    <m/>
    <x v="4"/>
    <x v="4"/>
    <s v=""/>
    <n v="0"/>
    <n v="0"/>
  </r>
  <r>
    <s v="В/П"/>
    <d v="2023-11-12T00:00:00"/>
    <s v="Вс"/>
    <x v="0"/>
    <x v="5"/>
    <m/>
    <m/>
    <x v="4"/>
    <x v="4"/>
    <s v=""/>
    <n v="0"/>
    <n v="0"/>
  </r>
  <r>
    <m/>
    <d v="2023-11-13T00:00:00"/>
    <s v="Пн"/>
    <x v="15"/>
    <x v="2"/>
    <m/>
    <m/>
    <x v="4"/>
    <x v="4"/>
    <s v="норма"/>
    <n v="0"/>
    <n v="4"/>
  </r>
  <r>
    <m/>
    <d v="2023-11-14T00:00:00"/>
    <s v="Вт"/>
    <x v="15"/>
    <x v="2"/>
    <m/>
    <m/>
    <x v="4"/>
    <x v="4"/>
    <s v="норма"/>
    <n v="0"/>
    <n v="4"/>
  </r>
  <r>
    <m/>
    <d v="2023-11-15T00:00:00"/>
    <s v="Ср"/>
    <x v="15"/>
    <x v="2"/>
    <m/>
    <m/>
    <x v="4"/>
    <x v="4"/>
    <s v="норма"/>
    <n v="0"/>
    <n v="4"/>
  </r>
  <r>
    <m/>
    <d v="2023-11-16T00:00:00"/>
    <s v="Чт"/>
    <x v="15"/>
    <x v="2"/>
    <m/>
    <m/>
    <x v="4"/>
    <x v="4"/>
    <s v="норма"/>
    <n v="0"/>
    <n v="4"/>
  </r>
  <r>
    <m/>
    <d v="2023-11-17T00:00:00"/>
    <s v="Пт"/>
    <x v="15"/>
    <x v="2"/>
    <m/>
    <m/>
    <x v="4"/>
    <x v="4"/>
    <s v="норма"/>
    <n v="0"/>
    <n v="4"/>
  </r>
  <r>
    <s v="В/П"/>
    <d v="2023-11-18T00:00:00"/>
    <s v="Сб"/>
    <x v="0"/>
    <x v="5"/>
    <m/>
    <m/>
    <x v="4"/>
    <x v="4"/>
    <s v=""/>
    <n v="0"/>
    <n v="0"/>
  </r>
  <r>
    <s v="В/П"/>
    <d v="2023-11-19T00:00:00"/>
    <s v="Вс"/>
    <x v="0"/>
    <x v="5"/>
    <m/>
    <m/>
    <x v="4"/>
    <x v="4"/>
    <s v=""/>
    <n v="0"/>
    <n v="0"/>
  </r>
  <r>
    <m/>
    <d v="2023-11-20T00:00:00"/>
    <s v="Пн"/>
    <x v="15"/>
    <x v="2"/>
    <m/>
    <m/>
    <x v="4"/>
    <x v="4"/>
    <s v="норма"/>
    <n v="0"/>
    <n v="4"/>
  </r>
  <r>
    <m/>
    <d v="2023-11-21T00:00:00"/>
    <s v="Вт"/>
    <x v="15"/>
    <x v="2"/>
    <m/>
    <m/>
    <x v="4"/>
    <x v="4"/>
    <s v="норма"/>
    <n v="0"/>
    <n v="4"/>
  </r>
  <r>
    <m/>
    <d v="2023-11-22T00:00:00"/>
    <s v="Ср"/>
    <x v="15"/>
    <x v="2"/>
    <m/>
    <m/>
    <x v="4"/>
    <x v="4"/>
    <s v="норма"/>
    <n v="0"/>
    <n v="4"/>
  </r>
  <r>
    <m/>
    <d v="2023-11-23T00:00:00"/>
    <s v="Чт"/>
    <x v="15"/>
    <x v="2"/>
    <m/>
    <m/>
    <x v="4"/>
    <x v="4"/>
    <s v="норма"/>
    <n v="0"/>
    <n v="4"/>
  </r>
  <r>
    <m/>
    <d v="2023-11-24T00:00:00"/>
    <s v="Пт"/>
    <x v="15"/>
    <x v="2"/>
    <m/>
    <m/>
    <x v="4"/>
    <x v="4"/>
    <s v="норма"/>
    <n v="0"/>
    <n v="4"/>
  </r>
  <r>
    <s v="В/П"/>
    <d v="2023-11-25T00:00:00"/>
    <s v="Сб"/>
    <x v="0"/>
    <x v="5"/>
    <m/>
    <m/>
    <x v="4"/>
    <x v="4"/>
    <s v=""/>
    <n v="0"/>
    <n v="0"/>
  </r>
  <r>
    <s v="В/П"/>
    <d v="2023-11-26T00:00:00"/>
    <s v="Вс"/>
    <x v="0"/>
    <x v="5"/>
    <m/>
    <m/>
    <x v="4"/>
    <x v="4"/>
    <s v=""/>
    <n v="0"/>
    <n v="0"/>
  </r>
  <r>
    <m/>
    <d v="2023-11-27T00:00:00"/>
    <s v="Пн"/>
    <x v="15"/>
    <x v="2"/>
    <m/>
    <m/>
    <x v="4"/>
    <x v="4"/>
    <s v="норма"/>
    <n v="0"/>
    <n v="4"/>
  </r>
  <r>
    <m/>
    <d v="2023-11-28T00:00:00"/>
    <s v="Вт"/>
    <x v="15"/>
    <x v="2"/>
    <m/>
    <m/>
    <x v="4"/>
    <x v="4"/>
    <s v="норма"/>
    <n v="0"/>
    <n v="4"/>
  </r>
  <r>
    <m/>
    <d v="2023-11-29T00:00:00"/>
    <s v="Ср"/>
    <x v="15"/>
    <x v="2"/>
    <m/>
    <m/>
    <x v="4"/>
    <x v="4"/>
    <s v="норма"/>
    <n v="0"/>
    <n v="4"/>
  </r>
  <r>
    <m/>
    <d v="2023-11-30T00:00:00"/>
    <s v="Чт"/>
    <x v="15"/>
    <x v="2"/>
    <m/>
    <m/>
    <x v="4"/>
    <x v="4"/>
    <s v="норма"/>
    <n v="0"/>
    <n v="4"/>
  </r>
  <r>
    <m/>
    <d v="2023-11-01T00:00:00"/>
    <s v="Ср"/>
    <x v="0"/>
    <x v="5"/>
    <m/>
    <m/>
    <x v="5"/>
    <x v="4"/>
    <s v=""/>
    <n v="0"/>
    <n v="0"/>
  </r>
  <r>
    <m/>
    <d v="2023-11-02T00:00:00"/>
    <s v="Чт"/>
    <x v="0"/>
    <x v="0"/>
    <m/>
    <m/>
    <x v="5"/>
    <x v="4"/>
    <s v=""/>
    <n v="0"/>
    <n v="0"/>
  </r>
  <r>
    <m/>
    <d v="2023-11-03T00:00:00"/>
    <s v="Пт"/>
    <x v="0"/>
    <x v="0"/>
    <m/>
    <m/>
    <x v="5"/>
    <x v="4"/>
    <s v=""/>
    <n v="0"/>
    <n v="0"/>
  </r>
  <r>
    <s v="В/П"/>
    <d v="2023-11-04T00:00:00"/>
    <s v="Сб"/>
    <x v="0"/>
    <x v="0"/>
    <m/>
    <m/>
    <x v="5"/>
    <x v="4"/>
    <s v=""/>
    <n v="0"/>
    <n v="0"/>
  </r>
  <r>
    <s v="В/П"/>
    <d v="2023-11-05T00:00:00"/>
    <s v="Вс"/>
    <x v="0"/>
    <x v="0"/>
    <m/>
    <m/>
    <x v="5"/>
    <x v="4"/>
    <s v=""/>
    <n v="0"/>
    <n v="0"/>
  </r>
  <r>
    <s v="В/П"/>
    <d v="2023-11-06T00:00:00"/>
    <s v="Пн"/>
    <x v="0"/>
    <x v="0"/>
    <m/>
    <m/>
    <x v="5"/>
    <x v="4"/>
    <s v=""/>
    <n v="0"/>
    <n v="0"/>
  </r>
  <r>
    <m/>
    <d v="2023-11-07T00:00:00"/>
    <s v="Вт"/>
    <x v="0"/>
    <x v="0"/>
    <m/>
    <m/>
    <x v="5"/>
    <x v="4"/>
    <s v=""/>
    <n v="0"/>
    <n v="0"/>
  </r>
  <r>
    <m/>
    <d v="2023-11-08T00:00:00"/>
    <s v="Ср"/>
    <x v="0"/>
    <x v="0"/>
    <m/>
    <m/>
    <x v="5"/>
    <x v="4"/>
    <s v=""/>
    <n v="0"/>
    <n v="0"/>
  </r>
  <r>
    <m/>
    <d v="2023-11-09T00:00:00"/>
    <s v="Чт"/>
    <x v="0"/>
    <x v="0"/>
    <m/>
    <m/>
    <x v="5"/>
    <x v="4"/>
    <s v=""/>
    <n v="0"/>
    <n v="0"/>
  </r>
  <r>
    <m/>
    <d v="2023-11-10T00:00:00"/>
    <s v="Пт"/>
    <x v="0"/>
    <x v="0"/>
    <m/>
    <m/>
    <x v="5"/>
    <x v="4"/>
    <s v=""/>
    <n v="0"/>
    <n v="0"/>
  </r>
  <r>
    <s v="В/П"/>
    <d v="2023-11-11T00:00:00"/>
    <s v="Сб"/>
    <x v="0"/>
    <x v="0"/>
    <m/>
    <m/>
    <x v="5"/>
    <x v="4"/>
    <s v=""/>
    <n v="0"/>
    <n v="0"/>
  </r>
  <r>
    <s v="В/П"/>
    <d v="2023-11-12T00:00:00"/>
    <s v="Вс"/>
    <x v="0"/>
    <x v="0"/>
    <m/>
    <m/>
    <x v="5"/>
    <x v="4"/>
    <s v=""/>
    <n v="0"/>
    <n v="0"/>
  </r>
  <r>
    <m/>
    <d v="2023-11-13T00:00:00"/>
    <s v="Пн"/>
    <x v="0"/>
    <x v="0"/>
    <m/>
    <m/>
    <x v="5"/>
    <x v="4"/>
    <s v=""/>
    <n v="0"/>
    <n v="0"/>
  </r>
  <r>
    <m/>
    <d v="2023-11-14T00:00:00"/>
    <s v="Вт"/>
    <x v="0"/>
    <x v="0"/>
    <m/>
    <m/>
    <x v="5"/>
    <x v="4"/>
    <s v=""/>
    <n v="0"/>
    <n v="0"/>
  </r>
  <r>
    <m/>
    <d v="2023-11-15T00:00:00"/>
    <s v="Ср"/>
    <x v="0"/>
    <x v="0"/>
    <m/>
    <m/>
    <x v="5"/>
    <x v="4"/>
    <s v=""/>
    <n v="0"/>
    <n v="0"/>
  </r>
  <r>
    <m/>
    <d v="2023-11-16T00:00:00"/>
    <s v="Чт"/>
    <x v="0"/>
    <x v="0"/>
    <m/>
    <m/>
    <x v="5"/>
    <x v="4"/>
    <s v=""/>
    <n v="0"/>
    <n v="0"/>
  </r>
  <r>
    <m/>
    <d v="2023-11-17T00:00:00"/>
    <s v="Пт"/>
    <x v="0"/>
    <x v="0"/>
    <m/>
    <m/>
    <x v="5"/>
    <x v="4"/>
    <s v=""/>
    <n v="0"/>
    <n v="0"/>
  </r>
  <r>
    <s v="В/П"/>
    <d v="2023-11-18T00:00:00"/>
    <s v="Сб"/>
    <x v="0"/>
    <x v="0"/>
    <m/>
    <m/>
    <x v="5"/>
    <x v="4"/>
    <s v=""/>
    <n v="0"/>
    <n v="0"/>
  </r>
  <r>
    <s v="В/П"/>
    <d v="2023-11-19T00:00:00"/>
    <s v="Вс"/>
    <x v="0"/>
    <x v="0"/>
    <m/>
    <m/>
    <x v="5"/>
    <x v="4"/>
    <s v=""/>
    <n v="0"/>
    <n v="0"/>
  </r>
  <r>
    <m/>
    <d v="2023-11-20T00:00:00"/>
    <s v="Пн"/>
    <x v="0"/>
    <x v="0"/>
    <m/>
    <m/>
    <x v="5"/>
    <x v="4"/>
    <s v=""/>
    <n v="0"/>
    <n v="0"/>
  </r>
  <r>
    <m/>
    <d v="2023-11-21T00:00:00"/>
    <s v="Вт"/>
    <x v="0"/>
    <x v="0"/>
    <m/>
    <m/>
    <x v="5"/>
    <x v="4"/>
    <s v=""/>
    <n v="0"/>
    <n v="0"/>
  </r>
  <r>
    <m/>
    <d v="2023-11-22T00:00:00"/>
    <s v="Ср"/>
    <x v="0"/>
    <x v="0"/>
    <m/>
    <m/>
    <x v="5"/>
    <x v="4"/>
    <s v=""/>
    <n v="0"/>
    <n v="0"/>
  </r>
  <r>
    <m/>
    <d v="2023-11-23T00:00:00"/>
    <s v="Чт"/>
    <x v="0"/>
    <x v="0"/>
    <m/>
    <m/>
    <x v="5"/>
    <x v="4"/>
    <s v=""/>
    <n v="0"/>
    <n v="0"/>
  </r>
  <r>
    <m/>
    <d v="2023-11-24T00:00:00"/>
    <s v="Пт"/>
    <x v="0"/>
    <x v="0"/>
    <m/>
    <m/>
    <x v="5"/>
    <x v="4"/>
    <s v=""/>
    <n v="0"/>
    <n v="0"/>
  </r>
  <r>
    <s v="В/П"/>
    <d v="2023-11-25T00:00:00"/>
    <s v="Сб"/>
    <x v="0"/>
    <x v="0"/>
    <m/>
    <m/>
    <x v="5"/>
    <x v="4"/>
    <s v=""/>
    <n v="0"/>
    <n v="0"/>
  </r>
  <r>
    <s v="В/П"/>
    <d v="2023-11-26T00:00:00"/>
    <s v="Вс"/>
    <x v="0"/>
    <x v="0"/>
    <m/>
    <m/>
    <x v="5"/>
    <x v="4"/>
    <s v=""/>
    <n v="0"/>
    <n v="0"/>
  </r>
  <r>
    <m/>
    <d v="2023-11-27T00:00:00"/>
    <s v="Пн"/>
    <x v="0"/>
    <x v="0"/>
    <m/>
    <m/>
    <x v="5"/>
    <x v="4"/>
    <s v=""/>
    <n v="0"/>
    <n v="0"/>
  </r>
  <r>
    <m/>
    <d v="2023-11-28T00:00:00"/>
    <s v="Вт"/>
    <x v="0"/>
    <x v="0"/>
    <m/>
    <m/>
    <x v="5"/>
    <x v="4"/>
    <s v=""/>
    <n v="0"/>
    <n v="0"/>
  </r>
  <r>
    <m/>
    <d v="2023-11-29T00:00:00"/>
    <s v="Ср"/>
    <x v="0"/>
    <x v="0"/>
    <m/>
    <m/>
    <x v="5"/>
    <x v="4"/>
    <s v=""/>
    <n v="0"/>
    <n v="0"/>
  </r>
  <r>
    <m/>
    <d v="2023-11-30T00:00:00"/>
    <s v="Чт"/>
    <x v="0"/>
    <x v="0"/>
    <m/>
    <m/>
    <x v="5"/>
    <x v="4"/>
    <s v=""/>
    <n v="0"/>
    <n v="0"/>
  </r>
  <r>
    <m/>
    <d v="2023-12-01T00:00:00"/>
    <s v="Пт"/>
    <x v="0"/>
    <x v="0"/>
    <m/>
    <m/>
    <x v="4"/>
    <x v="5"/>
    <s v=""/>
    <n v="0"/>
    <n v="0"/>
  </r>
  <r>
    <s v="В/П"/>
    <d v="2023-12-02T00:00:00"/>
    <s v="Сб"/>
    <x v="0"/>
    <x v="0"/>
    <m/>
    <m/>
    <x v="4"/>
    <x v="5"/>
    <s v=""/>
    <n v="0"/>
    <n v="0"/>
  </r>
  <r>
    <s v="В/П"/>
    <d v="2023-12-03T00:00:00"/>
    <s v="Вс"/>
    <x v="0"/>
    <x v="0"/>
    <m/>
    <m/>
    <x v="4"/>
    <x v="5"/>
    <s v=""/>
    <n v="0"/>
    <n v="0"/>
  </r>
  <r>
    <m/>
    <d v="2023-12-04T00:00:00"/>
    <s v="Пн"/>
    <x v="0"/>
    <x v="0"/>
    <m/>
    <m/>
    <x v="4"/>
    <x v="5"/>
    <s v=""/>
    <n v="0"/>
    <n v="0"/>
  </r>
  <r>
    <m/>
    <d v="2023-12-05T00:00:00"/>
    <s v="Вт"/>
    <x v="0"/>
    <x v="0"/>
    <m/>
    <m/>
    <x v="4"/>
    <x v="5"/>
    <s v=""/>
    <n v="0"/>
    <n v="0"/>
  </r>
  <r>
    <m/>
    <d v="2023-12-06T00:00:00"/>
    <s v="Ср"/>
    <x v="0"/>
    <x v="0"/>
    <m/>
    <m/>
    <x v="4"/>
    <x v="5"/>
    <s v=""/>
    <n v="0"/>
    <n v="0"/>
  </r>
  <r>
    <m/>
    <d v="2023-12-07T00:00:00"/>
    <s v="Чт"/>
    <x v="0"/>
    <x v="0"/>
    <m/>
    <m/>
    <x v="4"/>
    <x v="5"/>
    <s v=""/>
    <n v="0"/>
    <n v="0"/>
  </r>
  <r>
    <m/>
    <d v="2023-12-08T00:00:00"/>
    <s v="Пт"/>
    <x v="0"/>
    <x v="0"/>
    <m/>
    <m/>
    <x v="4"/>
    <x v="5"/>
    <s v=""/>
    <n v="0"/>
    <n v="0"/>
  </r>
  <r>
    <s v="В/П"/>
    <d v="2023-12-09T00:00:00"/>
    <s v="Сб"/>
    <x v="0"/>
    <x v="0"/>
    <m/>
    <m/>
    <x v="4"/>
    <x v="5"/>
    <s v=""/>
    <n v="0"/>
    <n v="0"/>
  </r>
  <r>
    <s v="В/П"/>
    <d v="2023-12-10T00:00:00"/>
    <s v="Вс"/>
    <x v="0"/>
    <x v="0"/>
    <m/>
    <m/>
    <x v="4"/>
    <x v="5"/>
    <s v=""/>
    <n v="0"/>
    <n v="0"/>
  </r>
  <r>
    <m/>
    <d v="2023-12-11T00:00:00"/>
    <s v="Пн"/>
    <x v="0"/>
    <x v="0"/>
    <m/>
    <m/>
    <x v="4"/>
    <x v="5"/>
    <s v=""/>
    <n v="0"/>
    <n v="0"/>
  </r>
  <r>
    <m/>
    <d v="2023-12-12T00:00:00"/>
    <s v="Вт"/>
    <x v="0"/>
    <x v="0"/>
    <m/>
    <m/>
    <x v="4"/>
    <x v="5"/>
    <s v=""/>
    <n v="0"/>
    <n v="0"/>
  </r>
  <r>
    <m/>
    <d v="2023-12-13T00:00:00"/>
    <s v="Ср"/>
    <x v="0"/>
    <x v="0"/>
    <m/>
    <m/>
    <x v="4"/>
    <x v="5"/>
    <s v=""/>
    <n v="0"/>
    <n v="0"/>
  </r>
  <r>
    <m/>
    <d v="2023-12-14T00:00:00"/>
    <s v="Чт"/>
    <x v="0"/>
    <x v="0"/>
    <m/>
    <m/>
    <x v="4"/>
    <x v="5"/>
    <s v=""/>
    <n v="0"/>
    <n v="0"/>
  </r>
  <r>
    <m/>
    <d v="2023-12-15T00:00:00"/>
    <s v="Пт"/>
    <x v="0"/>
    <x v="0"/>
    <m/>
    <m/>
    <x v="4"/>
    <x v="5"/>
    <s v=""/>
    <n v="0"/>
    <n v="0"/>
  </r>
  <r>
    <s v="В/П"/>
    <d v="2023-12-16T00:00:00"/>
    <s v="Сб"/>
    <x v="0"/>
    <x v="0"/>
    <m/>
    <m/>
    <x v="4"/>
    <x v="5"/>
    <s v=""/>
    <n v="0"/>
    <n v="0"/>
  </r>
  <r>
    <s v="В/П"/>
    <d v="2023-12-17T00:00:00"/>
    <s v="Вс"/>
    <x v="0"/>
    <x v="0"/>
    <m/>
    <m/>
    <x v="4"/>
    <x v="5"/>
    <s v=""/>
    <n v="0"/>
    <n v="0"/>
  </r>
  <r>
    <m/>
    <d v="2023-12-18T00:00:00"/>
    <s v="Пн"/>
    <x v="0"/>
    <x v="0"/>
    <m/>
    <m/>
    <x v="4"/>
    <x v="5"/>
    <s v=""/>
    <n v="0"/>
    <n v="0"/>
  </r>
  <r>
    <m/>
    <d v="2023-12-19T00:00:00"/>
    <s v="Вт"/>
    <x v="0"/>
    <x v="0"/>
    <m/>
    <m/>
    <x v="4"/>
    <x v="5"/>
    <s v=""/>
    <n v="0"/>
    <n v="0"/>
  </r>
  <r>
    <m/>
    <d v="2023-12-20T00:00:00"/>
    <s v="Ср"/>
    <x v="0"/>
    <x v="0"/>
    <m/>
    <m/>
    <x v="4"/>
    <x v="5"/>
    <s v=""/>
    <n v="0"/>
    <n v="0"/>
  </r>
  <r>
    <m/>
    <d v="2023-12-21T00:00:00"/>
    <s v="Чт"/>
    <x v="0"/>
    <x v="0"/>
    <m/>
    <m/>
    <x v="4"/>
    <x v="5"/>
    <s v=""/>
    <n v="0"/>
    <n v="0"/>
  </r>
  <r>
    <m/>
    <d v="2023-12-22T00:00:00"/>
    <s v="Пт"/>
    <x v="0"/>
    <x v="0"/>
    <m/>
    <m/>
    <x v="4"/>
    <x v="5"/>
    <s v=""/>
    <n v="0"/>
    <n v="0"/>
  </r>
  <r>
    <s v="В/П"/>
    <d v="2023-12-23T00:00:00"/>
    <s v="Сб"/>
    <x v="0"/>
    <x v="0"/>
    <m/>
    <m/>
    <x v="4"/>
    <x v="5"/>
    <s v=""/>
    <n v="0"/>
    <n v="0"/>
  </r>
  <r>
    <s v="В/П"/>
    <d v="2023-12-24T00:00:00"/>
    <s v="Вс"/>
    <x v="0"/>
    <x v="0"/>
    <m/>
    <m/>
    <x v="4"/>
    <x v="5"/>
    <s v=""/>
    <n v="0"/>
    <n v="0"/>
  </r>
  <r>
    <m/>
    <d v="2023-12-25T00:00:00"/>
    <s v="Пн"/>
    <x v="0"/>
    <x v="0"/>
    <m/>
    <m/>
    <x v="4"/>
    <x v="5"/>
    <s v=""/>
    <n v="0"/>
    <n v="0"/>
  </r>
  <r>
    <m/>
    <d v="2023-12-26T00:00:00"/>
    <s v="Вт"/>
    <x v="0"/>
    <x v="0"/>
    <m/>
    <m/>
    <x v="4"/>
    <x v="5"/>
    <s v=""/>
    <n v="0"/>
    <n v="0"/>
  </r>
  <r>
    <m/>
    <d v="2023-12-27T00:00:00"/>
    <s v="Ср"/>
    <x v="0"/>
    <x v="0"/>
    <m/>
    <m/>
    <x v="4"/>
    <x v="5"/>
    <s v=""/>
    <n v="0"/>
    <n v="0"/>
  </r>
  <r>
    <m/>
    <d v="2023-12-28T00:00:00"/>
    <s v="Чт"/>
    <x v="0"/>
    <x v="0"/>
    <m/>
    <m/>
    <x v="4"/>
    <x v="5"/>
    <s v=""/>
    <n v="0"/>
    <n v="0"/>
  </r>
  <r>
    <m/>
    <d v="2023-12-29T00:00:00"/>
    <s v="Пт"/>
    <x v="0"/>
    <x v="0"/>
    <m/>
    <m/>
    <x v="4"/>
    <x v="5"/>
    <s v=""/>
    <n v="0"/>
    <n v="0"/>
  </r>
  <r>
    <s v="В/П"/>
    <d v="2023-12-30T00:00:00"/>
    <s v="Сб"/>
    <x v="0"/>
    <x v="0"/>
    <m/>
    <m/>
    <x v="4"/>
    <x v="5"/>
    <s v=""/>
    <n v="0"/>
    <n v="0"/>
  </r>
  <r>
    <s v="В/П"/>
    <d v="2023-12-31T00:00:00"/>
    <s v="Вс"/>
    <x v="0"/>
    <x v="0"/>
    <m/>
    <m/>
    <x v="4"/>
    <x v="5"/>
    <s v=""/>
    <n v="0"/>
    <n v="0"/>
  </r>
  <r>
    <m/>
    <d v="2023-12-01T00:00:00"/>
    <s v="Пт"/>
    <x v="18"/>
    <x v="2"/>
    <m/>
    <m/>
    <x v="5"/>
    <x v="5"/>
    <s v="норма"/>
    <n v="0"/>
    <n v="4"/>
  </r>
  <r>
    <m/>
    <d v="2023-12-01T00:00:00"/>
    <s v="Пт"/>
    <x v="1"/>
    <x v="2"/>
    <m/>
    <m/>
    <x v="5"/>
    <x v="5"/>
    <s v="норма"/>
    <n v="0"/>
    <n v="4"/>
  </r>
  <r>
    <s v="В/П"/>
    <d v="2023-12-02T00:00:00"/>
    <s v="Сб"/>
    <x v="0"/>
    <x v="0"/>
    <m/>
    <m/>
    <x v="5"/>
    <x v="5"/>
    <s v=""/>
    <n v="0"/>
    <n v="0"/>
  </r>
  <r>
    <s v="В/П"/>
    <d v="2023-12-03T00:00:00"/>
    <s v="Вс"/>
    <x v="0"/>
    <x v="0"/>
    <m/>
    <m/>
    <x v="5"/>
    <x v="5"/>
    <s v=""/>
    <n v="0"/>
    <n v="0"/>
  </r>
  <r>
    <m/>
    <d v="2023-12-04T00:00:00"/>
    <s v="Пн"/>
    <x v="18"/>
    <x v="2"/>
    <m/>
    <m/>
    <x v="5"/>
    <x v="5"/>
    <s v="норма"/>
    <n v="0"/>
    <n v="4"/>
  </r>
  <r>
    <m/>
    <d v="2023-12-04T00:00:00"/>
    <s v="Пн"/>
    <x v="1"/>
    <x v="2"/>
    <m/>
    <m/>
    <x v="5"/>
    <x v="5"/>
    <s v="норма"/>
    <n v="0"/>
    <n v="4"/>
  </r>
  <r>
    <m/>
    <d v="2023-12-05T00:00:00"/>
    <s v="Вт"/>
    <x v="18"/>
    <x v="2"/>
    <m/>
    <m/>
    <x v="5"/>
    <x v="5"/>
    <s v="норма"/>
    <n v="0"/>
    <n v="4"/>
  </r>
  <r>
    <m/>
    <d v="2023-12-05T00:00:00"/>
    <s v="Вт"/>
    <x v="1"/>
    <x v="2"/>
    <m/>
    <m/>
    <x v="5"/>
    <x v="5"/>
    <s v="норма"/>
    <n v="0"/>
    <n v="4"/>
  </r>
  <r>
    <m/>
    <d v="2023-12-06T00:00:00"/>
    <s v="Ср"/>
    <x v="18"/>
    <x v="2"/>
    <m/>
    <m/>
    <x v="5"/>
    <x v="5"/>
    <s v="норма"/>
    <n v="0"/>
    <n v="4"/>
  </r>
  <r>
    <m/>
    <d v="2023-12-06T00:00:00"/>
    <s v="Ср"/>
    <x v="1"/>
    <x v="2"/>
    <m/>
    <m/>
    <x v="5"/>
    <x v="5"/>
    <s v="норма"/>
    <n v="0"/>
    <n v="4"/>
  </r>
  <r>
    <m/>
    <d v="2023-12-07T00:00:00"/>
    <s v="Чт"/>
    <x v="18"/>
    <x v="2"/>
    <m/>
    <m/>
    <x v="5"/>
    <x v="5"/>
    <s v="норма"/>
    <n v="0"/>
    <n v="4"/>
  </r>
  <r>
    <m/>
    <d v="2023-12-07T00:00:00"/>
    <s v="Чт"/>
    <x v="1"/>
    <x v="2"/>
    <m/>
    <m/>
    <x v="5"/>
    <x v="5"/>
    <s v="норма"/>
    <n v="0"/>
    <n v="4"/>
  </r>
  <r>
    <m/>
    <d v="2023-12-08T00:00:00"/>
    <s v="Пт"/>
    <x v="18"/>
    <x v="2"/>
    <m/>
    <m/>
    <x v="5"/>
    <x v="5"/>
    <s v="норма"/>
    <n v="0"/>
    <n v="4"/>
  </r>
  <r>
    <m/>
    <d v="2023-12-08T00:00:00"/>
    <s v="Пт"/>
    <x v="1"/>
    <x v="2"/>
    <m/>
    <m/>
    <x v="5"/>
    <x v="5"/>
    <s v="норма"/>
    <n v="0"/>
    <n v="4"/>
  </r>
  <r>
    <s v="В/П"/>
    <d v="2023-12-09T00:00:00"/>
    <s v="Сб"/>
    <x v="0"/>
    <x v="0"/>
    <m/>
    <m/>
    <x v="5"/>
    <x v="5"/>
    <s v=""/>
    <n v="0"/>
    <n v="0"/>
  </r>
  <r>
    <s v="В/П"/>
    <d v="2023-12-10T00:00:00"/>
    <s v="Вс"/>
    <x v="0"/>
    <x v="0"/>
    <m/>
    <m/>
    <x v="5"/>
    <x v="5"/>
    <s v=""/>
    <n v="0"/>
    <n v="0"/>
  </r>
  <r>
    <m/>
    <d v="2023-12-11T00:00:00"/>
    <s v="Пн"/>
    <x v="18"/>
    <x v="2"/>
    <m/>
    <m/>
    <x v="5"/>
    <x v="5"/>
    <s v="норма"/>
    <n v="0"/>
    <n v="4"/>
  </r>
  <r>
    <m/>
    <d v="2023-12-11T00:00:00"/>
    <s v="Пн"/>
    <x v="1"/>
    <x v="2"/>
    <m/>
    <m/>
    <x v="5"/>
    <x v="5"/>
    <s v="норма"/>
    <n v="0"/>
    <n v="4"/>
  </r>
  <r>
    <m/>
    <d v="2023-12-12T00:00:00"/>
    <s v="Вт"/>
    <x v="18"/>
    <x v="2"/>
    <m/>
    <m/>
    <x v="5"/>
    <x v="5"/>
    <s v="норма"/>
    <n v="0"/>
    <n v="4"/>
  </r>
  <r>
    <m/>
    <d v="2023-12-12T00:00:00"/>
    <s v="Вт"/>
    <x v="1"/>
    <x v="2"/>
    <m/>
    <m/>
    <x v="5"/>
    <x v="5"/>
    <s v="норма"/>
    <n v="0"/>
    <n v="4"/>
  </r>
  <r>
    <m/>
    <d v="2023-12-13T00:00:00"/>
    <s v="Ср"/>
    <x v="18"/>
    <x v="2"/>
    <m/>
    <m/>
    <x v="5"/>
    <x v="5"/>
    <s v="норма"/>
    <n v="0"/>
    <n v="4"/>
  </r>
  <r>
    <m/>
    <d v="2023-12-13T00:00:00"/>
    <s v="Ср"/>
    <x v="1"/>
    <x v="2"/>
    <m/>
    <m/>
    <x v="5"/>
    <x v="5"/>
    <s v="норма"/>
    <n v="0"/>
    <n v="4"/>
  </r>
  <r>
    <m/>
    <d v="2023-12-14T00:00:00"/>
    <s v="Чт"/>
    <x v="18"/>
    <x v="2"/>
    <m/>
    <m/>
    <x v="5"/>
    <x v="5"/>
    <s v="норма"/>
    <n v="0"/>
    <n v="4"/>
  </r>
  <r>
    <m/>
    <d v="2023-12-14T00:00:00"/>
    <s v="Чт"/>
    <x v="1"/>
    <x v="2"/>
    <m/>
    <m/>
    <x v="5"/>
    <x v="5"/>
    <s v="норма"/>
    <n v="0"/>
    <n v="4"/>
  </r>
  <r>
    <m/>
    <d v="2023-12-15T00:00:00"/>
    <s v="Пт"/>
    <x v="18"/>
    <x v="2"/>
    <m/>
    <m/>
    <x v="5"/>
    <x v="5"/>
    <s v="норма"/>
    <n v="0"/>
    <n v="4"/>
  </r>
  <r>
    <m/>
    <d v="2023-12-15T00:00:00"/>
    <s v="Пт"/>
    <x v="1"/>
    <x v="2"/>
    <m/>
    <m/>
    <x v="5"/>
    <x v="5"/>
    <s v="норма"/>
    <n v="0"/>
    <n v="4"/>
  </r>
  <r>
    <s v="В/П"/>
    <d v="2023-12-16T00:00:00"/>
    <s v="Сб"/>
    <x v="18"/>
    <x v="2"/>
    <m/>
    <m/>
    <x v="5"/>
    <x v="5"/>
    <s v="переработка"/>
    <n v="4"/>
    <n v="0"/>
  </r>
  <r>
    <s v="В/П"/>
    <d v="2023-12-17T00:00:00"/>
    <s v="Вс"/>
    <x v="0"/>
    <x v="0"/>
    <m/>
    <m/>
    <x v="5"/>
    <x v="5"/>
    <s v=""/>
    <n v="0"/>
    <n v="0"/>
  </r>
  <r>
    <m/>
    <d v="2023-12-18T00:00:00"/>
    <s v="Пн"/>
    <x v="18"/>
    <x v="2"/>
    <m/>
    <m/>
    <x v="5"/>
    <x v="5"/>
    <s v="норма"/>
    <n v="0"/>
    <n v="4"/>
  </r>
  <r>
    <m/>
    <d v="2023-12-18T00:00:00"/>
    <s v="Пн"/>
    <x v="1"/>
    <x v="2"/>
    <m/>
    <m/>
    <x v="5"/>
    <x v="5"/>
    <s v="норма"/>
    <n v="0"/>
    <n v="4"/>
  </r>
  <r>
    <m/>
    <d v="2023-12-19T00:00:00"/>
    <s v="Вт"/>
    <x v="18"/>
    <x v="2"/>
    <m/>
    <m/>
    <x v="5"/>
    <x v="5"/>
    <s v="норма"/>
    <n v="0"/>
    <n v="4"/>
  </r>
  <r>
    <m/>
    <d v="2023-12-19T00:00:00"/>
    <s v="Вт"/>
    <x v="1"/>
    <x v="2"/>
    <m/>
    <m/>
    <x v="5"/>
    <x v="5"/>
    <s v="норма"/>
    <n v="0"/>
    <n v="4"/>
  </r>
  <r>
    <m/>
    <d v="2023-12-20T00:00:00"/>
    <s v="Ср"/>
    <x v="18"/>
    <x v="2"/>
    <m/>
    <m/>
    <x v="5"/>
    <x v="5"/>
    <s v="норма"/>
    <n v="0"/>
    <n v="4"/>
  </r>
  <r>
    <m/>
    <d v="2023-12-20T00:00:00"/>
    <s v="Ср"/>
    <x v="1"/>
    <x v="2"/>
    <m/>
    <m/>
    <x v="5"/>
    <x v="5"/>
    <s v="норма"/>
    <n v="0"/>
    <n v="4"/>
  </r>
  <r>
    <m/>
    <d v="2023-12-21T00:00:00"/>
    <s v="Чт"/>
    <x v="18"/>
    <x v="2"/>
    <m/>
    <m/>
    <x v="5"/>
    <x v="5"/>
    <s v="норма"/>
    <n v="0"/>
    <n v="4"/>
  </r>
  <r>
    <m/>
    <d v="2023-12-21T00:00:00"/>
    <s v="Чт"/>
    <x v="1"/>
    <x v="2"/>
    <m/>
    <m/>
    <x v="5"/>
    <x v="5"/>
    <s v="норма"/>
    <n v="0"/>
    <n v="4"/>
  </r>
  <r>
    <m/>
    <d v="2023-12-22T00:00:00"/>
    <s v="Пт"/>
    <x v="18"/>
    <x v="2"/>
    <m/>
    <m/>
    <x v="5"/>
    <x v="5"/>
    <s v="норма"/>
    <n v="0"/>
    <n v="4"/>
  </r>
  <r>
    <m/>
    <d v="2023-12-22T00:00:00"/>
    <s v="Пт"/>
    <x v="1"/>
    <x v="2"/>
    <m/>
    <m/>
    <x v="5"/>
    <x v="5"/>
    <s v="норма"/>
    <n v="0"/>
    <n v="4"/>
  </r>
  <r>
    <s v="В/П"/>
    <d v="2023-12-23T00:00:00"/>
    <s v="Сб"/>
    <x v="18"/>
    <x v="2"/>
    <m/>
    <m/>
    <x v="5"/>
    <x v="5"/>
    <s v="переработка"/>
    <n v="4"/>
    <n v="0"/>
  </r>
  <r>
    <s v="В/П"/>
    <d v="2023-12-24T00:00:00"/>
    <s v="Вс"/>
    <x v="18"/>
    <x v="2"/>
    <m/>
    <m/>
    <x v="5"/>
    <x v="5"/>
    <s v="переработка"/>
    <n v="4"/>
    <n v="0"/>
  </r>
  <r>
    <m/>
    <d v="2023-12-25T00:00:00"/>
    <s v="Пн"/>
    <x v="1"/>
    <x v="2"/>
    <m/>
    <m/>
    <x v="5"/>
    <x v="5"/>
    <s v="норма"/>
    <n v="0"/>
    <n v="4"/>
  </r>
  <r>
    <m/>
    <d v="2023-12-26T00:00:00"/>
    <s v="Вт"/>
    <x v="1"/>
    <x v="2"/>
    <m/>
    <m/>
    <x v="5"/>
    <x v="5"/>
    <s v="норма"/>
    <n v="0"/>
    <n v="4"/>
  </r>
  <r>
    <m/>
    <d v="2023-12-27T00:00:00"/>
    <s v="Ср"/>
    <x v="18"/>
    <x v="2"/>
    <m/>
    <m/>
    <x v="5"/>
    <x v="5"/>
    <s v="норма"/>
    <n v="0"/>
    <n v="4"/>
  </r>
  <r>
    <m/>
    <d v="2023-12-27T00:00:00"/>
    <s v="Ср"/>
    <x v="1"/>
    <x v="2"/>
    <m/>
    <m/>
    <x v="5"/>
    <x v="5"/>
    <s v="норма"/>
    <n v="0"/>
    <n v="4"/>
  </r>
  <r>
    <m/>
    <d v="2023-12-28T00:00:00"/>
    <s v="Чт"/>
    <x v="18"/>
    <x v="2"/>
    <m/>
    <m/>
    <x v="5"/>
    <x v="5"/>
    <s v="норма"/>
    <n v="0"/>
    <n v="4"/>
  </r>
  <r>
    <m/>
    <d v="2023-12-28T00:00:00"/>
    <s v="Чт"/>
    <x v="1"/>
    <x v="2"/>
    <m/>
    <m/>
    <x v="5"/>
    <x v="5"/>
    <s v="норма"/>
    <n v="0"/>
    <n v="4"/>
  </r>
  <r>
    <m/>
    <d v="2023-12-29T00:00:00"/>
    <s v="Пт"/>
    <x v="18"/>
    <x v="2"/>
    <m/>
    <m/>
    <x v="5"/>
    <x v="5"/>
    <s v="норма"/>
    <n v="0"/>
    <n v="4"/>
  </r>
  <r>
    <m/>
    <d v="2023-12-29T00:00:00"/>
    <s v="Пт"/>
    <x v="1"/>
    <x v="2"/>
    <m/>
    <m/>
    <x v="5"/>
    <x v="5"/>
    <s v="норма"/>
    <n v="0"/>
    <n v="4"/>
  </r>
  <r>
    <s v="В/П"/>
    <d v="2023-12-30T00:00:00"/>
    <s v="Сб"/>
    <x v="0"/>
    <x v="0"/>
    <m/>
    <m/>
    <x v="5"/>
    <x v="5"/>
    <s v=""/>
    <n v="0"/>
    <n v="0"/>
  </r>
  <r>
    <s v="В/П"/>
    <d v="2023-12-31T00:00:00"/>
    <s v="Вс"/>
    <x v="0"/>
    <x v="0"/>
    <m/>
    <m/>
    <x v="5"/>
    <x v="5"/>
    <s v=""/>
    <n v="0"/>
    <n v="0"/>
  </r>
  <r>
    <s v="В/П"/>
    <d v="2024-01-01T00:00:00"/>
    <s v="Пн"/>
    <x v="0"/>
    <x v="0"/>
    <m/>
    <m/>
    <x v="6"/>
    <x v="6"/>
    <s v=""/>
    <n v="0"/>
    <n v="0"/>
  </r>
  <r>
    <s v="В/П"/>
    <d v="2024-01-02T00:00:00"/>
    <s v="Вт"/>
    <x v="0"/>
    <x v="0"/>
    <m/>
    <m/>
    <x v="6"/>
    <x v="6"/>
    <s v=""/>
    <n v="0"/>
    <n v="0"/>
  </r>
  <r>
    <s v="В/П"/>
    <d v="2024-01-03T00:00:00"/>
    <s v="Ср"/>
    <x v="0"/>
    <x v="0"/>
    <m/>
    <m/>
    <x v="6"/>
    <x v="6"/>
    <s v=""/>
    <n v="0"/>
    <n v="0"/>
  </r>
  <r>
    <s v="В/П"/>
    <d v="2024-01-04T00:00:00"/>
    <s v="Чт"/>
    <x v="0"/>
    <x v="0"/>
    <m/>
    <m/>
    <x v="6"/>
    <x v="6"/>
    <s v=""/>
    <n v="0"/>
    <n v="0"/>
  </r>
  <r>
    <s v="В/П"/>
    <d v="2024-01-05T00:00:00"/>
    <s v="Пт"/>
    <x v="0"/>
    <x v="0"/>
    <m/>
    <m/>
    <x v="6"/>
    <x v="6"/>
    <s v=""/>
    <n v="0"/>
    <n v="0"/>
  </r>
  <r>
    <s v="В/П"/>
    <d v="2024-01-06T00:00:00"/>
    <s v="Сб"/>
    <x v="0"/>
    <x v="0"/>
    <m/>
    <m/>
    <x v="6"/>
    <x v="6"/>
    <s v=""/>
    <n v="0"/>
    <n v="0"/>
  </r>
  <r>
    <s v="В/П"/>
    <d v="2024-01-07T00:00:00"/>
    <s v="Вс"/>
    <x v="0"/>
    <x v="0"/>
    <m/>
    <m/>
    <x v="6"/>
    <x v="6"/>
    <s v=""/>
    <n v="0"/>
    <n v="0"/>
  </r>
  <r>
    <s v="В/П"/>
    <d v="2024-01-08T00:00:00"/>
    <s v="Пн"/>
    <x v="0"/>
    <x v="0"/>
    <m/>
    <m/>
    <x v="6"/>
    <x v="6"/>
    <s v=""/>
    <n v="0"/>
    <n v="0"/>
  </r>
  <r>
    <m/>
    <d v="2024-01-09T00:00:00"/>
    <s v="Вт"/>
    <x v="19"/>
    <x v="1"/>
    <m/>
    <m/>
    <x v="6"/>
    <x v="6"/>
    <s v="норма"/>
    <n v="0"/>
    <n v="8"/>
  </r>
  <r>
    <m/>
    <d v="2024-01-10T00:00:00"/>
    <s v="Ср"/>
    <x v="19"/>
    <x v="1"/>
    <m/>
    <m/>
    <x v="6"/>
    <x v="6"/>
    <s v="норма"/>
    <n v="0"/>
    <n v="8"/>
  </r>
  <r>
    <m/>
    <d v="2024-01-11T00:00:00"/>
    <s v="Чт"/>
    <x v="19"/>
    <x v="1"/>
    <m/>
    <m/>
    <x v="6"/>
    <x v="6"/>
    <s v="норма"/>
    <n v="0"/>
    <n v="8"/>
  </r>
  <r>
    <m/>
    <d v="2024-01-12T00:00:00"/>
    <s v="Пт"/>
    <x v="19"/>
    <x v="1"/>
    <m/>
    <m/>
    <x v="6"/>
    <x v="6"/>
    <s v="норма"/>
    <n v="0"/>
    <n v="8"/>
  </r>
  <r>
    <s v="В/П"/>
    <d v="2024-01-13T00:00:00"/>
    <s v="Сб"/>
    <x v="0"/>
    <x v="5"/>
    <m/>
    <m/>
    <x v="6"/>
    <x v="6"/>
    <s v=""/>
    <n v="0"/>
    <n v="0"/>
  </r>
  <r>
    <s v="В/П"/>
    <d v="2024-01-14T00:00:00"/>
    <s v="Вс"/>
    <x v="0"/>
    <x v="5"/>
    <m/>
    <m/>
    <x v="6"/>
    <x v="6"/>
    <s v=""/>
    <n v="0"/>
    <n v="0"/>
  </r>
  <r>
    <m/>
    <d v="2024-01-15T00:00:00"/>
    <s v="Пн"/>
    <x v="19"/>
    <x v="1"/>
    <m/>
    <m/>
    <x v="6"/>
    <x v="6"/>
    <s v="норма"/>
    <n v="0"/>
    <n v="8"/>
  </r>
  <r>
    <m/>
    <d v="2024-01-16T00:00:00"/>
    <s v="Вт"/>
    <x v="19"/>
    <x v="1"/>
    <m/>
    <m/>
    <x v="6"/>
    <x v="6"/>
    <s v="норма"/>
    <n v="0"/>
    <n v="8"/>
  </r>
  <r>
    <m/>
    <d v="2024-01-17T00:00:00"/>
    <s v="Ср"/>
    <x v="19"/>
    <x v="1"/>
    <m/>
    <m/>
    <x v="6"/>
    <x v="6"/>
    <s v="норма"/>
    <n v="0"/>
    <n v="8"/>
  </r>
  <r>
    <m/>
    <d v="2024-01-18T00:00:00"/>
    <s v="Чт"/>
    <x v="19"/>
    <x v="1"/>
    <m/>
    <m/>
    <x v="6"/>
    <x v="6"/>
    <s v="норма"/>
    <n v="0"/>
    <n v="8"/>
  </r>
  <r>
    <m/>
    <d v="2024-01-19T00:00:00"/>
    <s v="Пт"/>
    <x v="19"/>
    <x v="1"/>
    <m/>
    <m/>
    <x v="6"/>
    <x v="6"/>
    <s v="норма"/>
    <n v="0"/>
    <n v="8"/>
  </r>
  <r>
    <s v="В/П"/>
    <d v="2024-01-20T00:00:00"/>
    <s v="Сб"/>
    <x v="0"/>
    <x v="5"/>
    <m/>
    <m/>
    <x v="6"/>
    <x v="6"/>
    <s v=""/>
    <n v="0"/>
    <n v="0"/>
  </r>
  <r>
    <s v="В/П"/>
    <d v="2024-01-21T00:00:00"/>
    <s v="Вс"/>
    <x v="0"/>
    <x v="5"/>
    <m/>
    <m/>
    <x v="6"/>
    <x v="6"/>
    <s v=""/>
    <n v="0"/>
    <n v="0"/>
  </r>
  <r>
    <m/>
    <d v="2024-01-22T00:00:00"/>
    <s v="Пн"/>
    <x v="19"/>
    <x v="1"/>
    <m/>
    <m/>
    <x v="6"/>
    <x v="6"/>
    <s v="норма"/>
    <n v="0"/>
    <n v="8"/>
  </r>
  <r>
    <m/>
    <d v="2024-01-23T00:00:00"/>
    <s v="Вт"/>
    <x v="19"/>
    <x v="1"/>
    <m/>
    <m/>
    <x v="6"/>
    <x v="6"/>
    <s v="норма"/>
    <n v="0"/>
    <n v="8"/>
  </r>
  <r>
    <m/>
    <d v="2024-01-24T00:00:00"/>
    <s v="Ср"/>
    <x v="19"/>
    <x v="1"/>
    <m/>
    <m/>
    <x v="6"/>
    <x v="6"/>
    <s v="норма"/>
    <n v="0"/>
    <n v="8"/>
  </r>
  <r>
    <m/>
    <d v="2024-01-25T00:00:00"/>
    <s v="Чт"/>
    <x v="19"/>
    <x v="1"/>
    <m/>
    <m/>
    <x v="6"/>
    <x v="6"/>
    <s v="норма"/>
    <n v="0"/>
    <n v="8"/>
  </r>
  <r>
    <m/>
    <d v="2024-01-26T00:00:00"/>
    <s v="Пт"/>
    <x v="19"/>
    <x v="1"/>
    <m/>
    <m/>
    <x v="6"/>
    <x v="6"/>
    <s v="норма"/>
    <n v="0"/>
    <n v="8"/>
  </r>
  <r>
    <s v="В/П"/>
    <d v="2024-01-27T00:00:00"/>
    <s v="Сб"/>
    <x v="0"/>
    <x v="5"/>
    <m/>
    <m/>
    <x v="6"/>
    <x v="6"/>
    <s v=""/>
    <n v="0"/>
    <n v="0"/>
  </r>
  <r>
    <s v="В/П"/>
    <d v="2024-01-28T00:00:00"/>
    <s v="Вс"/>
    <x v="0"/>
    <x v="5"/>
    <m/>
    <m/>
    <x v="6"/>
    <x v="6"/>
    <s v=""/>
    <n v="0"/>
    <n v="0"/>
  </r>
  <r>
    <m/>
    <d v="2024-01-29T00:00:00"/>
    <s v="Пн"/>
    <x v="19"/>
    <x v="1"/>
    <m/>
    <m/>
    <x v="6"/>
    <x v="6"/>
    <s v="норма"/>
    <n v="0"/>
    <n v="8"/>
  </r>
  <r>
    <m/>
    <d v="2024-01-30T00:00:00"/>
    <s v="Вт"/>
    <x v="19"/>
    <x v="1"/>
    <m/>
    <m/>
    <x v="6"/>
    <x v="6"/>
    <s v="норма"/>
    <n v="0"/>
    <n v="8"/>
  </r>
  <r>
    <m/>
    <d v="2024-01-31T00:00:00"/>
    <s v="Ср"/>
    <x v="19"/>
    <x v="1"/>
    <m/>
    <m/>
    <x v="6"/>
    <x v="6"/>
    <s v="норма"/>
    <n v="0"/>
    <n v="8"/>
  </r>
  <r>
    <s v="В/П"/>
    <d v="2024-01-01T00:00:00"/>
    <s v="Пн"/>
    <x v="0"/>
    <x v="0"/>
    <m/>
    <m/>
    <x v="0"/>
    <x v="6"/>
    <s v=""/>
    <n v="0"/>
    <n v="0"/>
  </r>
  <r>
    <s v="В/П"/>
    <d v="2024-01-02T00:00:00"/>
    <s v="Вт"/>
    <x v="0"/>
    <x v="0"/>
    <m/>
    <m/>
    <x v="0"/>
    <x v="6"/>
    <s v=""/>
    <n v="0"/>
    <n v="0"/>
  </r>
  <r>
    <s v="В/П"/>
    <d v="2024-01-03T00:00:00"/>
    <s v="Ср"/>
    <x v="0"/>
    <x v="0"/>
    <m/>
    <m/>
    <x v="0"/>
    <x v="6"/>
    <s v=""/>
    <n v="0"/>
    <n v="0"/>
  </r>
  <r>
    <s v="В/П"/>
    <d v="2024-01-04T00:00:00"/>
    <s v="Чт"/>
    <x v="0"/>
    <x v="0"/>
    <m/>
    <m/>
    <x v="0"/>
    <x v="6"/>
    <s v=""/>
    <n v="0"/>
    <n v="0"/>
  </r>
  <r>
    <s v="В/П"/>
    <d v="2024-01-05T00:00:00"/>
    <s v="Пт"/>
    <x v="0"/>
    <x v="0"/>
    <m/>
    <m/>
    <x v="0"/>
    <x v="6"/>
    <s v=""/>
    <n v="0"/>
    <n v="0"/>
  </r>
  <r>
    <s v="В/П"/>
    <d v="2024-01-06T00:00:00"/>
    <s v="Сб"/>
    <x v="0"/>
    <x v="0"/>
    <m/>
    <m/>
    <x v="0"/>
    <x v="6"/>
    <s v=""/>
    <n v="0"/>
    <n v="0"/>
  </r>
  <r>
    <s v="В/П"/>
    <d v="2024-01-07T00:00:00"/>
    <s v="Вс"/>
    <x v="0"/>
    <x v="0"/>
    <m/>
    <m/>
    <x v="0"/>
    <x v="6"/>
    <s v=""/>
    <n v="0"/>
    <n v="0"/>
  </r>
  <r>
    <s v="В/П"/>
    <d v="2024-01-08T00:00:00"/>
    <s v="Пн"/>
    <x v="0"/>
    <x v="0"/>
    <m/>
    <m/>
    <x v="0"/>
    <x v="6"/>
    <s v=""/>
    <n v="0"/>
    <n v="0"/>
  </r>
  <r>
    <m/>
    <d v="2024-01-09T00:00:00"/>
    <s v="Вт"/>
    <x v="4"/>
    <x v="1"/>
    <m/>
    <m/>
    <x v="0"/>
    <x v="6"/>
    <s v="норма"/>
    <n v="0"/>
    <n v="8"/>
  </r>
  <r>
    <m/>
    <d v="2024-01-10T00:00:00"/>
    <s v="Ср"/>
    <x v="4"/>
    <x v="1"/>
    <m/>
    <m/>
    <x v="0"/>
    <x v="6"/>
    <s v="норма"/>
    <n v="0"/>
    <n v="8"/>
  </r>
  <r>
    <m/>
    <d v="2024-01-11T00:00:00"/>
    <s v="Чт"/>
    <x v="4"/>
    <x v="1"/>
    <m/>
    <m/>
    <x v="0"/>
    <x v="6"/>
    <s v="норма"/>
    <n v="0"/>
    <n v="8"/>
  </r>
  <r>
    <m/>
    <d v="2024-01-12T00:00:00"/>
    <s v="Пт"/>
    <x v="4"/>
    <x v="1"/>
    <m/>
    <m/>
    <x v="0"/>
    <x v="6"/>
    <s v="норма"/>
    <n v="0"/>
    <n v="8"/>
  </r>
  <r>
    <s v="В/П"/>
    <d v="2024-01-13T00:00:00"/>
    <s v="Сб"/>
    <x v="0"/>
    <x v="0"/>
    <m/>
    <m/>
    <x v="0"/>
    <x v="6"/>
    <s v=""/>
    <n v="0"/>
    <n v="0"/>
  </r>
  <r>
    <s v="В/П"/>
    <d v="2024-01-14T00:00:00"/>
    <s v="Вс"/>
    <x v="0"/>
    <x v="0"/>
    <m/>
    <m/>
    <x v="0"/>
    <x v="6"/>
    <s v=""/>
    <n v="0"/>
    <n v="0"/>
  </r>
  <r>
    <m/>
    <d v="2024-01-15T00:00:00"/>
    <s v="Пн"/>
    <x v="4"/>
    <x v="1"/>
    <m/>
    <m/>
    <x v="0"/>
    <x v="6"/>
    <s v="норма"/>
    <n v="0"/>
    <n v="8"/>
  </r>
  <r>
    <m/>
    <d v="2024-01-16T00:00:00"/>
    <s v="Вт"/>
    <x v="4"/>
    <x v="1"/>
    <m/>
    <m/>
    <x v="0"/>
    <x v="6"/>
    <s v="норма"/>
    <n v="0"/>
    <n v="8"/>
  </r>
  <r>
    <m/>
    <d v="2024-01-17T00:00:00"/>
    <s v="Ср"/>
    <x v="4"/>
    <x v="1"/>
    <m/>
    <m/>
    <x v="0"/>
    <x v="6"/>
    <s v="норма"/>
    <n v="0"/>
    <n v="8"/>
  </r>
  <r>
    <m/>
    <d v="2024-01-18T00:00:00"/>
    <s v="Чт"/>
    <x v="4"/>
    <x v="1"/>
    <m/>
    <m/>
    <x v="0"/>
    <x v="6"/>
    <s v="норма"/>
    <n v="0"/>
    <n v="8"/>
  </r>
  <r>
    <m/>
    <d v="2024-01-19T00:00:00"/>
    <s v="Пт"/>
    <x v="4"/>
    <x v="1"/>
    <m/>
    <m/>
    <x v="0"/>
    <x v="6"/>
    <s v="норма"/>
    <n v="0"/>
    <n v="8"/>
  </r>
  <r>
    <s v="В/П"/>
    <d v="2024-01-20T00:00:00"/>
    <s v="Сб"/>
    <x v="0"/>
    <x v="0"/>
    <m/>
    <m/>
    <x v="0"/>
    <x v="6"/>
    <s v=""/>
    <n v="0"/>
    <n v="0"/>
  </r>
  <r>
    <s v="В/П"/>
    <d v="2024-01-21T00:00:00"/>
    <s v="Вс"/>
    <x v="0"/>
    <x v="0"/>
    <m/>
    <m/>
    <x v="0"/>
    <x v="6"/>
    <s v=""/>
    <n v="0"/>
    <n v="0"/>
  </r>
  <r>
    <m/>
    <d v="2024-01-22T00:00:00"/>
    <s v="Пн"/>
    <x v="4"/>
    <x v="1"/>
    <m/>
    <m/>
    <x v="0"/>
    <x v="6"/>
    <s v="норма"/>
    <n v="0"/>
    <n v="8"/>
  </r>
  <r>
    <m/>
    <d v="2024-01-23T00:00:00"/>
    <s v="Вт"/>
    <x v="4"/>
    <x v="1"/>
    <m/>
    <m/>
    <x v="0"/>
    <x v="6"/>
    <s v="норма"/>
    <n v="0"/>
    <n v="8"/>
  </r>
  <r>
    <m/>
    <d v="2024-01-24T00:00:00"/>
    <s v="Ср"/>
    <x v="4"/>
    <x v="1"/>
    <m/>
    <m/>
    <x v="0"/>
    <x v="6"/>
    <s v="норма"/>
    <n v="0"/>
    <n v="8"/>
  </r>
  <r>
    <m/>
    <d v="2024-01-25T00:00:00"/>
    <s v="Чт"/>
    <x v="4"/>
    <x v="1"/>
    <m/>
    <m/>
    <x v="0"/>
    <x v="6"/>
    <s v="норма"/>
    <n v="0"/>
    <n v="8"/>
  </r>
  <r>
    <m/>
    <d v="2024-01-26T00:00:00"/>
    <s v="Пт"/>
    <x v="4"/>
    <x v="1"/>
    <m/>
    <m/>
    <x v="0"/>
    <x v="6"/>
    <s v="норма"/>
    <n v="0"/>
    <n v="8"/>
  </r>
  <r>
    <s v="В/П"/>
    <d v="2024-01-27T00:00:00"/>
    <s v="Сб"/>
    <x v="0"/>
    <x v="0"/>
    <m/>
    <m/>
    <x v="0"/>
    <x v="6"/>
    <s v=""/>
    <n v="0"/>
    <n v="0"/>
  </r>
  <r>
    <s v="В/П"/>
    <d v="2024-01-28T00:00:00"/>
    <s v="Вс"/>
    <x v="0"/>
    <x v="0"/>
    <m/>
    <m/>
    <x v="0"/>
    <x v="6"/>
    <s v=""/>
    <n v="0"/>
    <n v="0"/>
  </r>
  <r>
    <m/>
    <d v="2024-01-29T00:00:00"/>
    <s v="Пн"/>
    <x v="4"/>
    <x v="1"/>
    <m/>
    <m/>
    <x v="0"/>
    <x v="6"/>
    <s v="норма"/>
    <n v="0"/>
    <n v="8"/>
  </r>
  <r>
    <m/>
    <d v="2024-01-30T00:00:00"/>
    <s v="Вт"/>
    <x v="4"/>
    <x v="1"/>
    <m/>
    <m/>
    <x v="0"/>
    <x v="6"/>
    <s v="норма"/>
    <n v="0"/>
    <n v="8"/>
  </r>
  <r>
    <m/>
    <d v="2024-01-31T00:00:00"/>
    <s v="Ср"/>
    <x v="4"/>
    <x v="1"/>
    <m/>
    <m/>
    <x v="0"/>
    <x v="6"/>
    <s v="норма"/>
    <n v="0"/>
    <n v="8"/>
  </r>
  <r>
    <s v="В/П"/>
    <d v="2024-01-01T00:00:00"/>
    <s v="Пн"/>
    <x v="9"/>
    <x v="1"/>
    <m/>
    <m/>
    <x v="2"/>
    <x v="6"/>
    <s v="переработка"/>
    <n v="8"/>
    <n v="0"/>
  </r>
  <r>
    <s v="В/П"/>
    <d v="2024-01-02T00:00:00"/>
    <s v="Вт"/>
    <x v="9"/>
    <x v="1"/>
    <m/>
    <m/>
    <x v="2"/>
    <x v="6"/>
    <s v="переработка"/>
    <n v="8"/>
    <n v="0"/>
  </r>
  <r>
    <s v="В/П"/>
    <d v="2024-01-03T00:00:00"/>
    <s v="Ср"/>
    <x v="9"/>
    <x v="1"/>
    <m/>
    <m/>
    <x v="2"/>
    <x v="6"/>
    <s v="переработка"/>
    <n v="8"/>
    <n v="0"/>
  </r>
  <r>
    <s v="В/П"/>
    <d v="2024-01-04T00:00:00"/>
    <s v="Чт"/>
    <x v="9"/>
    <x v="1"/>
    <m/>
    <m/>
    <x v="2"/>
    <x v="6"/>
    <s v="переработка"/>
    <n v="8"/>
    <n v="0"/>
  </r>
  <r>
    <s v="В/П"/>
    <d v="2024-01-05T00:00:00"/>
    <s v="Пт"/>
    <x v="9"/>
    <x v="1"/>
    <m/>
    <m/>
    <x v="2"/>
    <x v="6"/>
    <s v="переработка"/>
    <n v="8"/>
    <n v="0"/>
  </r>
  <r>
    <s v="В/П"/>
    <d v="2024-01-06T00:00:00"/>
    <s v="Сб"/>
    <x v="0"/>
    <x v="0"/>
    <m/>
    <m/>
    <x v="2"/>
    <x v="6"/>
    <s v=""/>
    <n v="0"/>
    <n v="0"/>
  </r>
  <r>
    <s v="В/П"/>
    <d v="2024-01-07T00:00:00"/>
    <s v="Вс"/>
    <x v="0"/>
    <x v="0"/>
    <m/>
    <m/>
    <x v="2"/>
    <x v="6"/>
    <s v=""/>
    <n v="0"/>
    <n v="0"/>
  </r>
  <r>
    <s v="В/П"/>
    <d v="2024-01-08T00:00:00"/>
    <s v="Пн"/>
    <x v="9"/>
    <x v="1"/>
    <m/>
    <m/>
    <x v="2"/>
    <x v="6"/>
    <s v="переработка"/>
    <n v="8"/>
    <n v="0"/>
  </r>
  <r>
    <m/>
    <d v="2024-01-09T00:00:00"/>
    <s v="Вт"/>
    <x v="9"/>
    <x v="1"/>
    <m/>
    <m/>
    <x v="2"/>
    <x v="6"/>
    <s v="норма"/>
    <n v="0"/>
    <n v="8"/>
  </r>
  <r>
    <m/>
    <d v="2024-01-10T00:00:00"/>
    <s v="Ср"/>
    <x v="9"/>
    <x v="1"/>
    <m/>
    <m/>
    <x v="2"/>
    <x v="6"/>
    <s v="норма"/>
    <n v="0"/>
    <n v="8"/>
  </r>
  <r>
    <m/>
    <d v="2024-01-11T00:00:00"/>
    <s v="Чт"/>
    <x v="9"/>
    <x v="1"/>
    <m/>
    <m/>
    <x v="2"/>
    <x v="6"/>
    <s v="норма"/>
    <n v="0"/>
    <n v="8"/>
  </r>
  <r>
    <m/>
    <d v="2024-01-12T00:00:00"/>
    <s v="Пт"/>
    <x v="9"/>
    <x v="1"/>
    <m/>
    <m/>
    <x v="2"/>
    <x v="6"/>
    <s v="норма"/>
    <n v="0"/>
    <n v="8"/>
  </r>
  <r>
    <s v="В/П"/>
    <d v="2024-01-13T00:00:00"/>
    <s v="Сб"/>
    <x v="0"/>
    <x v="0"/>
    <m/>
    <m/>
    <x v="2"/>
    <x v="6"/>
    <s v=""/>
    <n v="0"/>
    <n v="0"/>
  </r>
  <r>
    <s v="В/П"/>
    <d v="2024-01-14T00:00:00"/>
    <s v="Вс"/>
    <x v="0"/>
    <x v="0"/>
    <m/>
    <m/>
    <x v="2"/>
    <x v="6"/>
    <s v=""/>
    <n v="0"/>
    <n v="0"/>
  </r>
  <r>
    <m/>
    <d v="2024-01-15T00:00:00"/>
    <s v="Пн"/>
    <x v="9"/>
    <x v="1"/>
    <m/>
    <m/>
    <x v="2"/>
    <x v="6"/>
    <s v="норма"/>
    <n v="0"/>
    <n v="8"/>
  </r>
  <r>
    <m/>
    <d v="2024-01-16T00:00:00"/>
    <s v="Вт"/>
    <x v="9"/>
    <x v="1"/>
    <m/>
    <m/>
    <x v="2"/>
    <x v="6"/>
    <s v="норма"/>
    <n v="0"/>
    <n v="8"/>
  </r>
  <r>
    <m/>
    <d v="2024-01-17T00:00:00"/>
    <s v="Ср"/>
    <x v="9"/>
    <x v="1"/>
    <m/>
    <m/>
    <x v="2"/>
    <x v="6"/>
    <s v="норма"/>
    <n v="0"/>
    <n v="8"/>
  </r>
  <r>
    <m/>
    <d v="2024-01-18T00:00:00"/>
    <s v="Чт"/>
    <x v="9"/>
    <x v="1"/>
    <m/>
    <m/>
    <x v="2"/>
    <x v="6"/>
    <s v="норма"/>
    <n v="0"/>
    <n v="8"/>
  </r>
  <r>
    <m/>
    <d v="2024-01-19T00:00:00"/>
    <s v="Пт"/>
    <x v="9"/>
    <x v="1"/>
    <m/>
    <m/>
    <x v="2"/>
    <x v="6"/>
    <s v="норма"/>
    <n v="0"/>
    <n v="8"/>
  </r>
  <r>
    <s v="В/П"/>
    <d v="2024-01-20T00:00:00"/>
    <s v="Сб"/>
    <x v="0"/>
    <x v="0"/>
    <m/>
    <m/>
    <x v="2"/>
    <x v="6"/>
    <s v=""/>
    <n v="0"/>
    <n v="0"/>
  </r>
  <r>
    <s v="В/П"/>
    <d v="2024-01-21T00:00:00"/>
    <s v="Вс"/>
    <x v="0"/>
    <x v="0"/>
    <m/>
    <m/>
    <x v="2"/>
    <x v="6"/>
    <s v=""/>
    <n v="0"/>
    <n v="0"/>
  </r>
  <r>
    <m/>
    <d v="2024-01-22T00:00:00"/>
    <s v="Пн"/>
    <x v="9"/>
    <x v="2"/>
    <m/>
    <m/>
    <x v="2"/>
    <x v="6"/>
    <s v="норма"/>
    <n v="0"/>
    <n v="4"/>
  </r>
  <r>
    <m/>
    <d v="2024-01-22T00:00:00"/>
    <s v="Пн"/>
    <x v="20"/>
    <x v="2"/>
    <m/>
    <m/>
    <x v="2"/>
    <x v="6"/>
    <s v="норма"/>
    <n v="0"/>
    <n v="4"/>
  </r>
  <r>
    <m/>
    <d v="2024-01-23T00:00:00"/>
    <s v="Вт"/>
    <x v="9"/>
    <x v="3"/>
    <m/>
    <m/>
    <x v="2"/>
    <x v="6"/>
    <s v="норма"/>
    <n v="0"/>
    <n v="2"/>
  </r>
  <r>
    <m/>
    <d v="2024-01-23T00:00:00"/>
    <s v="Вт"/>
    <x v="20"/>
    <x v="4"/>
    <m/>
    <m/>
    <x v="2"/>
    <x v="6"/>
    <s v="норма"/>
    <n v="0"/>
    <n v="6"/>
  </r>
  <r>
    <m/>
    <d v="2024-01-24T00:00:00"/>
    <s v="Ср"/>
    <x v="20"/>
    <x v="1"/>
    <m/>
    <m/>
    <x v="2"/>
    <x v="6"/>
    <s v="норма"/>
    <n v="0"/>
    <n v="8"/>
  </r>
  <r>
    <m/>
    <d v="2024-01-25T00:00:00"/>
    <s v="Чт"/>
    <x v="20"/>
    <x v="1"/>
    <m/>
    <m/>
    <x v="2"/>
    <x v="6"/>
    <s v="норма"/>
    <n v="0"/>
    <n v="8"/>
  </r>
  <r>
    <m/>
    <d v="2024-01-26T00:00:00"/>
    <s v="Пт"/>
    <x v="20"/>
    <x v="1"/>
    <m/>
    <m/>
    <x v="2"/>
    <x v="6"/>
    <s v="норма"/>
    <n v="0"/>
    <n v="8"/>
  </r>
  <r>
    <s v="В/П"/>
    <d v="2024-01-27T00:00:00"/>
    <s v="Сб"/>
    <x v="0"/>
    <x v="0"/>
    <m/>
    <m/>
    <x v="2"/>
    <x v="6"/>
    <s v=""/>
    <n v="0"/>
    <n v="0"/>
  </r>
  <r>
    <s v="В/П"/>
    <d v="2024-01-28T00:00:00"/>
    <s v="Вс"/>
    <x v="0"/>
    <x v="0"/>
    <m/>
    <m/>
    <x v="2"/>
    <x v="6"/>
    <s v=""/>
    <n v="0"/>
    <n v="0"/>
  </r>
  <r>
    <m/>
    <d v="2024-01-29T00:00:00"/>
    <s v="Пн"/>
    <x v="21"/>
    <x v="1"/>
    <m/>
    <m/>
    <x v="2"/>
    <x v="6"/>
    <s v="норма"/>
    <n v="0"/>
    <n v="8"/>
  </r>
  <r>
    <m/>
    <d v="2024-01-30T00:00:00"/>
    <s v="Вт"/>
    <x v="21"/>
    <x v="4"/>
    <m/>
    <m/>
    <x v="2"/>
    <x v="6"/>
    <s v="норма"/>
    <n v="0"/>
    <n v="6"/>
  </r>
  <r>
    <m/>
    <d v="2024-01-30T00:00:00"/>
    <s v="Вт"/>
    <x v="20"/>
    <x v="3"/>
    <m/>
    <m/>
    <x v="2"/>
    <x v="6"/>
    <s v="норма"/>
    <n v="0"/>
    <n v="2"/>
  </r>
  <r>
    <m/>
    <d v="2024-01-31T00:00:00"/>
    <s v="Ср"/>
    <x v="20"/>
    <x v="3"/>
    <m/>
    <m/>
    <x v="2"/>
    <x v="6"/>
    <s v="норма"/>
    <n v="0"/>
    <n v="2"/>
  </r>
  <r>
    <m/>
    <d v="2024-01-31T00:00:00"/>
    <s v="Ср"/>
    <x v="21"/>
    <x v="4"/>
    <m/>
    <m/>
    <x v="2"/>
    <x v="6"/>
    <s v="норма"/>
    <n v="0"/>
    <n v="6"/>
  </r>
  <r>
    <s v="В/П"/>
    <d v="2024-01-01T00:00:00"/>
    <s v="Пн"/>
    <x v="0"/>
    <x v="0"/>
    <m/>
    <m/>
    <x v="7"/>
    <x v="6"/>
    <s v=""/>
    <n v="0"/>
    <n v="0"/>
  </r>
  <r>
    <s v="В/П"/>
    <d v="2024-01-02T00:00:00"/>
    <s v="Вт"/>
    <x v="0"/>
    <x v="0"/>
    <m/>
    <m/>
    <x v="7"/>
    <x v="6"/>
    <s v=""/>
    <n v="0"/>
    <n v="0"/>
  </r>
  <r>
    <s v="В/П"/>
    <d v="2024-01-03T00:00:00"/>
    <s v="Ср"/>
    <x v="0"/>
    <x v="0"/>
    <m/>
    <m/>
    <x v="7"/>
    <x v="6"/>
    <s v=""/>
    <n v="0"/>
    <n v="0"/>
  </r>
  <r>
    <s v="В/П"/>
    <d v="2024-01-04T00:00:00"/>
    <s v="Чт"/>
    <x v="0"/>
    <x v="0"/>
    <m/>
    <m/>
    <x v="7"/>
    <x v="6"/>
    <s v=""/>
    <n v="0"/>
    <n v="0"/>
  </r>
  <r>
    <s v="В/П"/>
    <d v="2024-01-05T00:00:00"/>
    <s v="Пт"/>
    <x v="0"/>
    <x v="0"/>
    <m/>
    <m/>
    <x v="7"/>
    <x v="6"/>
    <s v=""/>
    <n v="0"/>
    <n v="0"/>
  </r>
  <r>
    <s v="В/П"/>
    <d v="2024-01-06T00:00:00"/>
    <s v="Сб"/>
    <x v="0"/>
    <x v="0"/>
    <m/>
    <m/>
    <x v="7"/>
    <x v="6"/>
    <s v=""/>
    <n v="0"/>
    <n v="0"/>
  </r>
  <r>
    <s v="В/П"/>
    <d v="2024-01-07T00:00:00"/>
    <s v="Вс"/>
    <x v="0"/>
    <x v="0"/>
    <m/>
    <m/>
    <x v="7"/>
    <x v="6"/>
    <s v=""/>
    <n v="0"/>
    <n v="0"/>
  </r>
  <r>
    <s v="В/П"/>
    <d v="2024-01-08T00:00:00"/>
    <s v="Пн"/>
    <x v="0"/>
    <x v="0"/>
    <m/>
    <m/>
    <x v="7"/>
    <x v="6"/>
    <s v=""/>
    <n v="0"/>
    <n v="0"/>
  </r>
  <r>
    <m/>
    <d v="2024-01-09T00:00:00"/>
    <s v="Вт"/>
    <x v="4"/>
    <x v="1"/>
    <m/>
    <m/>
    <x v="7"/>
    <x v="6"/>
    <s v="норма"/>
    <n v="0"/>
    <n v="8"/>
  </r>
  <r>
    <m/>
    <d v="2024-01-10T00:00:00"/>
    <s v="Ср"/>
    <x v="4"/>
    <x v="1"/>
    <m/>
    <m/>
    <x v="7"/>
    <x v="6"/>
    <s v="норма"/>
    <n v="0"/>
    <n v="8"/>
  </r>
  <r>
    <m/>
    <d v="2024-01-11T00:00:00"/>
    <s v="Чт"/>
    <x v="4"/>
    <x v="1"/>
    <m/>
    <m/>
    <x v="7"/>
    <x v="6"/>
    <s v="норма"/>
    <n v="0"/>
    <n v="8"/>
  </r>
  <r>
    <m/>
    <d v="2024-01-12T00:00:00"/>
    <s v="Пт"/>
    <x v="4"/>
    <x v="1"/>
    <m/>
    <m/>
    <x v="7"/>
    <x v="6"/>
    <s v="норма"/>
    <n v="0"/>
    <n v="8"/>
  </r>
  <r>
    <s v="В/П"/>
    <d v="2024-01-13T00:00:00"/>
    <s v="Сб"/>
    <x v="0"/>
    <x v="0"/>
    <m/>
    <m/>
    <x v="7"/>
    <x v="6"/>
    <s v=""/>
    <n v="0"/>
    <n v="0"/>
  </r>
  <r>
    <s v="В/П"/>
    <d v="2024-01-14T00:00:00"/>
    <s v="Вс"/>
    <x v="0"/>
    <x v="0"/>
    <m/>
    <m/>
    <x v="7"/>
    <x v="6"/>
    <s v=""/>
    <n v="0"/>
    <n v="0"/>
  </r>
  <r>
    <m/>
    <d v="2024-01-15T00:00:00"/>
    <s v="Пн"/>
    <x v="22"/>
    <x v="1"/>
    <m/>
    <m/>
    <x v="7"/>
    <x v="6"/>
    <s v="норма"/>
    <n v="0"/>
    <n v="8"/>
  </r>
  <r>
    <m/>
    <d v="2024-01-16T00:00:00"/>
    <s v="Вт"/>
    <x v="22"/>
    <x v="1"/>
    <m/>
    <m/>
    <x v="7"/>
    <x v="6"/>
    <s v="норма"/>
    <n v="0"/>
    <n v="8"/>
  </r>
  <r>
    <m/>
    <d v="2024-01-17T00:00:00"/>
    <s v="Ср"/>
    <x v="22"/>
    <x v="1"/>
    <m/>
    <m/>
    <x v="7"/>
    <x v="6"/>
    <s v="норма"/>
    <n v="0"/>
    <n v="8"/>
  </r>
  <r>
    <m/>
    <d v="2024-01-18T00:00:00"/>
    <s v="Чт"/>
    <x v="4"/>
    <x v="1"/>
    <m/>
    <m/>
    <x v="7"/>
    <x v="6"/>
    <s v="норма"/>
    <n v="0"/>
    <n v="8"/>
  </r>
  <r>
    <m/>
    <d v="2024-01-19T00:00:00"/>
    <s v="Пт"/>
    <x v="4"/>
    <x v="1"/>
    <m/>
    <m/>
    <x v="7"/>
    <x v="6"/>
    <s v="норма"/>
    <n v="0"/>
    <n v="8"/>
  </r>
  <r>
    <s v="В/П"/>
    <d v="2024-01-20T00:00:00"/>
    <s v="Сб"/>
    <x v="0"/>
    <x v="0"/>
    <m/>
    <m/>
    <x v="7"/>
    <x v="6"/>
    <s v=""/>
    <n v="0"/>
    <n v="0"/>
  </r>
  <r>
    <s v="В/П"/>
    <d v="2024-01-21T00:00:00"/>
    <s v="Вс"/>
    <x v="0"/>
    <x v="0"/>
    <m/>
    <m/>
    <x v="7"/>
    <x v="6"/>
    <s v=""/>
    <n v="0"/>
    <n v="0"/>
  </r>
  <r>
    <m/>
    <d v="2024-01-22T00:00:00"/>
    <s v="Пн"/>
    <x v="4"/>
    <x v="1"/>
    <m/>
    <m/>
    <x v="7"/>
    <x v="6"/>
    <s v="норма"/>
    <n v="0"/>
    <n v="8"/>
  </r>
  <r>
    <m/>
    <d v="2024-01-23T00:00:00"/>
    <s v="Вт"/>
    <x v="4"/>
    <x v="1"/>
    <m/>
    <m/>
    <x v="7"/>
    <x v="6"/>
    <s v="норма"/>
    <n v="0"/>
    <n v="8"/>
  </r>
  <r>
    <m/>
    <d v="2024-01-24T00:00:00"/>
    <s v="Ср"/>
    <x v="4"/>
    <x v="1"/>
    <m/>
    <m/>
    <x v="7"/>
    <x v="6"/>
    <s v="норма"/>
    <n v="0"/>
    <n v="8"/>
  </r>
  <r>
    <m/>
    <d v="2024-01-25T00:00:00"/>
    <s v="Чт"/>
    <x v="4"/>
    <x v="1"/>
    <m/>
    <m/>
    <x v="7"/>
    <x v="6"/>
    <s v="норма"/>
    <n v="0"/>
    <n v="8"/>
  </r>
  <r>
    <m/>
    <d v="2024-01-26T00:00:00"/>
    <s v="Пт"/>
    <x v="4"/>
    <x v="1"/>
    <m/>
    <m/>
    <x v="7"/>
    <x v="6"/>
    <s v="норма"/>
    <n v="0"/>
    <n v="8"/>
  </r>
  <r>
    <s v="В/П"/>
    <d v="2024-01-27T00:00:00"/>
    <s v="Сб"/>
    <x v="0"/>
    <x v="0"/>
    <m/>
    <m/>
    <x v="7"/>
    <x v="6"/>
    <s v=""/>
    <n v="0"/>
    <n v="0"/>
  </r>
  <r>
    <s v="В/П"/>
    <d v="2024-01-28T00:00:00"/>
    <s v="Вс"/>
    <x v="0"/>
    <x v="0"/>
    <m/>
    <m/>
    <x v="7"/>
    <x v="6"/>
    <s v=""/>
    <n v="0"/>
    <n v="0"/>
  </r>
  <r>
    <m/>
    <d v="2024-01-29T00:00:00"/>
    <s v="Пн"/>
    <x v="4"/>
    <x v="1"/>
    <m/>
    <m/>
    <x v="7"/>
    <x v="6"/>
    <s v="норма"/>
    <n v="0"/>
    <n v="8"/>
  </r>
  <r>
    <m/>
    <d v="2024-01-30T00:00:00"/>
    <s v="Вт"/>
    <x v="4"/>
    <x v="1"/>
    <m/>
    <m/>
    <x v="7"/>
    <x v="6"/>
    <s v="норма"/>
    <n v="0"/>
    <n v="8"/>
  </r>
  <r>
    <m/>
    <d v="2024-01-31T00:00:00"/>
    <s v="Ср"/>
    <x v="4"/>
    <x v="1"/>
    <m/>
    <m/>
    <x v="7"/>
    <x v="6"/>
    <s v="норма"/>
    <n v="0"/>
    <n v="8"/>
  </r>
  <r>
    <s v="В/П"/>
    <d v="2024-01-01T00:00:00"/>
    <s v="Пн"/>
    <x v="0"/>
    <x v="0"/>
    <m/>
    <m/>
    <x v="3"/>
    <x v="6"/>
    <s v=""/>
    <n v="0"/>
    <n v="0"/>
  </r>
  <r>
    <s v="В/П"/>
    <d v="2024-01-02T00:00:00"/>
    <s v="Вт"/>
    <x v="0"/>
    <x v="0"/>
    <m/>
    <m/>
    <x v="3"/>
    <x v="6"/>
    <s v=""/>
    <n v="0"/>
    <n v="0"/>
  </r>
  <r>
    <s v="В/П"/>
    <d v="2024-01-03T00:00:00"/>
    <s v="Ср"/>
    <x v="0"/>
    <x v="0"/>
    <m/>
    <m/>
    <x v="3"/>
    <x v="6"/>
    <s v=""/>
    <n v="0"/>
    <n v="0"/>
  </r>
  <r>
    <s v="В/П"/>
    <d v="2024-01-04T00:00:00"/>
    <s v="Чт"/>
    <x v="0"/>
    <x v="0"/>
    <m/>
    <m/>
    <x v="3"/>
    <x v="6"/>
    <s v=""/>
    <n v="0"/>
    <n v="0"/>
  </r>
  <r>
    <s v="В/П"/>
    <d v="2024-01-05T00:00:00"/>
    <s v="Пт"/>
    <x v="0"/>
    <x v="0"/>
    <m/>
    <m/>
    <x v="3"/>
    <x v="6"/>
    <s v=""/>
    <n v="0"/>
    <n v="0"/>
  </r>
  <r>
    <s v="В/П"/>
    <d v="2024-01-06T00:00:00"/>
    <s v="Сб"/>
    <x v="0"/>
    <x v="0"/>
    <m/>
    <m/>
    <x v="3"/>
    <x v="6"/>
    <s v=""/>
    <n v="0"/>
    <n v="0"/>
  </r>
  <r>
    <s v="В/П"/>
    <d v="2024-01-07T00:00:00"/>
    <s v="Вс"/>
    <x v="0"/>
    <x v="0"/>
    <m/>
    <m/>
    <x v="3"/>
    <x v="6"/>
    <s v=""/>
    <n v="0"/>
    <n v="0"/>
  </r>
  <r>
    <s v="В/П"/>
    <d v="2024-01-08T00:00:00"/>
    <s v="Пн"/>
    <x v="12"/>
    <x v="1"/>
    <m/>
    <m/>
    <x v="3"/>
    <x v="6"/>
    <s v="переработка"/>
    <n v="8"/>
    <n v="0"/>
  </r>
  <r>
    <m/>
    <d v="2024-01-09T00:00:00"/>
    <s v="Вт"/>
    <x v="12"/>
    <x v="1"/>
    <m/>
    <m/>
    <x v="3"/>
    <x v="6"/>
    <s v="норма"/>
    <n v="0"/>
    <n v="8"/>
  </r>
  <r>
    <m/>
    <d v="2024-01-10T00:00:00"/>
    <s v="Ср"/>
    <x v="12"/>
    <x v="1"/>
    <m/>
    <m/>
    <x v="3"/>
    <x v="6"/>
    <s v="норма"/>
    <n v="0"/>
    <n v="8"/>
  </r>
  <r>
    <m/>
    <d v="2024-01-11T00:00:00"/>
    <s v="Чт"/>
    <x v="12"/>
    <x v="1"/>
    <m/>
    <m/>
    <x v="3"/>
    <x v="6"/>
    <s v="норма"/>
    <n v="0"/>
    <n v="8"/>
  </r>
  <r>
    <m/>
    <d v="2024-01-12T00:00:00"/>
    <s v="Пт"/>
    <x v="12"/>
    <x v="1"/>
    <m/>
    <m/>
    <x v="3"/>
    <x v="6"/>
    <s v="норма"/>
    <n v="0"/>
    <n v="8"/>
  </r>
  <r>
    <s v="В/П"/>
    <d v="2024-01-13T00:00:00"/>
    <s v="Сб"/>
    <x v="0"/>
    <x v="0"/>
    <m/>
    <m/>
    <x v="3"/>
    <x v="6"/>
    <s v=""/>
    <n v="0"/>
    <n v="0"/>
  </r>
  <r>
    <s v="В/П"/>
    <d v="2024-01-14T00:00:00"/>
    <s v="Вс"/>
    <x v="0"/>
    <x v="0"/>
    <m/>
    <m/>
    <x v="3"/>
    <x v="6"/>
    <s v=""/>
    <n v="0"/>
    <n v="0"/>
  </r>
  <r>
    <m/>
    <d v="2024-01-15T00:00:00"/>
    <s v="Пн"/>
    <x v="12"/>
    <x v="1"/>
    <m/>
    <m/>
    <x v="3"/>
    <x v="6"/>
    <s v="норма"/>
    <n v="0"/>
    <n v="8"/>
  </r>
  <r>
    <m/>
    <d v="2024-01-16T00:00:00"/>
    <s v="Вт"/>
    <x v="12"/>
    <x v="10"/>
    <m/>
    <m/>
    <x v="3"/>
    <x v="6"/>
    <s v="норма + переработка"/>
    <n v="2"/>
    <n v="8"/>
  </r>
  <r>
    <m/>
    <d v="2024-01-17T00:00:00"/>
    <s v="Ср"/>
    <x v="12"/>
    <x v="11"/>
    <m/>
    <m/>
    <x v="3"/>
    <x v="6"/>
    <s v="норма + переработка"/>
    <n v="1"/>
    <n v="8"/>
  </r>
  <r>
    <m/>
    <d v="2024-01-18T00:00:00"/>
    <s v="Чт"/>
    <x v="12"/>
    <x v="12"/>
    <m/>
    <m/>
    <x v="3"/>
    <x v="6"/>
    <s v="норма + переработка"/>
    <n v="3"/>
    <n v="8"/>
  </r>
  <r>
    <m/>
    <d v="2024-01-19T00:00:00"/>
    <s v="Пт"/>
    <x v="12"/>
    <x v="10"/>
    <m/>
    <m/>
    <x v="3"/>
    <x v="6"/>
    <s v="норма + переработка"/>
    <n v="2"/>
    <n v="8"/>
  </r>
  <r>
    <s v="В/П"/>
    <d v="2024-01-20T00:00:00"/>
    <s v="Сб"/>
    <x v="12"/>
    <x v="10"/>
    <m/>
    <m/>
    <x v="3"/>
    <x v="6"/>
    <s v="переработка"/>
    <n v="10"/>
    <n v="0"/>
  </r>
  <r>
    <s v="В/П"/>
    <d v="2024-01-21T00:00:00"/>
    <s v="Вс"/>
    <x v="12"/>
    <x v="2"/>
    <m/>
    <m/>
    <x v="3"/>
    <x v="6"/>
    <s v="переработка"/>
    <n v="4"/>
    <n v="0"/>
  </r>
  <r>
    <m/>
    <d v="2024-01-22T00:00:00"/>
    <s v="Пн"/>
    <x v="12"/>
    <x v="10"/>
    <m/>
    <m/>
    <x v="3"/>
    <x v="6"/>
    <s v="норма + переработка"/>
    <n v="2"/>
    <n v="8"/>
  </r>
  <r>
    <m/>
    <d v="2024-01-23T00:00:00"/>
    <s v="Вт"/>
    <x v="12"/>
    <x v="12"/>
    <m/>
    <m/>
    <x v="3"/>
    <x v="6"/>
    <s v="норма + переработка"/>
    <n v="3"/>
    <n v="8"/>
  </r>
  <r>
    <m/>
    <d v="2024-01-24T00:00:00"/>
    <s v="Ср"/>
    <x v="12"/>
    <x v="7"/>
    <m/>
    <m/>
    <x v="3"/>
    <x v="6"/>
    <s v="норма"/>
    <n v="0"/>
    <n v="3"/>
  </r>
  <r>
    <m/>
    <d v="2024-01-25T00:00:00"/>
    <s v="Чт"/>
    <x v="12"/>
    <x v="13"/>
    <m/>
    <m/>
    <x v="3"/>
    <x v="6"/>
    <s v="норма + переработка"/>
    <n v="4"/>
    <n v="8"/>
  </r>
  <r>
    <m/>
    <d v="2024-01-26T00:00:00"/>
    <s v="Пт"/>
    <x v="12"/>
    <x v="13"/>
    <m/>
    <m/>
    <x v="3"/>
    <x v="6"/>
    <s v="норма + переработка"/>
    <n v="4"/>
    <n v="8"/>
  </r>
  <r>
    <s v="В/П"/>
    <d v="2024-01-27T00:00:00"/>
    <s v="Сб"/>
    <x v="12"/>
    <x v="13"/>
    <m/>
    <m/>
    <x v="3"/>
    <x v="6"/>
    <s v="переработка"/>
    <n v="12"/>
    <n v="0"/>
  </r>
  <r>
    <s v="В/П"/>
    <d v="2024-01-28T00:00:00"/>
    <s v="Вс"/>
    <x v="12"/>
    <x v="9"/>
    <m/>
    <m/>
    <x v="3"/>
    <x v="6"/>
    <s v="переработка"/>
    <n v="7"/>
    <n v="0"/>
  </r>
  <r>
    <m/>
    <d v="2024-01-29T00:00:00"/>
    <s v="Пн"/>
    <x v="12"/>
    <x v="3"/>
    <m/>
    <m/>
    <x v="3"/>
    <x v="6"/>
    <s v="норма"/>
    <n v="0"/>
    <n v="2"/>
  </r>
  <r>
    <m/>
    <d v="2024-01-30T00:00:00"/>
    <s v="Вт"/>
    <x v="21"/>
    <x v="1"/>
    <m/>
    <m/>
    <x v="3"/>
    <x v="6"/>
    <s v="норма"/>
    <n v="0"/>
    <n v="8"/>
  </r>
  <r>
    <m/>
    <d v="2024-01-31T00:00:00"/>
    <s v="Ср"/>
    <x v="21"/>
    <x v="1"/>
    <m/>
    <m/>
    <x v="3"/>
    <x v="6"/>
    <s v="норма"/>
    <n v="0"/>
    <n v="8"/>
  </r>
  <r>
    <s v="В/П"/>
    <d v="2024-01-01T00:00:00"/>
    <s v="Пн"/>
    <x v="0"/>
    <x v="0"/>
    <m/>
    <m/>
    <x v="8"/>
    <x v="6"/>
    <s v=""/>
    <n v="0"/>
    <n v="0"/>
  </r>
  <r>
    <s v="В/П"/>
    <d v="2024-01-02T00:00:00"/>
    <s v="Вт"/>
    <x v="0"/>
    <x v="0"/>
    <m/>
    <m/>
    <x v="8"/>
    <x v="6"/>
    <s v=""/>
    <n v="0"/>
    <n v="0"/>
  </r>
  <r>
    <s v="В/П"/>
    <d v="2024-01-03T00:00:00"/>
    <s v="Ср"/>
    <x v="0"/>
    <x v="0"/>
    <m/>
    <m/>
    <x v="8"/>
    <x v="6"/>
    <s v=""/>
    <n v="0"/>
    <n v="0"/>
  </r>
  <r>
    <s v="В/П"/>
    <d v="2024-01-04T00:00:00"/>
    <s v="Чт"/>
    <x v="0"/>
    <x v="0"/>
    <m/>
    <m/>
    <x v="8"/>
    <x v="6"/>
    <s v=""/>
    <n v="0"/>
    <n v="0"/>
  </r>
  <r>
    <s v="В/П"/>
    <d v="2024-01-05T00:00:00"/>
    <s v="Пт"/>
    <x v="0"/>
    <x v="0"/>
    <m/>
    <m/>
    <x v="8"/>
    <x v="6"/>
    <s v=""/>
    <n v="0"/>
    <n v="0"/>
  </r>
  <r>
    <s v="В/П"/>
    <d v="2024-01-06T00:00:00"/>
    <s v="Сб"/>
    <x v="0"/>
    <x v="0"/>
    <m/>
    <m/>
    <x v="8"/>
    <x v="6"/>
    <s v=""/>
    <n v="0"/>
    <n v="0"/>
  </r>
  <r>
    <s v="В/П"/>
    <d v="2024-01-07T00:00:00"/>
    <s v="Вс"/>
    <x v="0"/>
    <x v="0"/>
    <m/>
    <m/>
    <x v="8"/>
    <x v="6"/>
    <s v=""/>
    <n v="0"/>
    <n v="0"/>
  </r>
  <r>
    <s v="В/П"/>
    <d v="2024-01-08T00:00:00"/>
    <s v="Пн"/>
    <x v="0"/>
    <x v="0"/>
    <m/>
    <m/>
    <x v="8"/>
    <x v="6"/>
    <s v=""/>
    <n v="0"/>
    <n v="0"/>
  </r>
  <r>
    <m/>
    <d v="2024-01-09T00:00:00"/>
    <s v="Вт"/>
    <x v="18"/>
    <x v="9"/>
    <m/>
    <m/>
    <x v="8"/>
    <x v="6"/>
    <s v="норма"/>
    <n v="0"/>
    <n v="7"/>
  </r>
  <r>
    <m/>
    <d v="2024-01-09T00:00:00"/>
    <s v="Вт"/>
    <x v="1"/>
    <x v="6"/>
    <m/>
    <m/>
    <x v="8"/>
    <x v="6"/>
    <s v="норма"/>
    <n v="0"/>
    <n v="1"/>
  </r>
  <r>
    <m/>
    <d v="2024-01-10T00:00:00"/>
    <s v="Ср"/>
    <x v="18"/>
    <x v="9"/>
    <m/>
    <m/>
    <x v="8"/>
    <x v="6"/>
    <s v="норма"/>
    <n v="0"/>
    <n v="7"/>
  </r>
  <r>
    <m/>
    <d v="2024-01-10T00:00:00"/>
    <s v="Ср"/>
    <x v="1"/>
    <x v="6"/>
    <m/>
    <m/>
    <x v="8"/>
    <x v="6"/>
    <s v="норма"/>
    <n v="0"/>
    <n v="1"/>
  </r>
  <r>
    <m/>
    <d v="2024-01-11T00:00:00"/>
    <s v="Чт"/>
    <x v="18"/>
    <x v="9"/>
    <m/>
    <m/>
    <x v="8"/>
    <x v="6"/>
    <s v="норма"/>
    <n v="0"/>
    <n v="7"/>
  </r>
  <r>
    <m/>
    <d v="2024-01-11T00:00:00"/>
    <s v="Чт"/>
    <x v="1"/>
    <x v="6"/>
    <m/>
    <m/>
    <x v="8"/>
    <x v="6"/>
    <s v="норма"/>
    <n v="0"/>
    <n v="1"/>
  </r>
  <r>
    <m/>
    <d v="2024-01-12T00:00:00"/>
    <s v="Пт"/>
    <x v="18"/>
    <x v="9"/>
    <m/>
    <m/>
    <x v="8"/>
    <x v="6"/>
    <s v="норма"/>
    <n v="0"/>
    <n v="7"/>
  </r>
  <r>
    <m/>
    <d v="2024-01-12T00:00:00"/>
    <s v="Пт"/>
    <x v="1"/>
    <x v="6"/>
    <m/>
    <m/>
    <x v="8"/>
    <x v="6"/>
    <s v="норма"/>
    <n v="0"/>
    <n v="1"/>
  </r>
  <r>
    <s v="В/П"/>
    <d v="2024-01-13T00:00:00"/>
    <s v="Сб"/>
    <x v="0"/>
    <x v="0"/>
    <m/>
    <m/>
    <x v="8"/>
    <x v="6"/>
    <s v=""/>
    <n v="0"/>
    <n v="0"/>
  </r>
  <r>
    <s v="В/П"/>
    <d v="2024-01-14T00:00:00"/>
    <s v="Вс"/>
    <x v="0"/>
    <x v="0"/>
    <m/>
    <m/>
    <x v="8"/>
    <x v="6"/>
    <s v=""/>
    <n v="0"/>
    <n v="0"/>
  </r>
  <r>
    <m/>
    <d v="2024-01-15T00:00:00"/>
    <s v="Пн"/>
    <x v="18"/>
    <x v="9"/>
    <m/>
    <m/>
    <x v="8"/>
    <x v="6"/>
    <s v="норма"/>
    <n v="0"/>
    <n v="7"/>
  </r>
  <r>
    <m/>
    <d v="2024-01-15T00:00:00"/>
    <s v="Пн"/>
    <x v="1"/>
    <x v="6"/>
    <m/>
    <m/>
    <x v="8"/>
    <x v="6"/>
    <s v="норма"/>
    <n v="0"/>
    <n v="1"/>
  </r>
  <r>
    <m/>
    <d v="2024-01-16T00:00:00"/>
    <s v="Вт"/>
    <x v="18"/>
    <x v="9"/>
    <m/>
    <m/>
    <x v="8"/>
    <x v="6"/>
    <s v="норма"/>
    <n v="0"/>
    <n v="7"/>
  </r>
  <r>
    <m/>
    <d v="2024-01-16T00:00:00"/>
    <s v="Вт"/>
    <x v="1"/>
    <x v="6"/>
    <m/>
    <m/>
    <x v="8"/>
    <x v="6"/>
    <s v="норма"/>
    <n v="0"/>
    <n v="1"/>
  </r>
  <r>
    <m/>
    <d v="2024-01-17T00:00:00"/>
    <s v="Ср"/>
    <x v="18"/>
    <x v="9"/>
    <m/>
    <m/>
    <x v="8"/>
    <x v="6"/>
    <s v="норма"/>
    <n v="0"/>
    <n v="7"/>
  </r>
  <r>
    <m/>
    <d v="2024-01-17T00:00:00"/>
    <s v="Ср"/>
    <x v="1"/>
    <x v="6"/>
    <m/>
    <m/>
    <x v="8"/>
    <x v="6"/>
    <s v="норма"/>
    <n v="0"/>
    <n v="1"/>
  </r>
  <r>
    <m/>
    <d v="2024-01-18T00:00:00"/>
    <s v="Чт"/>
    <x v="18"/>
    <x v="9"/>
    <m/>
    <m/>
    <x v="8"/>
    <x v="6"/>
    <s v="норма"/>
    <n v="0"/>
    <n v="7"/>
  </r>
  <r>
    <m/>
    <d v="2024-01-18T00:00:00"/>
    <s v="Чт"/>
    <x v="1"/>
    <x v="6"/>
    <m/>
    <m/>
    <x v="8"/>
    <x v="6"/>
    <s v="норма"/>
    <n v="0"/>
    <n v="1"/>
  </r>
  <r>
    <m/>
    <d v="2024-01-19T00:00:00"/>
    <s v="Пт"/>
    <x v="18"/>
    <x v="9"/>
    <m/>
    <m/>
    <x v="8"/>
    <x v="6"/>
    <s v="норма"/>
    <n v="0"/>
    <n v="7"/>
  </r>
  <r>
    <m/>
    <d v="2024-01-19T00:00:00"/>
    <s v="Пт"/>
    <x v="1"/>
    <x v="6"/>
    <m/>
    <m/>
    <x v="8"/>
    <x v="6"/>
    <s v="норма"/>
    <n v="0"/>
    <n v="1"/>
  </r>
  <r>
    <s v="В/П"/>
    <d v="2024-01-20T00:00:00"/>
    <s v="Сб"/>
    <x v="0"/>
    <x v="0"/>
    <m/>
    <m/>
    <x v="8"/>
    <x v="6"/>
    <s v=""/>
    <n v="0"/>
    <n v="0"/>
  </r>
  <r>
    <s v="В/П"/>
    <d v="2024-01-21T00:00:00"/>
    <s v="Вс"/>
    <x v="0"/>
    <x v="0"/>
    <m/>
    <m/>
    <x v="8"/>
    <x v="6"/>
    <s v=""/>
    <n v="0"/>
    <n v="0"/>
  </r>
  <r>
    <m/>
    <d v="2024-01-22T00:00:00"/>
    <s v="Пн"/>
    <x v="18"/>
    <x v="9"/>
    <m/>
    <m/>
    <x v="8"/>
    <x v="6"/>
    <s v="норма"/>
    <n v="0"/>
    <n v="7"/>
  </r>
  <r>
    <m/>
    <d v="2024-01-22T00:00:00"/>
    <s v="Пн"/>
    <x v="1"/>
    <x v="6"/>
    <m/>
    <m/>
    <x v="8"/>
    <x v="6"/>
    <s v="норма"/>
    <n v="0"/>
    <n v="1"/>
  </r>
  <r>
    <m/>
    <d v="2024-01-23T00:00:00"/>
    <s v="Вт"/>
    <x v="18"/>
    <x v="9"/>
    <m/>
    <m/>
    <x v="8"/>
    <x v="6"/>
    <s v="норма"/>
    <n v="0"/>
    <n v="7"/>
  </r>
  <r>
    <m/>
    <d v="2024-01-23T00:00:00"/>
    <s v="Вт"/>
    <x v="1"/>
    <x v="6"/>
    <m/>
    <m/>
    <x v="8"/>
    <x v="6"/>
    <s v="норма"/>
    <n v="0"/>
    <n v="1"/>
  </r>
  <r>
    <m/>
    <d v="2024-01-24T00:00:00"/>
    <s v="Ср"/>
    <x v="18"/>
    <x v="9"/>
    <m/>
    <m/>
    <x v="8"/>
    <x v="6"/>
    <s v="норма"/>
    <n v="0"/>
    <n v="7"/>
  </r>
  <r>
    <m/>
    <d v="2024-01-24T00:00:00"/>
    <s v="Ср"/>
    <x v="1"/>
    <x v="6"/>
    <m/>
    <m/>
    <x v="8"/>
    <x v="6"/>
    <s v="норма"/>
    <n v="0"/>
    <n v="1"/>
  </r>
  <r>
    <m/>
    <d v="2024-01-25T00:00:00"/>
    <s v="Чт"/>
    <x v="18"/>
    <x v="9"/>
    <m/>
    <m/>
    <x v="8"/>
    <x v="6"/>
    <s v="норма"/>
    <n v="0"/>
    <n v="7"/>
  </r>
  <r>
    <m/>
    <d v="2024-01-25T00:00:00"/>
    <s v="Чт"/>
    <x v="1"/>
    <x v="6"/>
    <m/>
    <m/>
    <x v="8"/>
    <x v="6"/>
    <s v="норма"/>
    <n v="0"/>
    <n v="1"/>
  </r>
  <r>
    <m/>
    <d v="2024-01-26T00:00:00"/>
    <s v="Пт"/>
    <x v="18"/>
    <x v="9"/>
    <m/>
    <m/>
    <x v="8"/>
    <x v="6"/>
    <s v="норма"/>
    <n v="0"/>
    <n v="7"/>
  </r>
  <r>
    <m/>
    <d v="2024-01-26T00:00:00"/>
    <s v="Пт"/>
    <x v="1"/>
    <x v="6"/>
    <m/>
    <m/>
    <x v="8"/>
    <x v="6"/>
    <s v="норма"/>
    <n v="0"/>
    <n v="1"/>
  </r>
  <r>
    <s v="В/П"/>
    <d v="2024-01-27T00:00:00"/>
    <s v="Сб"/>
    <x v="0"/>
    <x v="0"/>
    <m/>
    <m/>
    <x v="8"/>
    <x v="6"/>
    <s v=""/>
    <n v="0"/>
    <n v="0"/>
  </r>
  <r>
    <s v="В/П"/>
    <d v="2024-01-28T00:00:00"/>
    <s v="Вс"/>
    <x v="0"/>
    <x v="0"/>
    <m/>
    <m/>
    <x v="8"/>
    <x v="6"/>
    <s v=""/>
    <n v="0"/>
    <n v="0"/>
  </r>
  <r>
    <m/>
    <d v="2024-01-29T00:00:00"/>
    <s v="Пн"/>
    <x v="13"/>
    <x v="1"/>
    <m/>
    <m/>
    <x v="8"/>
    <x v="6"/>
    <s v="норма"/>
    <n v="0"/>
    <n v="8"/>
  </r>
  <r>
    <m/>
    <d v="2024-01-30T00:00:00"/>
    <s v="Вт"/>
    <x v="18"/>
    <x v="9"/>
    <m/>
    <m/>
    <x v="8"/>
    <x v="6"/>
    <s v="норма"/>
    <n v="0"/>
    <n v="7"/>
  </r>
  <r>
    <m/>
    <d v="2024-01-30T00:00:00"/>
    <s v="Вт"/>
    <x v="1"/>
    <x v="6"/>
    <m/>
    <m/>
    <x v="8"/>
    <x v="6"/>
    <s v="норма"/>
    <n v="0"/>
    <n v="1"/>
  </r>
  <r>
    <m/>
    <d v="2024-01-31T00:00:00"/>
    <s v="Ср"/>
    <x v="1"/>
    <x v="6"/>
    <m/>
    <m/>
    <x v="8"/>
    <x v="6"/>
    <s v="норма"/>
    <n v="0"/>
    <n v="1"/>
  </r>
  <r>
    <m/>
    <d v="2024-01-31T00:00:00"/>
    <s v="Ср"/>
    <x v="18"/>
    <x v="9"/>
    <m/>
    <m/>
    <x v="8"/>
    <x v="6"/>
    <s v="норма"/>
    <n v="0"/>
    <n v="7"/>
  </r>
  <r>
    <s v="В/П"/>
    <d v="2024-01-01T00:00:00"/>
    <s v="Пн"/>
    <x v="0"/>
    <x v="0"/>
    <m/>
    <m/>
    <x v="9"/>
    <x v="6"/>
    <s v=""/>
    <n v="0"/>
    <n v="0"/>
  </r>
  <r>
    <s v="В/П"/>
    <d v="2024-01-02T00:00:00"/>
    <s v="Вт"/>
    <x v="0"/>
    <x v="0"/>
    <m/>
    <m/>
    <x v="9"/>
    <x v="6"/>
    <s v=""/>
    <n v="0"/>
    <n v="0"/>
  </r>
  <r>
    <s v="В/П"/>
    <d v="2024-01-03T00:00:00"/>
    <s v="Ср"/>
    <x v="0"/>
    <x v="0"/>
    <m/>
    <m/>
    <x v="9"/>
    <x v="6"/>
    <s v=""/>
    <n v="0"/>
    <n v="0"/>
  </r>
  <r>
    <s v="В/П"/>
    <d v="2024-01-04T00:00:00"/>
    <s v="Чт"/>
    <x v="0"/>
    <x v="0"/>
    <m/>
    <m/>
    <x v="9"/>
    <x v="6"/>
    <s v=""/>
    <n v="0"/>
    <n v="0"/>
  </r>
  <r>
    <s v="В/П"/>
    <d v="2024-01-05T00:00:00"/>
    <s v="Пт"/>
    <x v="0"/>
    <x v="0"/>
    <m/>
    <m/>
    <x v="9"/>
    <x v="6"/>
    <s v=""/>
    <n v="0"/>
    <n v="0"/>
  </r>
  <r>
    <s v="В/П"/>
    <d v="2024-01-06T00:00:00"/>
    <s v="Сб"/>
    <x v="0"/>
    <x v="0"/>
    <m/>
    <m/>
    <x v="9"/>
    <x v="6"/>
    <s v=""/>
    <n v="0"/>
    <n v="0"/>
  </r>
  <r>
    <s v="В/П"/>
    <d v="2024-01-07T00:00:00"/>
    <s v="Вс"/>
    <x v="0"/>
    <x v="0"/>
    <m/>
    <m/>
    <x v="9"/>
    <x v="6"/>
    <s v=""/>
    <n v="0"/>
    <n v="0"/>
  </r>
  <r>
    <s v="В/П"/>
    <d v="2024-01-08T00:00:00"/>
    <s v="Пн"/>
    <x v="0"/>
    <x v="0"/>
    <m/>
    <m/>
    <x v="9"/>
    <x v="6"/>
    <s v=""/>
    <n v="0"/>
    <n v="0"/>
  </r>
  <r>
    <m/>
    <d v="2024-01-09T00:00:00"/>
    <s v="Вт"/>
    <x v="7"/>
    <x v="1"/>
    <m/>
    <m/>
    <x v="9"/>
    <x v="6"/>
    <s v="норма"/>
    <n v="0"/>
    <n v="8"/>
  </r>
  <r>
    <m/>
    <d v="2024-01-10T00:00:00"/>
    <s v="Ср"/>
    <x v="20"/>
    <x v="1"/>
    <m/>
    <m/>
    <x v="9"/>
    <x v="6"/>
    <s v="норма"/>
    <n v="0"/>
    <n v="8"/>
  </r>
  <r>
    <m/>
    <d v="2024-01-11T00:00:00"/>
    <s v="Чт"/>
    <x v="20"/>
    <x v="1"/>
    <m/>
    <m/>
    <x v="9"/>
    <x v="6"/>
    <s v="норма"/>
    <n v="0"/>
    <n v="8"/>
  </r>
  <r>
    <m/>
    <d v="2024-01-12T00:00:00"/>
    <s v="Пт"/>
    <x v="20"/>
    <x v="1"/>
    <m/>
    <m/>
    <x v="9"/>
    <x v="6"/>
    <s v="норма"/>
    <n v="0"/>
    <n v="8"/>
  </r>
  <r>
    <s v="В/П"/>
    <d v="2024-01-13T00:00:00"/>
    <s v="Сб"/>
    <x v="0"/>
    <x v="0"/>
    <m/>
    <m/>
    <x v="9"/>
    <x v="6"/>
    <s v=""/>
    <n v="0"/>
    <n v="0"/>
  </r>
  <r>
    <s v="В/П"/>
    <d v="2024-01-14T00:00:00"/>
    <s v="Вс"/>
    <x v="0"/>
    <x v="0"/>
    <m/>
    <m/>
    <x v="9"/>
    <x v="6"/>
    <s v=""/>
    <n v="0"/>
    <n v="0"/>
  </r>
  <r>
    <m/>
    <d v="2024-01-15T00:00:00"/>
    <s v="Пн"/>
    <x v="20"/>
    <x v="1"/>
    <m/>
    <m/>
    <x v="9"/>
    <x v="6"/>
    <s v="норма"/>
    <n v="0"/>
    <n v="8"/>
  </r>
  <r>
    <m/>
    <d v="2024-01-16T00:00:00"/>
    <s v="Вт"/>
    <x v="20"/>
    <x v="1"/>
    <m/>
    <m/>
    <x v="9"/>
    <x v="6"/>
    <s v="норма"/>
    <n v="0"/>
    <n v="8"/>
  </r>
  <r>
    <m/>
    <d v="2024-01-17T00:00:00"/>
    <s v="Ср"/>
    <x v="20"/>
    <x v="1"/>
    <m/>
    <m/>
    <x v="9"/>
    <x v="6"/>
    <s v="норма"/>
    <n v="0"/>
    <n v="8"/>
  </r>
  <r>
    <m/>
    <d v="2024-01-18T00:00:00"/>
    <s v="Чт"/>
    <x v="20"/>
    <x v="1"/>
    <m/>
    <m/>
    <x v="9"/>
    <x v="6"/>
    <s v="норма"/>
    <n v="0"/>
    <n v="8"/>
  </r>
  <r>
    <m/>
    <d v="2024-01-19T00:00:00"/>
    <s v="Пт"/>
    <x v="20"/>
    <x v="1"/>
    <m/>
    <m/>
    <x v="9"/>
    <x v="6"/>
    <s v="норма"/>
    <n v="0"/>
    <n v="8"/>
  </r>
  <r>
    <s v="В/П"/>
    <d v="2024-01-20T00:00:00"/>
    <s v="Сб"/>
    <x v="0"/>
    <x v="0"/>
    <m/>
    <m/>
    <x v="9"/>
    <x v="6"/>
    <s v=""/>
    <n v="0"/>
    <n v="0"/>
  </r>
  <r>
    <s v="В/П"/>
    <d v="2024-01-21T00:00:00"/>
    <s v="Вс"/>
    <x v="0"/>
    <x v="0"/>
    <m/>
    <m/>
    <x v="9"/>
    <x v="6"/>
    <s v=""/>
    <n v="0"/>
    <n v="0"/>
  </r>
  <r>
    <m/>
    <d v="2024-01-22T00:00:00"/>
    <s v="Пн"/>
    <x v="20"/>
    <x v="1"/>
    <m/>
    <m/>
    <x v="9"/>
    <x v="6"/>
    <s v="норма"/>
    <n v="0"/>
    <n v="8"/>
  </r>
  <r>
    <m/>
    <d v="2024-01-23T00:00:00"/>
    <s v="Вт"/>
    <x v="20"/>
    <x v="1"/>
    <m/>
    <m/>
    <x v="9"/>
    <x v="6"/>
    <s v="норма"/>
    <n v="0"/>
    <n v="8"/>
  </r>
  <r>
    <m/>
    <d v="2024-01-24T00:00:00"/>
    <s v="Ср"/>
    <x v="20"/>
    <x v="1"/>
    <m/>
    <m/>
    <x v="9"/>
    <x v="6"/>
    <s v="норма"/>
    <n v="0"/>
    <n v="8"/>
  </r>
  <r>
    <m/>
    <d v="2024-01-25T00:00:00"/>
    <s v="Чт"/>
    <x v="20"/>
    <x v="1"/>
    <m/>
    <m/>
    <x v="9"/>
    <x v="6"/>
    <s v="норма"/>
    <n v="0"/>
    <n v="8"/>
  </r>
  <r>
    <m/>
    <d v="2024-01-26T00:00:00"/>
    <s v="Пт"/>
    <x v="20"/>
    <x v="1"/>
    <m/>
    <m/>
    <x v="9"/>
    <x v="6"/>
    <s v="норма"/>
    <n v="0"/>
    <n v="8"/>
  </r>
  <r>
    <s v="В/П"/>
    <d v="2024-01-27T00:00:00"/>
    <s v="Сб"/>
    <x v="0"/>
    <x v="0"/>
    <m/>
    <m/>
    <x v="9"/>
    <x v="6"/>
    <s v=""/>
    <n v="0"/>
    <n v="0"/>
  </r>
  <r>
    <s v="В/П"/>
    <d v="2024-01-28T00:00:00"/>
    <s v="Вс"/>
    <x v="0"/>
    <x v="0"/>
    <m/>
    <m/>
    <x v="9"/>
    <x v="6"/>
    <s v=""/>
    <n v="0"/>
    <n v="0"/>
  </r>
  <r>
    <m/>
    <d v="2024-01-29T00:00:00"/>
    <s v="Пн"/>
    <x v="20"/>
    <x v="1"/>
    <m/>
    <m/>
    <x v="9"/>
    <x v="6"/>
    <s v="норма"/>
    <n v="0"/>
    <n v="8"/>
  </r>
  <r>
    <m/>
    <d v="2024-01-30T00:00:00"/>
    <s v="Вт"/>
    <x v="20"/>
    <x v="1"/>
    <m/>
    <m/>
    <x v="9"/>
    <x v="6"/>
    <s v="норма"/>
    <n v="0"/>
    <n v="8"/>
  </r>
  <r>
    <m/>
    <d v="2024-01-31T00:00:00"/>
    <s v="Ср"/>
    <x v="20"/>
    <x v="1"/>
    <m/>
    <m/>
    <x v="9"/>
    <x v="6"/>
    <s v="норма"/>
    <n v="0"/>
    <n v="8"/>
  </r>
  <r>
    <s v="В/П"/>
    <d v="2024-01-01T00:00:00"/>
    <s v="Пн"/>
    <x v="0"/>
    <x v="0"/>
    <m/>
    <m/>
    <x v="10"/>
    <x v="6"/>
    <s v=""/>
    <n v="0"/>
    <n v="0"/>
  </r>
  <r>
    <s v="В/П"/>
    <d v="2024-01-02T00:00:00"/>
    <s v="Вт"/>
    <x v="0"/>
    <x v="0"/>
    <m/>
    <m/>
    <x v="10"/>
    <x v="6"/>
    <s v=""/>
    <n v="0"/>
    <n v="0"/>
  </r>
  <r>
    <s v="В/П"/>
    <d v="2024-01-03T00:00:00"/>
    <s v="Ср"/>
    <x v="0"/>
    <x v="0"/>
    <m/>
    <m/>
    <x v="10"/>
    <x v="6"/>
    <s v=""/>
    <n v="0"/>
    <n v="0"/>
  </r>
  <r>
    <s v="В/П"/>
    <d v="2024-01-04T00:00:00"/>
    <s v="Чт"/>
    <x v="0"/>
    <x v="0"/>
    <m/>
    <m/>
    <x v="10"/>
    <x v="6"/>
    <s v=""/>
    <n v="0"/>
    <n v="0"/>
  </r>
  <r>
    <s v="В/П"/>
    <d v="2024-01-05T00:00:00"/>
    <s v="Пт"/>
    <x v="0"/>
    <x v="0"/>
    <m/>
    <m/>
    <x v="10"/>
    <x v="6"/>
    <s v=""/>
    <n v="0"/>
    <n v="0"/>
  </r>
  <r>
    <s v="В/П"/>
    <d v="2024-01-06T00:00:00"/>
    <s v="Сб"/>
    <x v="0"/>
    <x v="0"/>
    <m/>
    <m/>
    <x v="10"/>
    <x v="6"/>
    <s v=""/>
    <n v="0"/>
    <n v="0"/>
  </r>
  <r>
    <s v="В/П"/>
    <d v="2024-01-07T00:00:00"/>
    <s v="Вс"/>
    <x v="0"/>
    <x v="0"/>
    <m/>
    <m/>
    <x v="10"/>
    <x v="6"/>
    <s v=""/>
    <n v="0"/>
    <n v="0"/>
  </r>
  <r>
    <s v="В/П"/>
    <d v="2024-01-08T00:00:00"/>
    <s v="Пн"/>
    <x v="0"/>
    <x v="0"/>
    <m/>
    <m/>
    <x v="10"/>
    <x v="6"/>
    <s v=""/>
    <n v="0"/>
    <n v="0"/>
  </r>
  <r>
    <m/>
    <d v="2024-01-09T00:00:00"/>
    <s v="Вт"/>
    <x v="4"/>
    <x v="1"/>
    <m/>
    <m/>
    <x v="10"/>
    <x v="6"/>
    <s v="норма"/>
    <n v="0"/>
    <n v="8"/>
  </r>
  <r>
    <m/>
    <d v="2024-01-10T00:00:00"/>
    <s v="Ср"/>
    <x v="4"/>
    <x v="1"/>
    <m/>
    <m/>
    <x v="10"/>
    <x v="6"/>
    <s v="норма"/>
    <n v="0"/>
    <n v="8"/>
  </r>
  <r>
    <m/>
    <d v="2024-01-11T00:00:00"/>
    <s v="Чт"/>
    <x v="4"/>
    <x v="1"/>
    <m/>
    <m/>
    <x v="10"/>
    <x v="6"/>
    <s v="норма"/>
    <n v="0"/>
    <n v="8"/>
  </r>
  <r>
    <m/>
    <d v="2024-01-12T00:00:00"/>
    <s v="Пт"/>
    <x v="4"/>
    <x v="1"/>
    <m/>
    <m/>
    <x v="10"/>
    <x v="6"/>
    <s v="норма"/>
    <n v="0"/>
    <n v="8"/>
  </r>
  <r>
    <s v="В/П"/>
    <d v="2024-01-13T00:00:00"/>
    <s v="Сб"/>
    <x v="0"/>
    <x v="0"/>
    <m/>
    <m/>
    <x v="10"/>
    <x v="6"/>
    <s v=""/>
    <n v="0"/>
    <n v="0"/>
  </r>
  <r>
    <s v="В/П"/>
    <d v="2024-01-14T00:00:00"/>
    <s v="Вс"/>
    <x v="0"/>
    <x v="0"/>
    <m/>
    <m/>
    <x v="10"/>
    <x v="6"/>
    <s v=""/>
    <n v="0"/>
    <n v="0"/>
  </r>
  <r>
    <m/>
    <d v="2024-01-15T00:00:00"/>
    <s v="Пн"/>
    <x v="10"/>
    <x v="1"/>
    <m/>
    <m/>
    <x v="10"/>
    <x v="6"/>
    <s v="норма"/>
    <n v="0"/>
    <n v="8"/>
  </r>
  <r>
    <m/>
    <d v="2024-01-16T00:00:00"/>
    <s v="Вт"/>
    <x v="10"/>
    <x v="1"/>
    <m/>
    <m/>
    <x v="10"/>
    <x v="6"/>
    <s v="норма"/>
    <n v="0"/>
    <n v="8"/>
  </r>
  <r>
    <m/>
    <d v="2024-01-17T00:00:00"/>
    <s v="Ср"/>
    <x v="10"/>
    <x v="1"/>
    <m/>
    <m/>
    <x v="10"/>
    <x v="6"/>
    <s v="норма"/>
    <n v="0"/>
    <n v="8"/>
  </r>
  <r>
    <m/>
    <d v="2024-01-18T00:00:00"/>
    <s v="Чт"/>
    <x v="10"/>
    <x v="1"/>
    <m/>
    <m/>
    <x v="10"/>
    <x v="6"/>
    <s v="норма"/>
    <n v="0"/>
    <n v="8"/>
  </r>
  <r>
    <m/>
    <d v="2024-01-19T00:00:00"/>
    <s v="Пт"/>
    <x v="10"/>
    <x v="1"/>
    <m/>
    <m/>
    <x v="10"/>
    <x v="6"/>
    <s v="норма"/>
    <n v="0"/>
    <n v="8"/>
  </r>
  <r>
    <s v="В/П"/>
    <d v="2024-01-20T00:00:00"/>
    <s v="Сб"/>
    <x v="0"/>
    <x v="0"/>
    <m/>
    <m/>
    <x v="10"/>
    <x v="6"/>
    <s v=""/>
    <n v="0"/>
    <n v="0"/>
  </r>
  <r>
    <s v="В/П"/>
    <d v="2024-01-21T00:00:00"/>
    <s v="Вс"/>
    <x v="0"/>
    <x v="0"/>
    <m/>
    <m/>
    <x v="10"/>
    <x v="6"/>
    <s v=""/>
    <n v="0"/>
    <n v="0"/>
  </r>
  <r>
    <m/>
    <d v="2024-01-22T00:00:00"/>
    <s v="Пн"/>
    <x v="10"/>
    <x v="1"/>
    <m/>
    <m/>
    <x v="10"/>
    <x v="6"/>
    <s v="норма"/>
    <n v="0"/>
    <n v="8"/>
  </r>
  <r>
    <m/>
    <d v="2024-01-23T00:00:00"/>
    <s v="Вт"/>
    <x v="10"/>
    <x v="1"/>
    <m/>
    <m/>
    <x v="10"/>
    <x v="6"/>
    <s v="норма"/>
    <n v="0"/>
    <n v="8"/>
  </r>
  <r>
    <m/>
    <d v="2024-01-24T00:00:00"/>
    <s v="Ср"/>
    <x v="10"/>
    <x v="1"/>
    <m/>
    <m/>
    <x v="10"/>
    <x v="6"/>
    <s v="норма"/>
    <n v="0"/>
    <n v="8"/>
  </r>
  <r>
    <m/>
    <d v="2024-01-25T00:00:00"/>
    <s v="Чт"/>
    <x v="10"/>
    <x v="1"/>
    <m/>
    <m/>
    <x v="10"/>
    <x v="6"/>
    <s v="норма"/>
    <n v="0"/>
    <n v="8"/>
  </r>
  <r>
    <m/>
    <d v="2024-01-26T00:00:00"/>
    <s v="Пт"/>
    <x v="10"/>
    <x v="1"/>
    <m/>
    <m/>
    <x v="10"/>
    <x v="6"/>
    <s v="норма"/>
    <n v="0"/>
    <n v="8"/>
  </r>
  <r>
    <s v="В/П"/>
    <d v="2024-01-27T00:00:00"/>
    <s v="Сб"/>
    <x v="0"/>
    <x v="0"/>
    <m/>
    <m/>
    <x v="10"/>
    <x v="6"/>
    <s v=""/>
    <n v="0"/>
    <n v="0"/>
  </r>
  <r>
    <s v="В/П"/>
    <d v="2024-01-28T00:00:00"/>
    <s v="Вс"/>
    <x v="0"/>
    <x v="0"/>
    <m/>
    <m/>
    <x v="10"/>
    <x v="6"/>
    <s v=""/>
    <n v="0"/>
    <n v="0"/>
  </r>
  <r>
    <m/>
    <d v="2024-01-29T00:00:00"/>
    <s v="Пн"/>
    <x v="10"/>
    <x v="1"/>
    <m/>
    <m/>
    <x v="10"/>
    <x v="6"/>
    <s v="норма"/>
    <n v="0"/>
    <n v="8"/>
  </r>
  <r>
    <m/>
    <d v="2024-01-30T00:00:00"/>
    <s v="Вт"/>
    <x v="10"/>
    <x v="1"/>
    <m/>
    <m/>
    <x v="10"/>
    <x v="6"/>
    <s v="норма"/>
    <n v="0"/>
    <n v="8"/>
  </r>
  <r>
    <m/>
    <d v="2024-01-31T00:00:00"/>
    <s v="Ср"/>
    <x v="10"/>
    <x v="1"/>
    <m/>
    <m/>
    <x v="10"/>
    <x v="6"/>
    <s v="норма"/>
    <n v="0"/>
    <n v="8"/>
  </r>
  <r>
    <s v="В/П"/>
    <d v="2024-01-01T00:00:00"/>
    <s v="Пн"/>
    <x v="0"/>
    <x v="0"/>
    <m/>
    <m/>
    <x v="1"/>
    <x v="6"/>
    <s v=""/>
    <n v="0"/>
    <n v="0"/>
  </r>
  <r>
    <s v="В/П"/>
    <d v="2024-01-02T00:00:00"/>
    <s v="Вт"/>
    <x v="0"/>
    <x v="0"/>
    <m/>
    <m/>
    <x v="1"/>
    <x v="6"/>
    <s v=""/>
    <n v="0"/>
    <n v="0"/>
  </r>
  <r>
    <s v="В/П"/>
    <d v="2024-01-03T00:00:00"/>
    <s v="Ср"/>
    <x v="0"/>
    <x v="0"/>
    <m/>
    <m/>
    <x v="1"/>
    <x v="6"/>
    <s v=""/>
    <n v="0"/>
    <n v="0"/>
  </r>
  <r>
    <s v="В/П"/>
    <d v="2024-01-04T00:00:00"/>
    <s v="Чт"/>
    <x v="0"/>
    <x v="0"/>
    <m/>
    <m/>
    <x v="1"/>
    <x v="6"/>
    <s v=""/>
    <n v="0"/>
    <n v="0"/>
  </r>
  <r>
    <s v="В/П"/>
    <d v="2024-01-05T00:00:00"/>
    <s v="Пт"/>
    <x v="0"/>
    <x v="0"/>
    <m/>
    <m/>
    <x v="1"/>
    <x v="6"/>
    <s v=""/>
    <n v="0"/>
    <n v="0"/>
  </r>
  <r>
    <s v="В/П"/>
    <d v="2024-01-06T00:00:00"/>
    <s v="Сб"/>
    <x v="0"/>
    <x v="0"/>
    <m/>
    <m/>
    <x v="1"/>
    <x v="6"/>
    <s v=""/>
    <n v="0"/>
    <n v="0"/>
  </r>
  <r>
    <s v="В/П"/>
    <d v="2024-01-07T00:00:00"/>
    <s v="Вс"/>
    <x v="0"/>
    <x v="0"/>
    <m/>
    <m/>
    <x v="1"/>
    <x v="6"/>
    <s v=""/>
    <n v="0"/>
    <n v="0"/>
  </r>
  <r>
    <s v="В/П"/>
    <d v="2024-01-08T00:00:00"/>
    <s v="Пн"/>
    <x v="0"/>
    <x v="0"/>
    <m/>
    <m/>
    <x v="1"/>
    <x v="6"/>
    <s v=""/>
    <n v="0"/>
    <n v="0"/>
  </r>
  <r>
    <m/>
    <d v="2024-01-09T00:00:00"/>
    <s v="Вт"/>
    <x v="1"/>
    <x v="8"/>
    <m/>
    <m/>
    <x v="1"/>
    <x v="6"/>
    <s v="норма"/>
    <n v="0"/>
    <n v="5"/>
  </r>
  <r>
    <m/>
    <d v="2024-01-09T00:00:00"/>
    <s v="Вт"/>
    <x v="2"/>
    <x v="6"/>
    <m/>
    <m/>
    <x v="1"/>
    <x v="6"/>
    <s v="норма"/>
    <n v="0"/>
    <n v="1"/>
  </r>
  <r>
    <m/>
    <d v="2024-01-09T00:00:00"/>
    <s v="Вт"/>
    <x v="23"/>
    <x v="3"/>
    <m/>
    <m/>
    <x v="1"/>
    <x v="6"/>
    <s v="норма"/>
    <n v="0"/>
    <n v="2"/>
  </r>
  <r>
    <m/>
    <d v="2024-01-10T00:00:00"/>
    <s v="Ср"/>
    <x v="1"/>
    <x v="3"/>
    <m/>
    <m/>
    <x v="1"/>
    <x v="6"/>
    <s v="норма"/>
    <n v="0"/>
    <n v="2"/>
  </r>
  <r>
    <m/>
    <d v="2024-01-10T00:00:00"/>
    <s v="Ср"/>
    <x v="2"/>
    <x v="3"/>
    <m/>
    <m/>
    <x v="1"/>
    <x v="6"/>
    <s v="норма"/>
    <n v="0"/>
    <n v="2"/>
  </r>
  <r>
    <m/>
    <d v="2024-01-10T00:00:00"/>
    <s v="Ср"/>
    <x v="12"/>
    <x v="3"/>
    <m/>
    <m/>
    <x v="1"/>
    <x v="6"/>
    <s v="норма"/>
    <n v="0"/>
    <n v="2"/>
  </r>
  <r>
    <m/>
    <d v="2024-01-10T00:00:00"/>
    <s v="Ср"/>
    <x v="23"/>
    <x v="3"/>
    <m/>
    <m/>
    <x v="1"/>
    <x v="6"/>
    <s v="норма"/>
    <n v="0"/>
    <n v="2"/>
  </r>
  <r>
    <m/>
    <d v="2024-01-11T00:00:00"/>
    <s v="Чт"/>
    <x v="1"/>
    <x v="6"/>
    <m/>
    <m/>
    <x v="1"/>
    <x v="6"/>
    <s v="норма"/>
    <n v="0"/>
    <n v="1"/>
  </r>
  <r>
    <m/>
    <d v="2024-01-11T00:00:00"/>
    <s v="Чт"/>
    <x v="2"/>
    <x v="3"/>
    <m/>
    <m/>
    <x v="1"/>
    <x v="6"/>
    <s v="норма"/>
    <n v="0"/>
    <n v="2"/>
  </r>
  <r>
    <m/>
    <d v="2024-01-11T00:00:00"/>
    <s v="Чт"/>
    <x v="12"/>
    <x v="2"/>
    <m/>
    <m/>
    <x v="1"/>
    <x v="6"/>
    <s v="норма"/>
    <n v="0"/>
    <n v="4"/>
  </r>
  <r>
    <m/>
    <d v="2024-01-11T00:00:00"/>
    <s v="Чт"/>
    <x v="23"/>
    <x v="6"/>
    <m/>
    <m/>
    <x v="1"/>
    <x v="6"/>
    <s v="норма"/>
    <n v="0"/>
    <n v="1"/>
  </r>
  <r>
    <m/>
    <d v="2024-01-12T00:00:00"/>
    <s v="Пт"/>
    <x v="1"/>
    <x v="8"/>
    <m/>
    <m/>
    <x v="1"/>
    <x v="6"/>
    <s v="норма"/>
    <n v="0"/>
    <n v="5"/>
  </r>
  <r>
    <m/>
    <d v="2024-01-12T00:00:00"/>
    <s v="Пт"/>
    <x v="23"/>
    <x v="6"/>
    <m/>
    <m/>
    <x v="1"/>
    <x v="6"/>
    <s v="норма"/>
    <n v="0"/>
    <n v="1"/>
  </r>
  <r>
    <s v="В/П"/>
    <d v="2024-01-13T00:00:00"/>
    <s v="Сб"/>
    <x v="0"/>
    <x v="0"/>
    <m/>
    <m/>
    <x v="1"/>
    <x v="6"/>
    <s v=""/>
    <n v="0"/>
    <n v="0"/>
  </r>
  <r>
    <s v="В/П"/>
    <d v="2024-01-14T00:00:00"/>
    <s v="Вс"/>
    <x v="17"/>
    <x v="2"/>
    <m/>
    <m/>
    <x v="1"/>
    <x v="6"/>
    <s v="переработка"/>
    <n v="4"/>
    <n v="0"/>
  </r>
  <r>
    <m/>
    <d v="2024-01-15T00:00:00"/>
    <s v="Пн"/>
    <x v="12"/>
    <x v="11"/>
    <m/>
    <m/>
    <x v="1"/>
    <x v="6"/>
    <s v="норма + переработка"/>
    <n v="1"/>
    <n v="8"/>
  </r>
  <r>
    <m/>
    <d v="2024-01-16T00:00:00"/>
    <s v="Вт"/>
    <x v="12"/>
    <x v="11"/>
    <m/>
    <m/>
    <x v="1"/>
    <x v="6"/>
    <s v="норма + переработка"/>
    <n v="1"/>
    <n v="8"/>
  </r>
  <r>
    <m/>
    <d v="2024-01-17T00:00:00"/>
    <s v="Ср"/>
    <x v="12"/>
    <x v="11"/>
    <m/>
    <m/>
    <x v="1"/>
    <x v="6"/>
    <s v="норма + переработка"/>
    <n v="1"/>
    <n v="8"/>
  </r>
  <r>
    <m/>
    <d v="2024-01-18T00:00:00"/>
    <s v="Чт"/>
    <x v="12"/>
    <x v="11"/>
    <m/>
    <m/>
    <x v="1"/>
    <x v="6"/>
    <s v="норма + переработка"/>
    <n v="1"/>
    <n v="8"/>
  </r>
  <r>
    <m/>
    <d v="2024-01-19T00:00:00"/>
    <s v="Пт"/>
    <x v="12"/>
    <x v="11"/>
    <m/>
    <m/>
    <x v="1"/>
    <x v="6"/>
    <s v="норма + переработка"/>
    <n v="1"/>
    <n v="8"/>
  </r>
  <r>
    <s v="В/П"/>
    <d v="2024-01-20T00:00:00"/>
    <s v="Сб"/>
    <x v="12"/>
    <x v="10"/>
    <m/>
    <m/>
    <x v="1"/>
    <x v="6"/>
    <s v="переработка"/>
    <n v="10"/>
    <n v="0"/>
  </r>
  <r>
    <s v="В/П"/>
    <d v="2024-01-21T00:00:00"/>
    <s v="Вс"/>
    <x v="12"/>
    <x v="2"/>
    <m/>
    <m/>
    <x v="1"/>
    <x v="6"/>
    <s v="переработка"/>
    <n v="4"/>
    <n v="0"/>
  </r>
  <r>
    <m/>
    <d v="2024-01-22T00:00:00"/>
    <s v="Пн"/>
    <x v="12"/>
    <x v="14"/>
    <m/>
    <m/>
    <x v="1"/>
    <x v="6"/>
    <s v="норма + переработка"/>
    <n v="5"/>
    <n v="8"/>
  </r>
  <r>
    <m/>
    <d v="2024-01-23T00:00:00"/>
    <s v="Вт"/>
    <x v="12"/>
    <x v="15"/>
    <m/>
    <m/>
    <x v="1"/>
    <x v="6"/>
    <s v="норма + переработка"/>
    <n v="6"/>
    <n v="8"/>
  </r>
  <r>
    <m/>
    <d v="2024-01-24T00:00:00"/>
    <s v="Ср"/>
    <x v="12"/>
    <x v="16"/>
    <m/>
    <m/>
    <x v="1"/>
    <x v="6"/>
    <s v="норма + переработка"/>
    <n v="7"/>
    <n v="8"/>
  </r>
  <r>
    <m/>
    <d v="2024-01-25T00:00:00"/>
    <s v="Чт"/>
    <x v="12"/>
    <x v="15"/>
    <m/>
    <m/>
    <x v="1"/>
    <x v="6"/>
    <s v="норма + переработка"/>
    <n v="6"/>
    <n v="8"/>
  </r>
  <r>
    <m/>
    <d v="2024-01-26T00:00:00"/>
    <s v="Пт"/>
    <x v="12"/>
    <x v="15"/>
    <m/>
    <m/>
    <x v="1"/>
    <x v="6"/>
    <s v="норма + переработка"/>
    <n v="6"/>
    <n v="8"/>
  </r>
  <r>
    <s v="В/П"/>
    <d v="2024-01-27T00:00:00"/>
    <s v="Сб"/>
    <x v="12"/>
    <x v="13"/>
    <m/>
    <m/>
    <x v="1"/>
    <x v="6"/>
    <s v="переработка"/>
    <n v="12"/>
    <n v="0"/>
  </r>
  <r>
    <s v="В/П"/>
    <d v="2024-01-28T00:00:00"/>
    <s v="Вс"/>
    <x v="12"/>
    <x v="13"/>
    <m/>
    <m/>
    <x v="1"/>
    <x v="6"/>
    <s v="переработка"/>
    <n v="12"/>
    <n v="0"/>
  </r>
  <r>
    <m/>
    <d v="2024-01-29T00:00:00"/>
    <s v="Пн"/>
    <x v="12"/>
    <x v="13"/>
    <m/>
    <m/>
    <x v="1"/>
    <x v="6"/>
    <s v="норма + переработка"/>
    <n v="4"/>
    <n v="8"/>
  </r>
  <r>
    <m/>
    <d v="2024-01-29T00:00:00"/>
    <s v="Пн"/>
    <x v="17"/>
    <x v="7"/>
    <m/>
    <m/>
    <x v="1"/>
    <x v="6"/>
    <s v="переработка"/>
    <n v="3"/>
    <n v="0"/>
  </r>
  <r>
    <m/>
    <d v="2024-01-30T00:00:00"/>
    <s v="Вт"/>
    <x v="1"/>
    <x v="8"/>
    <m/>
    <m/>
    <x v="1"/>
    <x v="6"/>
    <s v="норма"/>
    <n v="0"/>
    <n v="5"/>
  </r>
  <r>
    <m/>
    <d v="2024-01-30T00:00:00"/>
    <s v="Вт"/>
    <x v="12"/>
    <x v="3"/>
    <m/>
    <m/>
    <x v="1"/>
    <x v="6"/>
    <s v="норма"/>
    <n v="0"/>
    <n v="2"/>
  </r>
  <r>
    <m/>
    <d v="2024-01-30T00:00:00"/>
    <s v="Вт"/>
    <x v="8"/>
    <x v="6"/>
    <m/>
    <m/>
    <x v="1"/>
    <x v="6"/>
    <s v="норма"/>
    <n v="0"/>
    <n v="1"/>
  </r>
  <r>
    <m/>
    <d v="2024-01-30T00:00:00"/>
    <s v="Вт"/>
    <x v="17"/>
    <x v="6"/>
    <m/>
    <m/>
    <x v="1"/>
    <x v="6"/>
    <s v="переработка"/>
    <n v="1"/>
    <n v="0"/>
  </r>
  <r>
    <m/>
    <d v="2024-01-31T00:00:00"/>
    <s v="Ср"/>
    <x v="0"/>
    <x v="0"/>
    <m/>
    <m/>
    <x v="1"/>
    <x v="6"/>
    <s v=""/>
    <n v="0"/>
    <n v="0"/>
  </r>
  <r>
    <s v="В/П"/>
    <d v="2024-01-01T00:00:00"/>
    <s v="Пн"/>
    <x v="0"/>
    <x v="0"/>
    <m/>
    <m/>
    <x v="5"/>
    <x v="6"/>
    <s v=""/>
    <n v="0"/>
    <n v="0"/>
  </r>
  <r>
    <s v="В/П"/>
    <d v="2024-01-02T00:00:00"/>
    <s v="Вт"/>
    <x v="0"/>
    <x v="0"/>
    <m/>
    <m/>
    <x v="5"/>
    <x v="6"/>
    <s v=""/>
    <n v="0"/>
    <n v="0"/>
  </r>
  <r>
    <s v="В/П"/>
    <d v="2024-01-03T00:00:00"/>
    <s v="Ср"/>
    <x v="0"/>
    <x v="0"/>
    <m/>
    <m/>
    <x v="5"/>
    <x v="6"/>
    <s v=""/>
    <n v="0"/>
    <n v="0"/>
  </r>
  <r>
    <s v="В/П"/>
    <d v="2024-01-04T00:00:00"/>
    <s v="Чт"/>
    <x v="0"/>
    <x v="0"/>
    <m/>
    <m/>
    <x v="5"/>
    <x v="6"/>
    <s v=""/>
    <n v="0"/>
    <n v="0"/>
  </r>
  <r>
    <s v="В/П"/>
    <d v="2024-01-05T00:00:00"/>
    <s v="Пт"/>
    <x v="0"/>
    <x v="0"/>
    <m/>
    <m/>
    <x v="5"/>
    <x v="6"/>
    <s v=""/>
    <n v="0"/>
    <n v="0"/>
  </r>
  <r>
    <s v="В/П"/>
    <d v="2024-01-06T00:00:00"/>
    <s v="Сб"/>
    <x v="0"/>
    <x v="0"/>
    <m/>
    <m/>
    <x v="5"/>
    <x v="6"/>
    <s v=""/>
    <n v="0"/>
    <n v="0"/>
  </r>
  <r>
    <s v="В/П"/>
    <d v="2024-01-07T00:00:00"/>
    <s v="Вс"/>
    <x v="0"/>
    <x v="0"/>
    <m/>
    <m/>
    <x v="5"/>
    <x v="6"/>
    <s v=""/>
    <n v="0"/>
    <n v="0"/>
  </r>
  <r>
    <s v="В/П"/>
    <d v="2024-01-08T00:00:00"/>
    <s v="Пн"/>
    <x v="0"/>
    <x v="0"/>
    <m/>
    <m/>
    <x v="5"/>
    <x v="6"/>
    <s v=""/>
    <n v="0"/>
    <n v="0"/>
  </r>
  <r>
    <m/>
    <d v="2024-01-09T00:00:00"/>
    <s v="Вт"/>
    <x v="18"/>
    <x v="2"/>
    <m/>
    <m/>
    <x v="5"/>
    <x v="6"/>
    <s v="норма"/>
    <n v="0"/>
    <n v="4"/>
  </r>
  <r>
    <m/>
    <d v="2024-01-09T00:00:00"/>
    <s v="Вт"/>
    <x v="1"/>
    <x v="2"/>
    <m/>
    <m/>
    <x v="5"/>
    <x v="6"/>
    <s v="норма"/>
    <n v="0"/>
    <n v="4"/>
  </r>
  <r>
    <m/>
    <d v="2024-01-10T00:00:00"/>
    <s v="Ср"/>
    <x v="18"/>
    <x v="2"/>
    <m/>
    <m/>
    <x v="5"/>
    <x v="6"/>
    <s v="норма"/>
    <n v="0"/>
    <n v="4"/>
  </r>
  <r>
    <m/>
    <d v="2024-01-10T00:00:00"/>
    <s v="Ср"/>
    <x v="1"/>
    <x v="2"/>
    <m/>
    <m/>
    <x v="5"/>
    <x v="6"/>
    <s v="норма"/>
    <n v="0"/>
    <n v="4"/>
  </r>
  <r>
    <m/>
    <d v="2024-01-11T00:00:00"/>
    <s v="Чт"/>
    <x v="18"/>
    <x v="2"/>
    <m/>
    <m/>
    <x v="5"/>
    <x v="6"/>
    <s v="норма"/>
    <n v="0"/>
    <n v="4"/>
  </r>
  <r>
    <m/>
    <d v="2024-01-11T00:00:00"/>
    <s v="Чт"/>
    <x v="1"/>
    <x v="2"/>
    <m/>
    <m/>
    <x v="5"/>
    <x v="6"/>
    <s v="норма"/>
    <n v="0"/>
    <n v="4"/>
  </r>
  <r>
    <m/>
    <d v="2024-01-12T00:00:00"/>
    <s v="Пт"/>
    <x v="18"/>
    <x v="2"/>
    <m/>
    <m/>
    <x v="5"/>
    <x v="6"/>
    <s v="норма"/>
    <n v="0"/>
    <n v="4"/>
  </r>
  <r>
    <m/>
    <d v="2024-01-12T00:00:00"/>
    <s v="Пт"/>
    <x v="1"/>
    <x v="2"/>
    <m/>
    <m/>
    <x v="5"/>
    <x v="6"/>
    <s v="норма"/>
    <n v="0"/>
    <n v="4"/>
  </r>
  <r>
    <s v="В/П"/>
    <d v="2024-01-13T00:00:00"/>
    <s v="Сб"/>
    <x v="0"/>
    <x v="0"/>
    <m/>
    <m/>
    <x v="5"/>
    <x v="6"/>
    <s v=""/>
    <n v="0"/>
    <n v="0"/>
  </r>
  <r>
    <s v="В/П"/>
    <d v="2024-01-14T00:00:00"/>
    <s v="Вс"/>
    <x v="0"/>
    <x v="0"/>
    <m/>
    <m/>
    <x v="5"/>
    <x v="6"/>
    <s v=""/>
    <n v="0"/>
    <n v="0"/>
  </r>
  <r>
    <m/>
    <d v="2024-01-15T00:00:00"/>
    <s v="Пн"/>
    <x v="18"/>
    <x v="2"/>
    <m/>
    <m/>
    <x v="5"/>
    <x v="6"/>
    <s v="норма"/>
    <n v="0"/>
    <n v="4"/>
  </r>
  <r>
    <m/>
    <d v="2024-01-15T00:00:00"/>
    <s v="Пн"/>
    <x v="1"/>
    <x v="2"/>
    <m/>
    <m/>
    <x v="5"/>
    <x v="6"/>
    <s v="норма"/>
    <n v="0"/>
    <n v="4"/>
  </r>
  <r>
    <m/>
    <d v="2024-01-16T00:00:00"/>
    <s v="Вт"/>
    <x v="18"/>
    <x v="2"/>
    <m/>
    <m/>
    <x v="5"/>
    <x v="6"/>
    <s v="норма"/>
    <n v="0"/>
    <n v="4"/>
  </r>
  <r>
    <m/>
    <d v="2024-01-16T00:00:00"/>
    <s v="Вт"/>
    <x v="1"/>
    <x v="2"/>
    <m/>
    <m/>
    <x v="5"/>
    <x v="6"/>
    <s v="норма"/>
    <n v="0"/>
    <n v="4"/>
  </r>
  <r>
    <m/>
    <d v="2024-01-17T00:00:00"/>
    <s v="Ср"/>
    <x v="18"/>
    <x v="2"/>
    <m/>
    <m/>
    <x v="5"/>
    <x v="6"/>
    <s v="норма"/>
    <n v="0"/>
    <n v="4"/>
  </r>
  <r>
    <m/>
    <d v="2024-01-17T00:00:00"/>
    <s v="Ср"/>
    <x v="1"/>
    <x v="2"/>
    <m/>
    <m/>
    <x v="5"/>
    <x v="6"/>
    <s v="норма"/>
    <n v="0"/>
    <n v="4"/>
  </r>
  <r>
    <m/>
    <d v="2024-01-18T00:00:00"/>
    <s v="Чт"/>
    <x v="18"/>
    <x v="2"/>
    <m/>
    <m/>
    <x v="5"/>
    <x v="6"/>
    <s v="норма"/>
    <n v="0"/>
    <n v="4"/>
  </r>
  <r>
    <m/>
    <d v="2024-01-18T00:00:00"/>
    <s v="Чт"/>
    <x v="1"/>
    <x v="2"/>
    <m/>
    <m/>
    <x v="5"/>
    <x v="6"/>
    <s v="норма"/>
    <n v="0"/>
    <n v="4"/>
  </r>
  <r>
    <m/>
    <d v="2024-01-19T00:00:00"/>
    <s v="Пт"/>
    <x v="18"/>
    <x v="2"/>
    <m/>
    <m/>
    <x v="5"/>
    <x v="6"/>
    <s v="норма"/>
    <n v="0"/>
    <n v="4"/>
  </r>
  <r>
    <m/>
    <d v="2024-01-19T00:00:00"/>
    <s v="Пт"/>
    <x v="1"/>
    <x v="2"/>
    <m/>
    <m/>
    <x v="5"/>
    <x v="6"/>
    <s v="норма"/>
    <n v="0"/>
    <n v="4"/>
  </r>
  <r>
    <s v="В/П"/>
    <d v="2024-01-20T00:00:00"/>
    <s v="Сб"/>
    <x v="0"/>
    <x v="0"/>
    <m/>
    <m/>
    <x v="5"/>
    <x v="6"/>
    <s v=""/>
    <n v="0"/>
    <n v="0"/>
  </r>
  <r>
    <s v="В/П"/>
    <d v="2024-01-21T00:00:00"/>
    <s v="Вс"/>
    <x v="0"/>
    <x v="0"/>
    <m/>
    <m/>
    <x v="5"/>
    <x v="6"/>
    <s v=""/>
    <n v="0"/>
    <n v="0"/>
  </r>
  <r>
    <m/>
    <d v="2024-01-22T00:00:00"/>
    <s v="Пн"/>
    <x v="18"/>
    <x v="2"/>
    <m/>
    <m/>
    <x v="5"/>
    <x v="6"/>
    <s v="норма"/>
    <n v="0"/>
    <n v="4"/>
  </r>
  <r>
    <m/>
    <d v="2024-01-22T00:00:00"/>
    <s v="Пн"/>
    <x v="1"/>
    <x v="2"/>
    <m/>
    <m/>
    <x v="5"/>
    <x v="6"/>
    <s v="норма"/>
    <n v="0"/>
    <n v="4"/>
  </r>
  <r>
    <m/>
    <d v="2024-01-23T00:00:00"/>
    <s v="Вт"/>
    <x v="18"/>
    <x v="2"/>
    <m/>
    <m/>
    <x v="5"/>
    <x v="6"/>
    <s v="норма"/>
    <n v="0"/>
    <n v="4"/>
  </r>
  <r>
    <m/>
    <d v="2024-01-23T00:00:00"/>
    <s v="Вт"/>
    <x v="1"/>
    <x v="2"/>
    <m/>
    <m/>
    <x v="5"/>
    <x v="6"/>
    <s v="норма"/>
    <n v="0"/>
    <n v="4"/>
  </r>
  <r>
    <m/>
    <d v="2024-01-24T00:00:00"/>
    <s v="Ср"/>
    <x v="18"/>
    <x v="2"/>
    <m/>
    <m/>
    <x v="5"/>
    <x v="6"/>
    <s v="норма"/>
    <n v="0"/>
    <n v="4"/>
  </r>
  <r>
    <m/>
    <d v="2024-01-24T00:00:00"/>
    <s v="Ср"/>
    <x v="1"/>
    <x v="2"/>
    <m/>
    <m/>
    <x v="5"/>
    <x v="6"/>
    <s v="норма"/>
    <n v="0"/>
    <n v="4"/>
  </r>
  <r>
    <m/>
    <d v="2024-01-25T00:00:00"/>
    <s v="Чт"/>
    <x v="18"/>
    <x v="2"/>
    <m/>
    <m/>
    <x v="5"/>
    <x v="6"/>
    <s v="норма"/>
    <n v="0"/>
    <n v="4"/>
  </r>
  <r>
    <m/>
    <d v="2024-01-25T00:00:00"/>
    <s v="Чт"/>
    <x v="1"/>
    <x v="2"/>
    <m/>
    <m/>
    <x v="5"/>
    <x v="6"/>
    <s v="норма"/>
    <n v="0"/>
    <n v="4"/>
  </r>
  <r>
    <m/>
    <d v="2024-01-26T00:00:00"/>
    <s v="Пт"/>
    <x v="18"/>
    <x v="2"/>
    <m/>
    <m/>
    <x v="5"/>
    <x v="6"/>
    <s v="норма"/>
    <n v="0"/>
    <n v="4"/>
  </r>
  <r>
    <m/>
    <d v="2024-01-26T00:00:00"/>
    <s v="Пт"/>
    <x v="1"/>
    <x v="2"/>
    <m/>
    <m/>
    <x v="5"/>
    <x v="6"/>
    <s v="норма"/>
    <n v="0"/>
    <n v="4"/>
  </r>
  <r>
    <s v="В/П"/>
    <d v="2024-01-27T00:00:00"/>
    <s v="Сб"/>
    <x v="0"/>
    <x v="0"/>
    <m/>
    <m/>
    <x v="5"/>
    <x v="6"/>
    <s v=""/>
    <n v="0"/>
    <n v="0"/>
  </r>
  <r>
    <s v="В/П"/>
    <d v="2024-01-28T00:00:00"/>
    <s v="Вс"/>
    <x v="0"/>
    <x v="0"/>
    <m/>
    <m/>
    <x v="5"/>
    <x v="6"/>
    <s v=""/>
    <n v="0"/>
    <n v="0"/>
  </r>
  <r>
    <m/>
    <d v="2024-01-29T00:00:00"/>
    <s v="Пн"/>
    <x v="18"/>
    <x v="2"/>
    <m/>
    <m/>
    <x v="5"/>
    <x v="6"/>
    <s v="норма"/>
    <n v="0"/>
    <n v="4"/>
  </r>
  <r>
    <m/>
    <d v="2024-01-29T00:00:00"/>
    <s v="Пн"/>
    <x v="1"/>
    <x v="2"/>
    <m/>
    <m/>
    <x v="5"/>
    <x v="6"/>
    <s v="норма"/>
    <n v="0"/>
    <n v="4"/>
  </r>
  <r>
    <m/>
    <d v="2024-01-30T00:00:00"/>
    <s v="Вт"/>
    <x v="18"/>
    <x v="2"/>
    <m/>
    <m/>
    <x v="5"/>
    <x v="6"/>
    <s v="норма"/>
    <n v="0"/>
    <n v="4"/>
  </r>
  <r>
    <m/>
    <d v="2024-01-30T00:00:00"/>
    <s v="Вт"/>
    <x v="1"/>
    <x v="2"/>
    <m/>
    <m/>
    <x v="5"/>
    <x v="6"/>
    <s v="норма"/>
    <n v="0"/>
    <n v="4"/>
  </r>
  <r>
    <m/>
    <d v="2024-01-31T00:00:00"/>
    <s v="Ср"/>
    <x v="1"/>
    <x v="2"/>
    <m/>
    <m/>
    <x v="5"/>
    <x v="6"/>
    <s v="норма"/>
    <n v="0"/>
    <n v="4"/>
  </r>
  <r>
    <m/>
    <d v="2024-01-31T00:00:00"/>
    <s v="Ср"/>
    <x v="18"/>
    <x v="2"/>
    <m/>
    <m/>
    <x v="5"/>
    <x v="6"/>
    <s v="норма"/>
    <n v="0"/>
    <n v="4"/>
  </r>
  <r>
    <s v="В/П"/>
    <d v="2024-01-01T00:00:00"/>
    <s v="Пн"/>
    <x v="0"/>
    <x v="0"/>
    <m/>
    <m/>
    <x v="11"/>
    <x v="6"/>
    <s v=""/>
    <n v="0"/>
    <n v="0"/>
  </r>
  <r>
    <s v="В/П"/>
    <d v="2024-01-02T00:00:00"/>
    <s v="Вт"/>
    <x v="0"/>
    <x v="0"/>
    <m/>
    <m/>
    <x v="11"/>
    <x v="6"/>
    <s v=""/>
    <n v="0"/>
    <n v="0"/>
  </r>
  <r>
    <s v="В/П"/>
    <d v="2024-01-03T00:00:00"/>
    <s v="Ср"/>
    <x v="0"/>
    <x v="0"/>
    <m/>
    <m/>
    <x v="11"/>
    <x v="6"/>
    <s v=""/>
    <n v="0"/>
    <n v="0"/>
  </r>
  <r>
    <s v="В/П"/>
    <d v="2024-01-04T00:00:00"/>
    <s v="Чт"/>
    <x v="0"/>
    <x v="0"/>
    <m/>
    <m/>
    <x v="11"/>
    <x v="6"/>
    <s v=""/>
    <n v="0"/>
    <n v="0"/>
  </r>
  <r>
    <s v="В/П"/>
    <d v="2024-01-05T00:00:00"/>
    <s v="Пт"/>
    <x v="0"/>
    <x v="0"/>
    <m/>
    <m/>
    <x v="11"/>
    <x v="6"/>
    <s v=""/>
    <n v="0"/>
    <n v="0"/>
  </r>
  <r>
    <s v="В/П"/>
    <d v="2024-01-06T00:00:00"/>
    <s v="Сб"/>
    <x v="0"/>
    <x v="0"/>
    <m/>
    <m/>
    <x v="11"/>
    <x v="6"/>
    <s v=""/>
    <n v="0"/>
    <n v="0"/>
  </r>
  <r>
    <s v="В/П"/>
    <d v="2024-01-07T00:00:00"/>
    <s v="Вс"/>
    <x v="0"/>
    <x v="0"/>
    <m/>
    <m/>
    <x v="11"/>
    <x v="6"/>
    <s v=""/>
    <n v="0"/>
    <n v="0"/>
  </r>
  <r>
    <s v="В/П"/>
    <d v="2024-01-08T00:00:00"/>
    <s v="Пн"/>
    <x v="0"/>
    <x v="0"/>
    <m/>
    <m/>
    <x v="11"/>
    <x v="6"/>
    <s v=""/>
    <n v="0"/>
    <n v="0"/>
  </r>
  <r>
    <m/>
    <d v="2024-01-09T00:00:00"/>
    <s v="Вт"/>
    <x v="18"/>
    <x v="1"/>
    <m/>
    <m/>
    <x v="11"/>
    <x v="6"/>
    <s v="норма"/>
    <n v="0"/>
    <n v="8"/>
  </r>
  <r>
    <m/>
    <d v="2024-01-10T00:00:00"/>
    <s v="Ср"/>
    <x v="18"/>
    <x v="1"/>
    <m/>
    <m/>
    <x v="11"/>
    <x v="6"/>
    <s v="норма"/>
    <n v="0"/>
    <n v="8"/>
  </r>
  <r>
    <m/>
    <d v="2024-01-11T00:00:00"/>
    <s v="Чт"/>
    <x v="18"/>
    <x v="1"/>
    <m/>
    <m/>
    <x v="11"/>
    <x v="6"/>
    <s v="норма"/>
    <n v="0"/>
    <n v="8"/>
  </r>
  <r>
    <m/>
    <d v="2024-01-12T00:00:00"/>
    <s v="Пт"/>
    <x v="18"/>
    <x v="1"/>
    <m/>
    <m/>
    <x v="11"/>
    <x v="6"/>
    <s v="норма"/>
    <n v="0"/>
    <n v="8"/>
  </r>
  <r>
    <s v="В/П"/>
    <d v="2024-01-13T00:00:00"/>
    <s v="Сб"/>
    <x v="0"/>
    <x v="0"/>
    <m/>
    <m/>
    <x v="11"/>
    <x v="6"/>
    <s v=""/>
    <n v="0"/>
    <n v="0"/>
  </r>
  <r>
    <s v="В/П"/>
    <d v="2024-01-14T00:00:00"/>
    <s v="Вс"/>
    <x v="17"/>
    <x v="8"/>
    <m/>
    <m/>
    <x v="11"/>
    <x v="6"/>
    <s v="переработка"/>
    <n v="5"/>
    <n v="0"/>
  </r>
  <r>
    <m/>
    <d v="2024-01-15T00:00:00"/>
    <s v="Пн"/>
    <x v="12"/>
    <x v="1"/>
    <m/>
    <m/>
    <x v="11"/>
    <x v="6"/>
    <s v="норма"/>
    <n v="0"/>
    <n v="8"/>
  </r>
  <r>
    <m/>
    <d v="2024-01-16T00:00:00"/>
    <s v="Вт"/>
    <x v="12"/>
    <x v="1"/>
    <m/>
    <m/>
    <x v="11"/>
    <x v="6"/>
    <s v="норма"/>
    <n v="0"/>
    <n v="8"/>
  </r>
  <r>
    <m/>
    <d v="2024-01-17T00:00:00"/>
    <s v="Ср"/>
    <x v="12"/>
    <x v="1"/>
    <m/>
    <m/>
    <x v="11"/>
    <x v="6"/>
    <s v="норма"/>
    <n v="0"/>
    <n v="8"/>
  </r>
  <r>
    <m/>
    <d v="2024-01-18T00:00:00"/>
    <s v="Чт"/>
    <x v="12"/>
    <x v="1"/>
    <m/>
    <m/>
    <x v="11"/>
    <x v="6"/>
    <s v="норма"/>
    <n v="0"/>
    <n v="8"/>
  </r>
  <r>
    <m/>
    <d v="2024-01-19T00:00:00"/>
    <s v="Пт"/>
    <x v="12"/>
    <x v="1"/>
    <m/>
    <m/>
    <x v="11"/>
    <x v="6"/>
    <s v="норма"/>
    <n v="0"/>
    <n v="8"/>
  </r>
  <r>
    <s v="В/П"/>
    <d v="2024-01-20T00:00:00"/>
    <s v="Сб"/>
    <x v="12"/>
    <x v="1"/>
    <m/>
    <m/>
    <x v="11"/>
    <x v="6"/>
    <s v="переработка"/>
    <n v="8"/>
    <n v="0"/>
  </r>
  <r>
    <s v="В/П"/>
    <d v="2024-01-21T00:00:00"/>
    <s v="Вс"/>
    <x v="12"/>
    <x v="1"/>
    <m/>
    <m/>
    <x v="11"/>
    <x v="6"/>
    <s v="переработка"/>
    <n v="8"/>
    <n v="0"/>
  </r>
  <r>
    <m/>
    <d v="2024-01-22T00:00:00"/>
    <s v="Пн"/>
    <x v="12"/>
    <x v="1"/>
    <m/>
    <m/>
    <x v="11"/>
    <x v="6"/>
    <s v="норма"/>
    <n v="0"/>
    <n v="8"/>
  </r>
  <r>
    <m/>
    <d v="2024-01-23T00:00:00"/>
    <s v="Вт"/>
    <x v="12"/>
    <x v="1"/>
    <m/>
    <m/>
    <x v="11"/>
    <x v="6"/>
    <s v="норма"/>
    <n v="0"/>
    <n v="8"/>
  </r>
  <r>
    <m/>
    <d v="2024-01-24T00:00:00"/>
    <s v="Ср"/>
    <x v="12"/>
    <x v="1"/>
    <m/>
    <m/>
    <x v="11"/>
    <x v="6"/>
    <s v="норма"/>
    <n v="0"/>
    <n v="8"/>
  </r>
  <r>
    <m/>
    <d v="2024-01-25T00:00:00"/>
    <s v="Чт"/>
    <x v="12"/>
    <x v="1"/>
    <m/>
    <m/>
    <x v="11"/>
    <x v="6"/>
    <s v="норма"/>
    <n v="0"/>
    <n v="8"/>
  </r>
  <r>
    <m/>
    <d v="2024-01-25T00:00:00"/>
    <s v="Чт"/>
    <x v="17"/>
    <x v="8"/>
    <m/>
    <m/>
    <x v="11"/>
    <x v="6"/>
    <s v="переработка"/>
    <n v="5"/>
    <n v="0"/>
  </r>
  <r>
    <m/>
    <d v="2024-01-26T00:00:00"/>
    <s v="Пт"/>
    <x v="1"/>
    <x v="1"/>
    <m/>
    <m/>
    <x v="11"/>
    <x v="6"/>
    <s v="норма"/>
    <n v="0"/>
    <n v="8"/>
  </r>
  <r>
    <s v="В/П"/>
    <d v="2024-01-27T00:00:00"/>
    <s v="Сб"/>
    <x v="17"/>
    <x v="8"/>
    <m/>
    <m/>
    <x v="11"/>
    <x v="6"/>
    <s v="переработка"/>
    <n v="5"/>
    <n v="0"/>
  </r>
  <r>
    <s v="В/П"/>
    <d v="2024-01-28T00:00:00"/>
    <s v="Вс"/>
    <x v="0"/>
    <x v="0"/>
    <m/>
    <m/>
    <x v="11"/>
    <x v="6"/>
    <s v=""/>
    <n v="0"/>
    <n v="0"/>
  </r>
  <r>
    <m/>
    <d v="2024-01-29T00:00:00"/>
    <s v="Пн"/>
    <x v="18"/>
    <x v="1"/>
    <m/>
    <m/>
    <x v="11"/>
    <x v="6"/>
    <s v="норма"/>
    <n v="0"/>
    <n v="8"/>
  </r>
  <r>
    <m/>
    <d v="2024-01-30T00:00:00"/>
    <s v="Вт"/>
    <x v="18"/>
    <x v="1"/>
    <m/>
    <m/>
    <x v="11"/>
    <x v="6"/>
    <s v="норма"/>
    <n v="0"/>
    <n v="8"/>
  </r>
  <r>
    <m/>
    <d v="2024-01-31T00:00:00"/>
    <s v="Ср"/>
    <x v="18"/>
    <x v="1"/>
    <m/>
    <m/>
    <x v="11"/>
    <x v="6"/>
    <s v="норма"/>
    <n v="0"/>
    <n v="8"/>
  </r>
  <r>
    <m/>
    <d v="2024-02-01T00:00:00"/>
    <s v="Чт"/>
    <x v="4"/>
    <x v="1"/>
    <m/>
    <m/>
    <x v="0"/>
    <x v="7"/>
    <s v="норма"/>
    <n v="0"/>
    <n v="8"/>
  </r>
  <r>
    <m/>
    <d v="2024-02-02T00:00:00"/>
    <s v="Пт"/>
    <x v="4"/>
    <x v="1"/>
    <m/>
    <m/>
    <x v="0"/>
    <x v="7"/>
    <s v="норма"/>
    <n v="0"/>
    <n v="8"/>
  </r>
  <r>
    <s v="В/П"/>
    <d v="2024-02-03T00:00:00"/>
    <s v="Сб"/>
    <x v="0"/>
    <x v="0"/>
    <m/>
    <m/>
    <x v="0"/>
    <x v="7"/>
    <s v=""/>
    <n v="0"/>
    <n v="0"/>
  </r>
  <r>
    <s v="В/П"/>
    <d v="2024-02-04T00:00:00"/>
    <s v="Вс"/>
    <x v="0"/>
    <x v="0"/>
    <m/>
    <m/>
    <x v="0"/>
    <x v="7"/>
    <s v=""/>
    <n v="0"/>
    <n v="0"/>
  </r>
  <r>
    <m/>
    <d v="2024-02-05T00:00:00"/>
    <s v="Пн"/>
    <x v="4"/>
    <x v="1"/>
    <m/>
    <m/>
    <x v="0"/>
    <x v="7"/>
    <s v="норма"/>
    <n v="0"/>
    <n v="8"/>
  </r>
  <r>
    <m/>
    <d v="2024-02-06T00:00:00"/>
    <s v="Вт"/>
    <x v="4"/>
    <x v="1"/>
    <m/>
    <m/>
    <x v="0"/>
    <x v="7"/>
    <s v="норма"/>
    <n v="0"/>
    <n v="8"/>
  </r>
  <r>
    <m/>
    <d v="2024-02-07T00:00:00"/>
    <s v="Ср"/>
    <x v="4"/>
    <x v="1"/>
    <m/>
    <m/>
    <x v="0"/>
    <x v="7"/>
    <s v="норма"/>
    <n v="0"/>
    <n v="8"/>
  </r>
  <r>
    <m/>
    <d v="2024-02-08T00:00:00"/>
    <s v="Чт"/>
    <x v="4"/>
    <x v="1"/>
    <m/>
    <m/>
    <x v="0"/>
    <x v="7"/>
    <s v="норма"/>
    <n v="0"/>
    <n v="8"/>
  </r>
  <r>
    <m/>
    <d v="2024-02-09T00:00:00"/>
    <s v="Пт"/>
    <x v="4"/>
    <x v="1"/>
    <m/>
    <m/>
    <x v="0"/>
    <x v="7"/>
    <s v="норма"/>
    <n v="0"/>
    <n v="8"/>
  </r>
  <r>
    <s v="В/П"/>
    <d v="2024-02-10T00:00:00"/>
    <s v="Сб"/>
    <x v="0"/>
    <x v="0"/>
    <m/>
    <m/>
    <x v="0"/>
    <x v="7"/>
    <s v=""/>
    <n v="0"/>
    <n v="0"/>
  </r>
  <r>
    <s v="В/П"/>
    <d v="2024-02-11T00:00:00"/>
    <s v="Вс"/>
    <x v="0"/>
    <x v="0"/>
    <m/>
    <m/>
    <x v="0"/>
    <x v="7"/>
    <s v=""/>
    <n v="0"/>
    <n v="0"/>
  </r>
  <r>
    <m/>
    <d v="2024-02-12T00:00:00"/>
    <s v="Пн"/>
    <x v="1"/>
    <x v="1"/>
    <m/>
    <m/>
    <x v="0"/>
    <x v="7"/>
    <s v="норма"/>
    <n v="0"/>
    <n v="8"/>
  </r>
  <r>
    <m/>
    <d v="2024-02-13T00:00:00"/>
    <s v="Вт"/>
    <x v="4"/>
    <x v="1"/>
    <m/>
    <m/>
    <x v="0"/>
    <x v="7"/>
    <s v="норма"/>
    <n v="0"/>
    <n v="8"/>
  </r>
  <r>
    <m/>
    <d v="2024-02-14T00:00:00"/>
    <s v="Ср"/>
    <x v="4"/>
    <x v="1"/>
    <m/>
    <m/>
    <x v="0"/>
    <x v="7"/>
    <s v="норма"/>
    <n v="0"/>
    <n v="8"/>
  </r>
  <r>
    <m/>
    <d v="2024-02-15T00:00:00"/>
    <s v="Чт"/>
    <x v="4"/>
    <x v="1"/>
    <m/>
    <m/>
    <x v="0"/>
    <x v="7"/>
    <s v="норма"/>
    <n v="0"/>
    <n v="8"/>
  </r>
  <r>
    <m/>
    <d v="2024-02-16T00:00:00"/>
    <s v="Пт"/>
    <x v="4"/>
    <x v="1"/>
    <m/>
    <m/>
    <x v="0"/>
    <x v="7"/>
    <s v="норма"/>
    <n v="0"/>
    <n v="8"/>
  </r>
  <r>
    <s v="В/П"/>
    <d v="2024-02-17T00:00:00"/>
    <s v="Сб"/>
    <x v="0"/>
    <x v="0"/>
    <m/>
    <m/>
    <x v="0"/>
    <x v="7"/>
    <s v=""/>
    <n v="0"/>
    <n v="0"/>
  </r>
  <r>
    <s v="В/П"/>
    <d v="2024-02-18T00:00:00"/>
    <s v="Вс"/>
    <x v="0"/>
    <x v="0"/>
    <m/>
    <m/>
    <x v="0"/>
    <x v="7"/>
    <s v=""/>
    <n v="0"/>
    <n v="0"/>
  </r>
  <r>
    <m/>
    <d v="2024-02-19T00:00:00"/>
    <s v="Пн"/>
    <x v="4"/>
    <x v="1"/>
    <m/>
    <m/>
    <x v="0"/>
    <x v="7"/>
    <s v="норма"/>
    <n v="0"/>
    <n v="8"/>
  </r>
  <r>
    <m/>
    <d v="2024-02-20T00:00:00"/>
    <s v="Вт"/>
    <x v="4"/>
    <x v="1"/>
    <m/>
    <m/>
    <x v="0"/>
    <x v="7"/>
    <s v="норма"/>
    <n v="0"/>
    <n v="8"/>
  </r>
  <r>
    <m/>
    <d v="2024-02-21T00:00:00"/>
    <s v="Ср"/>
    <x v="4"/>
    <x v="1"/>
    <m/>
    <m/>
    <x v="0"/>
    <x v="7"/>
    <s v="норма"/>
    <n v="0"/>
    <n v="8"/>
  </r>
  <r>
    <m/>
    <d v="2024-02-22T00:00:00"/>
    <s v="Чт"/>
    <x v="4"/>
    <x v="1"/>
    <m/>
    <m/>
    <x v="0"/>
    <x v="7"/>
    <s v="норма"/>
    <n v="0"/>
    <n v="8"/>
  </r>
  <r>
    <s v="В/П"/>
    <d v="2024-02-23T00:00:00"/>
    <s v="Пт"/>
    <x v="0"/>
    <x v="0"/>
    <m/>
    <m/>
    <x v="0"/>
    <x v="7"/>
    <s v=""/>
    <n v="0"/>
    <n v="0"/>
  </r>
  <r>
    <s v="В/П"/>
    <d v="2024-02-24T00:00:00"/>
    <s v="Сб"/>
    <x v="0"/>
    <x v="0"/>
    <m/>
    <m/>
    <x v="0"/>
    <x v="7"/>
    <s v=""/>
    <n v="0"/>
    <n v="0"/>
  </r>
  <r>
    <s v="В/П"/>
    <d v="2024-02-25T00:00:00"/>
    <s v="Вс"/>
    <x v="0"/>
    <x v="0"/>
    <m/>
    <m/>
    <x v="0"/>
    <x v="7"/>
    <s v=""/>
    <n v="0"/>
    <n v="0"/>
  </r>
  <r>
    <m/>
    <d v="2024-02-26T00:00:00"/>
    <s v="Пн"/>
    <x v="4"/>
    <x v="1"/>
    <m/>
    <m/>
    <x v="0"/>
    <x v="7"/>
    <s v="норма"/>
    <n v="0"/>
    <n v="8"/>
  </r>
  <r>
    <m/>
    <d v="2024-02-27T00:00:00"/>
    <s v="Вт"/>
    <x v="4"/>
    <x v="1"/>
    <m/>
    <m/>
    <x v="0"/>
    <x v="7"/>
    <s v="норма"/>
    <n v="0"/>
    <n v="8"/>
  </r>
  <r>
    <m/>
    <d v="2024-02-28T00:00:00"/>
    <s v="Ср"/>
    <x v="4"/>
    <x v="1"/>
    <m/>
    <m/>
    <x v="0"/>
    <x v="7"/>
    <s v="норма"/>
    <n v="0"/>
    <n v="8"/>
  </r>
  <r>
    <m/>
    <d v="2024-02-29T00:00:00"/>
    <s v="Чт"/>
    <x v="4"/>
    <x v="1"/>
    <m/>
    <m/>
    <x v="0"/>
    <x v="7"/>
    <s v="норма"/>
    <n v="0"/>
    <n v="8"/>
  </r>
  <r>
    <m/>
    <d v="2024-02-01T00:00:00"/>
    <s v="Чт"/>
    <x v="19"/>
    <x v="1"/>
    <m/>
    <m/>
    <x v="6"/>
    <x v="7"/>
    <s v="норма"/>
    <n v="0"/>
    <n v="8"/>
  </r>
  <r>
    <m/>
    <d v="2024-02-02T00:00:00"/>
    <s v="Пт"/>
    <x v="19"/>
    <x v="1"/>
    <m/>
    <m/>
    <x v="6"/>
    <x v="7"/>
    <s v="норма"/>
    <n v="0"/>
    <n v="8"/>
  </r>
  <r>
    <s v="В/П"/>
    <d v="2024-02-03T00:00:00"/>
    <s v="Сб"/>
    <x v="0"/>
    <x v="0"/>
    <m/>
    <m/>
    <x v="6"/>
    <x v="7"/>
    <s v=""/>
    <n v="0"/>
    <n v="0"/>
  </r>
  <r>
    <s v="В/П"/>
    <d v="2024-02-04T00:00:00"/>
    <s v="Вс"/>
    <x v="0"/>
    <x v="0"/>
    <m/>
    <m/>
    <x v="6"/>
    <x v="7"/>
    <s v=""/>
    <n v="0"/>
    <n v="0"/>
  </r>
  <r>
    <m/>
    <d v="2024-02-05T00:00:00"/>
    <s v="Пн"/>
    <x v="19"/>
    <x v="1"/>
    <m/>
    <m/>
    <x v="6"/>
    <x v="7"/>
    <s v="норма"/>
    <n v="0"/>
    <n v="8"/>
  </r>
  <r>
    <m/>
    <d v="2024-02-06T00:00:00"/>
    <s v="Вт"/>
    <x v="19"/>
    <x v="1"/>
    <m/>
    <m/>
    <x v="6"/>
    <x v="7"/>
    <s v="норма"/>
    <n v="0"/>
    <n v="8"/>
  </r>
  <r>
    <m/>
    <d v="2024-02-07T00:00:00"/>
    <s v="Ср"/>
    <x v="19"/>
    <x v="1"/>
    <m/>
    <m/>
    <x v="6"/>
    <x v="7"/>
    <s v="норма"/>
    <n v="0"/>
    <n v="8"/>
  </r>
  <r>
    <m/>
    <d v="2024-02-08T00:00:00"/>
    <s v="Чт"/>
    <x v="19"/>
    <x v="1"/>
    <m/>
    <m/>
    <x v="6"/>
    <x v="7"/>
    <s v="норма"/>
    <n v="0"/>
    <n v="8"/>
  </r>
  <r>
    <m/>
    <d v="2024-02-09T00:00:00"/>
    <s v="Пт"/>
    <x v="19"/>
    <x v="1"/>
    <m/>
    <m/>
    <x v="6"/>
    <x v="7"/>
    <s v="норма"/>
    <n v="0"/>
    <n v="8"/>
  </r>
  <r>
    <s v="В/П"/>
    <d v="2024-02-10T00:00:00"/>
    <s v="Сб"/>
    <x v="0"/>
    <x v="0"/>
    <m/>
    <m/>
    <x v="6"/>
    <x v="7"/>
    <s v=""/>
    <n v="0"/>
    <n v="0"/>
  </r>
  <r>
    <s v="В/П"/>
    <d v="2024-02-11T00:00:00"/>
    <s v="Вс"/>
    <x v="0"/>
    <x v="0"/>
    <m/>
    <m/>
    <x v="6"/>
    <x v="7"/>
    <s v=""/>
    <n v="0"/>
    <n v="0"/>
  </r>
  <r>
    <m/>
    <d v="2024-02-12T00:00:00"/>
    <s v="Пн"/>
    <x v="19"/>
    <x v="1"/>
    <m/>
    <m/>
    <x v="6"/>
    <x v="7"/>
    <s v="норма"/>
    <n v="0"/>
    <n v="8"/>
  </r>
  <r>
    <m/>
    <d v="2024-02-13T00:00:00"/>
    <s v="Вт"/>
    <x v="24"/>
    <x v="13"/>
    <m/>
    <m/>
    <x v="6"/>
    <x v="7"/>
    <s v="норма + переработка"/>
    <n v="4"/>
    <n v="8"/>
  </r>
  <r>
    <m/>
    <d v="2024-02-14T00:00:00"/>
    <s v="Ср"/>
    <x v="24"/>
    <x v="13"/>
    <m/>
    <m/>
    <x v="6"/>
    <x v="7"/>
    <s v="норма + переработка"/>
    <n v="4"/>
    <n v="8"/>
  </r>
  <r>
    <m/>
    <d v="2024-02-15T00:00:00"/>
    <s v="Чт"/>
    <x v="19"/>
    <x v="1"/>
    <m/>
    <m/>
    <x v="6"/>
    <x v="7"/>
    <s v="норма"/>
    <n v="0"/>
    <n v="8"/>
  </r>
  <r>
    <m/>
    <d v="2024-02-16T00:00:00"/>
    <s v="Пт"/>
    <x v="19"/>
    <x v="1"/>
    <m/>
    <m/>
    <x v="6"/>
    <x v="7"/>
    <s v="норма"/>
    <n v="0"/>
    <n v="8"/>
  </r>
  <r>
    <m/>
    <d v="2024-02-16T00:00:00"/>
    <s v="Пт"/>
    <x v="17"/>
    <x v="4"/>
    <m/>
    <m/>
    <x v="6"/>
    <x v="7"/>
    <s v="переработка"/>
    <n v="6"/>
    <n v="0"/>
  </r>
  <r>
    <s v="В/П"/>
    <d v="2024-02-17T00:00:00"/>
    <s v="Сб"/>
    <x v="17"/>
    <x v="4"/>
    <m/>
    <m/>
    <x v="6"/>
    <x v="7"/>
    <s v="переработка"/>
    <n v="6"/>
    <n v="0"/>
  </r>
  <r>
    <s v="В/П"/>
    <d v="2024-02-18T00:00:00"/>
    <s v="Вс"/>
    <x v="0"/>
    <x v="0"/>
    <m/>
    <m/>
    <x v="6"/>
    <x v="7"/>
    <s v=""/>
    <n v="0"/>
    <n v="0"/>
  </r>
  <r>
    <m/>
    <d v="2024-02-19T00:00:00"/>
    <s v="Пн"/>
    <x v="17"/>
    <x v="13"/>
    <m/>
    <m/>
    <x v="6"/>
    <x v="7"/>
    <s v="норма + переработка"/>
    <n v="4"/>
    <n v="8"/>
  </r>
  <r>
    <m/>
    <d v="2024-02-20T00:00:00"/>
    <s v="Вт"/>
    <x v="19"/>
    <x v="10"/>
    <m/>
    <m/>
    <x v="6"/>
    <x v="7"/>
    <s v="норма + переработка"/>
    <n v="2"/>
    <n v="8"/>
  </r>
  <r>
    <m/>
    <d v="2024-02-21T00:00:00"/>
    <s v="Ср"/>
    <x v="19"/>
    <x v="10"/>
    <m/>
    <m/>
    <x v="6"/>
    <x v="7"/>
    <s v="норма + переработка"/>
    <n v="2"/>
    <n v="8"/>
  </r>
  <r>
    <m/>
    <d v="2024-02-22T00:00:00"/>
    <s v="Чт"/>
    <x v="19"/>
    <x v="10"/>
    <m/>
    <m/>
    <x v="6"/>
    <x v="7"/>
    <s v="норма + переработка"/>
    <n v="2"/>
    <n v="8"/>
  </r>
  <r>
    <m/>
    <d v="2024-02-23T00:00:00"/>
    <s v="Пт"/>
    <x v="19"/>
    <x v="10"/>
    <m/>
    <m/>
    <x v="6"/>
    <x v="7"/>
    <s v="норма + переработка"/>
    <n v="2"/>
    <n v="8"/>
  </r>
  <r>
    <s v="В/П"/>
    <d v="2024-02-24T00:00:00"/>
    <s v="Сб"/>
    <x v="19"/>
    <x v="10"/>
    <m/>
    <m/>
    <x v="6"/>
    <x v="7"/>
    <s v="переработка"/>
    <n v="10"/>
    <n v="0"/>
  </r>
  <r>
    <s v="В/П"/>
    <d v="2024-02-25T00:00:00"/>
    <s v="Вс"/>
    <x v="19"/>
    <x v="10"/>
    <m/>
    <m/>
    <x v="6"/>
    <x v="7"/>
    <s v="переработка"/>
    <n v="10"/>
    <n v="0"/>
  </r>
  <r>
    <m/>
    <d v="2024-02-26T00:00:00"/>
    <s v="Пн"/>
    <x v="19"/>
    <x v="10"/>
    <m/>
    <m/>
    <x v="6"/>
    <x v="7"/>
    <s v="норма + переработка"/>
    <n v="2"/>
    <n v="8"/>
  </r>
  <r>
    <m/>
    <d v="2024-02-27T00:00:00"/>
    <s v="Вт"/>
    <x v="19"/>
    <x v="10"/>
    <m/>
    <m/>
    <x v="6"/>
    <x v="7"/>
    <s v="норма + переработка"/>
    <n v="2"/>
    <n v="8"/>
  </r>
  <r>
    <m/>
    <d v="2024-02-28T00:00:00"/>
    <s v="Ср"/>
    <x v="19"/>
    <x v="10"/>
    <m/>
    <m/>
    <x v="6"/>
    <x v="7"/>
    <s v="норма + переработка"/>
    <n v="2"/>
    <n v="8"/>
  </r>
  <r>
    <m/>
    <d v="2024-02-29T00:00:00"/>
    <s v="Чт"/>
    <x v="19"/>
    <x v="10"/>
    <m/>
    <m/>
    <x v="6"/>
    <x v="7"/>
    <s v="норма + переработка"/>
    <n v="2"/>
    <n v="8"/>
  </r>
  <r>
    <m/>
    <d v="2024-02-01T00:00:00"/>
    <s v="Чт"/>
    <x v="21"/>
    <x v="2"/>
    <m/>
    <m/>
    <x v="2"/>
    <x v="7"/>
    <s v="норма"/>
    <n v="0"/>
    <n v="4"/>
  </r>
  <r>
    <m/>
    <d v="2024-02-01T00:00:00"/>
    <s v="Чт"/>
    <x v="20"/>
    <x v="2"/>
    <m/>
    <m/>
    <x v="2"/>
    <x v="7"/>
    <s v="норма"/>
    <n v="0"/>
    <n v="4"/>
  </r>
  <r>
    <m/>
    <d v="2024-02-02T00:00:00"/>
    <s v="Пт"/>
    <x v="21"/>
    <x v="2"/>
    <m/>
    <m/>
    <x v="2"/>
    <x v="7"/>
    <s v="норма"/>
    <n v="0"/>
    <n v="4"/>
  </r>
  <r>
    <m/>
    <d v="2024-02-02T00:00:00"/>
    <s v="Пт"/>
    <x v="20"/>
    <x v="2"/>
    <m/>
    <m/>
    <x v="2"/>
    <x v="7"/>
    <s v="норма"/>
    <n v="0"/>
    <n v="4"/>
  </r>
  <r>
    <s v="В/П"/>
    <d v="2024-02-03T00:00:00"/>
    <s v="Сб"/>
    <x v="0"/>
    <x v="0"/>
    <m/>
    <m/>
    <x v="2"/>
    <x v="7"/>
    <s v=""/>
    <n v="0"/>
    <n v="0"/>
  </r>
  <r>
    <s v="В/П"/>
    <d v="2024-02-04T00:00:00"/>
    <s v="Вс"/>
    <x v="0"/>
    <x v="0"/>
    <m/>
    <m/>
    <x v="2"/>
    <x v="7"/>
    <s v=""/>
    <n v="0"/>
    <n v="0"/>
  </r>
  <r>
    <m/>
    <d v="2024-02-05T00:00:00"/>
    <s v="Пн"/>
    <x v="21"/>
    <x v="4"/>
    <m/>
    <m/>
    <x v="2"/>
    <x v="7"/>
    <s v="норма"/>
    <n v="0"/>
    <n v="6"/>
  </r>
  <r>
    <m/>
    <d v="2024-02-06T00:00:00"/>
    <s v="Вт"/>
    <x v="21"/>
    <x v="4"/>
    <m/>
    <m/>
    <x v="2"/>
    <x v="7"/>
    <s v="норма"/>
    <n v="0"/>
    <n v="6"/>
  </r>
  <r>
    <m/>
    <d v="2024-02-06T00:00:00"/>
    <s v="Вт"/>
    <x v="9"/>
    <x v="3"/>
    <m/>
    <m/>
    <x v="2"/>
    <x v="7"/>
    <s v="норма"/>
    <n v="0"/>
    <n v="2"/>
  </r>
  <r>
    <m/>
    <d v="2024-02-07T00:00:00"/>
    <s v="Ср"/>
    <x v="21"/>
    <x v="1"/>
    <m/>
    <m/>
    <x v="2"/>
    <x v="7"/>
    <s v="норма"/>
    <n v="0"/>
    <n v="8"/>
  </r>
  <r>
    <m/>
    <d v="2024-02-08T00:00:00"/>
    <s v="Чт"/>
    <x v="21"/>
    <x v="10"/>
    <m/>
    <m/>
    <x v="2"/>
    <x v="7"/>
    <s v="норма + переработка"/>
    <n v="2"/>
    <n v="8"/>
  </r>
  <r>
    <m/>
    <d v="2024-02-09T00:00:00"/>
    <s v="Пт"/>
    <x v="21"/>
    <x v="12"/>
    <m/>
    <m/>
    <x v="2"/>
    <x v="7"/>
    <s v="норма + переработка"/>
    <n v="3"/>
    <n v="8"/>
  </r>
  <r>
    <s v="В/П"/>
    <d v="2024-02-10T00:00:00"/>
    <s v="Сб"/>
    <x v="21"/>
    <x v="7"/>
    <m/>
    <m/>
    <x v="2"/>
    <x v="7"/>
    <s v="переработка"/>
    <n v="3"/>
    <n v="0"/>
  </r>
  <r>
    <s v="В/П"/>
    <d v="2024-02-11T00:00:00"/>
    <s v="Вс"/>
    <x v="21"/>
    <x v="10"/>
    <m/>
    <m/>
    <x v="2"/>
    <x v="7"/>
    <s v="переработка"/>
    <n v="10"/>
    <n v="0"/>
  </r>
  <r>
    <m/>
    <d v="2024-02-12T00:00:00"/>
    <s v="Пн"/>
    <x v="21"/>
    <x v="12"/>
    <m/>
    <m/>
    <x v="2"/>
    <x v="7"/>
    <s v="норма + переработка"/>
    <n v="3"/>
    <n v="8"/>
  </r>
  <r>
    <m/>
    <d v="2024-02-13T00:00:00"/>
    <s v="Вт"/>
    <x v="21"/>
    <x v="12"/>
    <m/>
    <m/>
    <x v="2"/>
    <x v="7"/>
    <s v="норма + переработка"/>
    <n v="3"/>
    <n v="8"/>
  </r>
  <r>
    <m/>
    <d v="2024-02-14T00:00:00"/>
    <s v="Ср"/>
    <x v="21"/>
    <x v="15"/>
    <m/>
    <m/>
    <x v="2"/>
    <x v="7"/>
    <s v="норма + переработка"/>
    <n v="6"/>
    <n v="8"/>
  </r>
  <r>
    <m/>
    <d v="2024-02-15T00:00:00"/>
    <s v="Чт"/>
    <x v="21"/>
    <x v="10"/>
    <m/>
    <m/>
    <x v="2"/>
    <x v="7"/>
    <s v="норма + переработка"/>
    <n v="2"/>
    <n v="8"/>
  </r>
  <r>
    <m/>
    <d v="2024-02-16T00:00:00"/>
    <s v="Пт"/>
    <x v="21"/>
    <x v="1"/>
    <m/>
    <m/>
    <x v="2"/>
    <x v="7"/>
    <s v="норма"/>
    <n v="0"/>
    <n v="8"/>
  </r>
  <r>
    <s v="В/П"/>
    <d v="2024-02-17T00:00:00"/>
    <s v="Сб"/>
    <x v="0"/>
    <x v="0"/>
    <m/>
    <m/>
    <x v="2"/>
    <x v="7"/>
    <s v=""/>
    <n v="0"/>
    <n v="0"/>
  </r>
  <r>
    <s v="В/П"/>
    <d v="2024-02-18T00:00:00"/>
    <s v="Вс"/>
    <x v="0"/>
    <x v="0"/>
    <m/>
    <m/>
    <x v="2"/>
    <x v="7"/>
    <s v=""/>
    <n v="0"/>
    <n v="0"/>
  </r>
  <r>
    <m/>
    <d v="2024-02-19T00:00:00"/>
    <s v="Пн"/>
    <x v="21"/>
    <x v="1"/>
    <m/>
    <m/>
    <x v="2"/>
    <x v="7"/>
    <s v="норма"/>
    <n v="0"/>
    <n v="8"/>
  </r>
  <r>
    <m/>
    <d v="2024-02-20T00:00:00"/>
    <s v="Вт"/>
    <x v="21"/>
    <x v="1"/>
    <m/>
    <m/>
    <x v="2"/>
    <x v="7"/>
    <s v="норма"/>
    <n v="0"/>
    <n v="8"/>
  </r>
  <r>
    <m/>
    <d v="2024-02-21T00:00:00"/>
    <s v="Ср"/>
    <x v="21"/>
    <x v="10"/>
    <m/>
    <m/>
    <x v="2"/>
    <x v="7"/>
    <s v="норма + переработка"/>
    <n v="2"/>
    <n v="8"/>
  </r>
  <r>
    <m/>
    <d v="2024-02-21T00:00:00"/>
    <s v="Ср"/>
    <x v="20"/>
    <x v="17"/>
    <m/>
    <m/>
    <x v="2"/>
    <x v="7"/>
    <s v="переработка"/>
    <n v="0.5"/>
    <n v="0"/>
  </r>
  <r>
    <m/>
    <d v="2024-02-22T00:00:00"/>
    <s v="Чт"/>
    <x v="21"/>
    <x v="1"/>
    <m/>
    <m/>
    <x v="2"/>
    <x v="7"/>
    <s v="норма"/>
    <n v="0"/>
    <n v="8"/>
  </r>
  <r>
    <s v="В/П"/>
    <d v="2024-02-23T00:00:00"/>
    <s v="Пт"/>
    <x v="21"/>
    <x v="1"/>
    <m/>
    <m/>
    <x v="2"/>
    <x v="7"/>
    <s v="переработка"/>
    <n v="8"/>
    <n v="0"/>
  </r>
  <r>
    <s v="В/П"/>
    <d v="2024-02-24T00:00:00"/>
    <s v="Сб"/>
    <x v="0"/>
    <x v="0"/>
    <m/>
    <m/>
    <x v="2"/>
    <x v="7"/>
    <s v=""/>
    <n v="0"/>
    <n v="0"/>
  </r>
  <r>
    <s v="В/П"/>
    <d v="2024-02-25T00:00:00"/>
    <s v="Вс"/>
    <x v="0"/>
    <x v="0"/>
    <m/>
    <m/>
    <x v="2"/>
    <x v="7"/>
    <s v=""/>
    <n v="0"/>
    <n v="0"/>
  </r>
  <r>
    <m/>
    <d v="2024-02-26T00:00:00"/>
    <s v="Пн"/>
    <x v="21"/>
    <x v="4"/>
    <m/>
    <m/>
    <x v="2"/>
    <x v="7"/>
    <s v="норма"/>
    <n v="0"/>
    <n v="6"/>
  </r>
  <r>
    <m/>
    <d v="2024-02-26T00:00:00"/>
    <s v="Пн"/>
    <x v="20"/>
    <x v="2"/>
    <m/>
    <m/>
    <x v="2"/>
    <x v="7"/>
    <s v="норма + переработка"/>
    <n v="2"/>
    <n v="2"/>
  </r>
  <r>
    <m/>
    <d v="2024-02-27T00:00:00"/>
    <s v="Вт"/>
    <x v="21"/>
    <x v="1"/>
    <m/>
    <m/>
    <x v="2"/>
    <x v="7"/>
    <s v="норма"/>
    <n v="0"/>
    <n v="8"/>
  </r>
  <r>
    <m/>
    <d v="2024-02-28T00:00:00"/>
    <s v="Ср"/>
    <x v="21"/>
    <x v="1"/>
    <m/>
    <m/>
    <x v="2"/>
    <x v="7"/>
    <s v="норма"/>
    <n v="0"/>
    <n v="8"/>
  </r>
  <r>
    <m/>
    <d v="2024-02-29T00:00:00"/>
    <s v="Чт"/>
    <x v="21"/>
    <x v="1"/>
    <m/>
    <m/>
    <x v="2"/>
    <x v="7"/>
    <s v="норма"/>
    <n v="0"/>
    <n v="8"/>
  </r>
  <r>
    <m/>
    <d v="2024-02-01T00:00:00"/>
    <s v="Чт"/>
    <x v="1"/>
    <x v="1"/>
    <m/>
    <m/>
    <x v="7"/>
    <x v="7"/>
    <s v="норма"/>
    <n v="0"/>
    <n v="8"/>
  </r>
  <r>
    <m/>
    <d v="2024-02-02T00:00:00"/>
    <s v="Пт"/>
    <x v="1"/>
    <x v="1"/>
    <m/>
    <m/>
    <x v="7"/>
    <x v="7"/>
    <s v="норма"/>
    <n v="0"/>
    <n v="8"/>
  </r>
  <r>
    <s v="В/П"/>
    <d v="2024-02-03T00:00:00"/>
    <s v="Сб"/>
    <x v="0"/>
    <x v="0"/>
    <m/>
    <m/>
    <x v="7"/>
    <x v="7"/>
    <s v=""/>
    <n v="0"/>
    <n v="0"/>
  </r>
  <r>
    <s v="В/П"/>
    <d v="2024-02-04T00:00:00"/>
    <s v="Вс"/>
    <x v="0"/>
    <x v="0"/>
    <m/>
    <m/>
    <x v="7"/>
    <x v="7"/>
    <s v=""/>
    <n v="0"/>
    <n v="0"/>
  </r>
  <r>
    <m/>
    <d v="2024-02-05T00:00:00"/>
    <s v="Пн"/>
    <x v="1"/>
    <x v="1"/>
    <m/>
    <m/>
    <x v="7"/>
    <x v="7"/>
    <s v="норма"/>
    <n v="0"/>
    <n v="8"/>
  </r>
  <r>
    <m/>
    <d v="2024-02-06T00:00:00"/>
    <s v="Вт"/>
    <x v="1"/>
    <x v="1"/>
    <m/>
    <m/>
    <x v="7"/>
    <x v="7"/>
    <s v="норма"/>
    <n v="0"/>
    <n v="8"/>
  </r>
  <r>
    <m/>
    <d v="2024-02-07T00:00:00"/>
    <s v="Ср"/>
    <x v="1"/>
    <x v="1"/>
    <m/>
    <m/>
    <x v="7"/>
    <x v="7"/>
    <s v="норма"/>
    <n v="0"/>
    <n v="8"/>
  </r>
  <r>
    <m/>
    <d v="2024-02-08T00:00:00"/>
    <s v="Чт"/>
    <x v="1"/>
    <x v="1"/>
    <m/>
    <m/>
    <x v="7"/>
    <x v="7"/>
    <s v="норма"/>
    <n v="0"/>
    <n v="8"/>
  </r>
  <r>
    <m/>
    <d v="2024-02-09T00:00:00"/>
    <s v="Пт"/>
    <x v="1"/>
    <x v="1"/>
    <m/>
    <m/>
    <x v="7"/>
    <x v="7"/>
    <s v="норма"/>
    <n v="0"/>
    <n v="8"/>
  </r>
  <r>
    <s v="В/П"/>
    <d v="2024-02-10T00:00:00"/>
    <s v="Сб"/>
    <x v="0"/>
    <x v="0"/>
    <m/>
    <m/>
    <x v="7"/>
    <x v="7"/>
    <s v=""/>
    <n v="0"/>
    <n v="0"/>
  </r>
  <r>
    <s v="В/П"/>
    <d v="2024-02-11T00:00:00"/>
    <s v="Вс"/>
    <x v="0"/>
    <x v="0"/>
    <m/>
    <m/>
    <x v="7"/>
    <x v="7"/>
    <s v=""/>
    <n v="0"/>
    <n v="0"/>
  </r>
  <r>
    <m/>
    <d v="2024-02-12T00:00:00"/>
    <s v="Пн"/>
    <x v="1"/>
    <x v="1"/>
    <m/>
    <m/>
    <x v="7"/>
    <x v="7"/>
    <s v="норма"/>
    <n v="0"/>
    <n v="8"/>
  </r>
  <r>
    <m/>
    <d v="2024-02-13T00:00:00"/>
    <s v="Вт"/>
    <x v="1"/>
    <x v="1"/>
    <m/>
    <m/>
    <x v="7"/>
    <x v="7"/>
    <s v="норма"/>
    <n v="0"/>
    <n v="8"/>
  </r>
  <r>
    <m/>
    <d v="2024-02-14T00:00:00"/>
    <s v="Ср"/>
    <x v="1"/>
    <x v="1"/>
    <m/>
    <m/>
    <x v="7"/>
    <x v="7"/>
    <s v="норма"/>
    <n v="0"/>
    <n v="8"/>
  </r>
  <r>
    <m/>
    <d v="2024-02-15T00:00:00"/>
    <s v="Чт"/>
    <x v="1"/>
    <x v="1"/>
    <m/>
    <m/>
    <x v="7"/>
    <x v="7"/>
    <s v="норма"/>
    <n v="0"/>
    <n v="8"/>
  </r>
  <r>
    <m/>
    <d v="2024-02-16T00:00:00"/>
    <s v="Пт"/>
    <x v="1"/>
    <x v="1"/>
    <m/>
    <m/>
    <x v="7"/>
    <x v="7"/>
    <s v="норма"/>
    <n v="0"/>
    <n v="8"/>
  </r>
  <r>
    <s v="В/П"/>
    <d v="2024-02-17T00:00:00"/>
    <s v="Сб"/>
    <x v="0"/>
    <x v="0"/>
    <m/>
    <m/>
    <x v="7"/>
    <x v="7"/>
    <s v=""/>
    <n v="0"/>
    <n v="0"/>
  </r>
  <r>
    <s v="В/П"/>
    <d v="2024-02-18T00:00:00"/>
    <s v="Вс"/>
    <x v="0"/>
    <x v="0"/>
    <m/>
    <m/>
    <x v="7"/>
    <x v="7"/>
    <s v=""/>
    <n v="0"/>
    <n v="0"/>
  </r>
  <r>
    <m/>
    <d v="2024-02-19T00:00:00"/>
    <s v="Пн"/>
    <x v="1"/>
    <x v="1"/>
    <m/>
    <m/>
    <x v="7"/>
    <x v="7"/>
    <s v="норма"/>
    <n v="0"/>
    <n v="8"/>
  </r>
  <r>
    <m/>
    <d v="2024-02-20T00:00:00"/>
    <s v="Вт"/>
    <x v="1"/>
    <x v="1"/>
    <m/>
    <m/>
    <x v="7"/>
    <x v="7"/>
    <s v="норма"/>
    <n v="0"/>
    <n v="8"/>
  </r>
  <r>
    <m/>
    <d v="2024-02-21T00:00:00"/>
    <s v="Ср"/>
    <x v="1"/>
    <x v="1"/>
    <m/>
    <m/>
    <x v="7"/>
    <x v="7"/>
    <s v="норма"/>
    <n v="0"/>
    <n v="8"/>
  </r>
  <r>
    <m/>
    <d v="2024-02-22T00:00:00"/>
    <s v="Чт"/>
    <x v="1"/>
    <x v="1"/>
    <m/>
    <m/>
    <x v="7"/>
    <x v="7"/>
    <s v="норма"/>
    <n v="0"/>
    <n v="8"/>
  </r>
  <r>
    <s v="В/П"/>
    <d v="2024-02-23T00:00:00"/>
    <s v="Пт"/>
    <x v="0"/>
    <x v="0"/>
    <m/>
    <m/>
    <x v="7"/>
    <x v="7"/>
    <s v=""/>
    <n v="0"/>
    <n v="0"/>
  </r>
  <r>
    <s v="В/П"/>
    <d v="2024-02-24T00:00:00"/>
    <s v="Сб"/>
    <x v="0"/>
    <x v="0"/>
    <m/>
    <m/>
    <x v="7"/>
    <x v="7"/>
    <s v=""/>
    <n v="0"/>
    <n v="0"/>
  </r>
  <r>
    <s v="В/П"/>
    <d v="2024-02-25T00:00:00"/>
    <s v="Вс"/>
    <x v="0"/>
    <x v="0"/>
    <m/>
    <m/>
    <x v="7"/>
    <x v="7"/>
    <s v=""/>
    <n v="0"/>
    <n v="0"/>
  </r>
  <r>
    <m/>
    <d v="2024-02-26T00:00:00"/>
    <s v="Пн"/>
    <x v="1"/>
    <x v="1"/>
    <m/>
    <m/>
    <x v="7"/>
    <x v="7"/>
    <s v="норма"/>
    <n v="0"/>
    <n v="8"/>
  </r>
  <r>
    <m/>
    <d v="2024-02-27T00:00:00"/>
    <s v="Вт"/>
    <x v="1"/>
    <x v="1"/>
    <m/>
    <m/>
    <x v="7"/>
    <x v="7"/>
    <s v="норма"/>
    <n v="0"/>
    <n v="8"/>
  </r>
  <r>
    <m/>
    <d v="2024-02-28T00:00:00"/>
    <s v="Ср"/>
    <x v="1"/>
    <x v="1"/>
    <m/>
    <m/>
    <x v="7"/>
    <x v="7"/>
    <s v="норма"/>
    <n v="0"/>
    <n v="8"/>
  </r>
  <r>
    <m/>
    <d v="2024-02-29T00:00:00"/>
    <s v="Чт"/>
    <x v="1"/>
    <x v="1"/>
    <m/>
    <m/>
    <x v="7"/>
    <x v="7"/>
    <s v="норма"/>
    <n v="0"/>
    <n v="8"/>
  </r>
  <r>
    <m/>
    <d v="2024-02-01T00:00:00"/>
    <s v="Чт"/>
    <x v="21"/>
    <x v="1"/>
    <m/>
    <m/>
    <x v="3"/>
    <x v="7"/>
    <s v="норма"/>
    <n v="0"/>
    <n v="8"/>
  </r>
  <r>
    <m/>
    <d v="2024-02-02T00:00:00"/>
    <s v="Пт"/>
    <x v="21"/>
    <x v="1"/>
    <m/>
    <m/>
    <x v="3"/>
    <x v="7"/>
    <s v="норма"/>
    <n v="0"/>
    <n v="8"/>
  </r>
  <r>
    <s v="В/П"/>
    <d v="2024-02-03T00:00:00"/>
    <s v="Сб"/>
    <x v="0"/>
    <x v="0"/>
    <m/>
    <m/>
    <x v="3"/>
    <x v="7"/>
    <s v=""/>
    <n v="0"/>
    <n v="0"/>
  </r>
  <r>
    <s v="В/П"/>
    <d v="2024-02-04T00:00:00"/>
    <s v="Вс"/>
    <x v="12"/>
    <x v="6"/>
    <m/>
    <m/>
    <x v="3"/>
    <x v="7"/>
    <s v="переработка"/>
    <n v="1"/>
    <n v="0"/>
  </r>
  <r>
    <m/>
    <d v="2024-02-05T00:00:00"/>
    <s v="Пн"/>
    <x v="21"/>
    <x v="4"/>
    <m/>
    <m/>
    <x v="3"/>
    <x v="7"/>
    <s v="норма"/>
    <n v="0"/>
    <n v="6"/>
  </r>
  <r>
    <m/>
    <d v="2024-02-05T00:00:00"/>
    <s v="Пн"/>
    <x v="12"/>
    <x v="3"/>
    <m/>
    <m/>
    <x v="3"/>
    <x v="7"/>
    <s v="норма"/>
    <n v="0"/>
    <n v="2"/>
  </r>
  <r>
    <m/>
    <d v="2024-02-06T00:00:00"/>
    <s v="Вт"/>
    <x v="7"/>
    <x v="1"/>
    <m/>
    <m/>
    <x v="3"/>
    <x v="7"/>
    <s v="норма"/>
    <n v="0"/>
    <n v="8"/>
  </r>
  <r>
    <m/>
    <d v="2024-02-07T00:00:00"/>
    <s v="Ср"/>
    <x v="7"/>
    <x v="1"/>
    <m/>
    <m/>
    <x v="3"/>
    <x v="7"/>
    <s v="норма"/>
    <n v="0"/>
    <n v="8"/>
  </r>
  <r>
    <m/>
    <d v="2024-02-08T00:00:00"/>
    <s v="Чт"/>
    <x v="21"/>
    <x v="4"/>
    <m/>
    <m/>
    <x v="3"/>
    <x v="7"/>
    <s v="норма"/>
    <n v="0"/>
    <n v="6"/>
  </r>
  <r>
    <m/>
    <d v="2024-02-08T00:00:00"/>
    <s v="Чт"/>
    <x v="17"/>
    <x v="3"/>
    <m/>
    <m/>
    <x v="3"/>
    <x v="7"/>
    <s v="норма"/>
    <n v="0"/>
    <n v="2"/>
  </r>
  <r>
    <m/>
    <d v="2024-02-09T00:00:00"/>
    <s v="Пт"/>
    <x v="21"/>
    <x v="1"/>
    <m/>
    <m/>
    <x v="3"/>
    <x v="7"/>
    <s v="норма"/>
    <n v="0"/>
    <n v="8"/>
  </r>
  <r>
    <s v="В/П"/>
    <d v="2024-02-10T00:00:00"/>
    <s v="Сб"/>
    <x v="21"/>
    <x v="6"/>
    <m/>
    <m/>
    <x v="3"/>
    <x v="7"/>
    <s v="переработка"/>
    <n v="1"/>
    <n v="0"/>
  </r>
  <r>
    <s v="В/П"/>
    <d v="2024-02-10T00:00:00"/>
    <s v="Сб"/>
    <x v="7"/>
    <x v="7"/>
    <m/>
    <m/>
    <x v="3"/>
    <x v="7"/>
    <s v="переработка"/>
    <n v="3"/>
    <n v="0"/>
  </r>
  <r>
    <s v="В/П"/>
    <d v="2024-02-11T00:00:00"/>
    <s v="Вс"/>
    <x v="21"/>
    <x v="2"/>
    <m/>
    <m/>
    <x v="3"/>
    <x v="7"/>
    <s v="переработка"/>
    <n v="4"/>
    <n v="0"/>
  </r>
  <r>
    <m/>
    <d v="2024-02-12T00:00:00"/>
    <s v="Пн"/>
    <x v="21"/>
    <x v="1"/>
    <m/>
    <m/>
    <x v="3"/>
    <x v="7"/>
    <s v="норма"/>
    <n v="0"/>
    <n v="8"/>
  </r>
  <r>
    <m/>
    <d v="2024-02-13T00:00:00"/>
    <s v="Вт"/>
    <x v="21"/>
    <x v="1"/>
    <m/>
    <m/>
    <x v="3"/>
    <x v="7"/>
    <s v="норма"/>
    <n v="0"/>
    <n v="8"/>
  </r>
  <r>
    <m/>
    <d v="2024-02-14T00:00:00"/>
    <s v="Ср"/>
    <x v="21"/>
    <x v="10"/>
    <m/>
    <m/>
    <x v="3"/>
    <x v="7"/>
    <s v="норма + переработка"/>
    <n v="2"/>
    <n v="8"/>
  </r>
  <r>
    <m/>
    <d v="2024-02-14T00:00:00"/>
    <s v="Ср"/>
    <x v="12"/>
    <x v="6"/>
    <m/>
    <m/>
    <x v="3"/>
    <x v="7"/>
    <s v="переработка"/>
    <n v="1"/>
    <n v="0"/>
  </r>
  <r>
    <m/>
    <d v="2024-02-15T00:00:00"/>
    <s v="Чт"/>
    <x v="21"/>
    <x v="12"/>
    <m/>
    <m/>
    <x v="3"/>
    <x v="7"/>
    <s v="норма + переработка"/>
    <n v="3"/>
    <n v="8"/>
  </r>
  <r>
    <m/>
    <d v="2024-02-16T00:00:00"/>
    <s v="Пт"/>
    <x v="21"/>
    <x v="1"/>
    <m/>
    <m/>
    <x v="3"/>
    <x v="7"/>
    <s v="норма"/>
    <n v="0"/>
    <n v="8"/>
  </r>
  <r>
    <s v="В/П"/>
    <d v="2024-02-17T00:00:00"/>
    <s v="Сб"/>
    <x v="21"/>
    <x v="3"/>
    <m/>
    <m/>
    <x v="3"/>
    <x v="7"/>
    <s v="переработка"/>
    <n v="2"/>
    <n v="0"/>
  </r>
  <r>
    <s v="В/П"/>
    <d v="2024-02-18T00:00:00"/>
    <s v="Вс"/>
    <x v="0"/>
    <x v="0"/>
    <m/>
    <m/>
    <x v="3"/>
    <x v="7"/>
    <s v=""/>
    <n v="0"/>
    <n v="0"/>
  </r>
  <r>
    <m/>
    <d v="2024-02-19T00:00:00"/>
    <s v="Пн"/>
    <x v="21"/>
    <x v="3"/>
    <m/>
    <m/>
    <x v="3"/>
    <x v="7"/>
    <s v="норма"/>
    <n v="0"/>
    <n v="2"/>
  </r>
  <r>
    <m/>
    <d v="2024-02-19T00:00:00"/>
    <s v="Пн"/>
    <x v="7"/>
    <x v="4"/>
    <m/>
    <m/>
    <x v="3"/>
    <x v="7"/>
    <s v="норма"/>
    <n v="0"/>
    <n v="6"/>
  </r>
  <r>
    <m/>
    <d v="2024-02-20T00:00:00"/>
    <s v="Вт"/>
    <x v="7"/>
    <x v="1"/>
    <m/>
    <m/>
    <x v="3"/>
    <x v="7"/>
    <s v="норма"/>
    <n v="0"/>
    <n v="8"/>
  </r>
  <r>
    <m/>
    <d v="2024-02-21T00:00:00"/>
    <s v="Ср"/>
    <x v="7"/>
    <x v="1"/>
    <m/>
    <m/>
    <x v="3"/>
    <x v="7"/>
    <s v="норма"/>
    <n v="0"/>
    <n v="8"/>
  </r>
  <r>
    <m/>
    <d v="2024-02-22T00:00:00"/>
    <s v="Чт"/>
    <x v="21"/>
    <x v="3"/>
    <m/>
    <m/>
    <x v="3"/>
    <x v="7"/>
    <s v="норма"/>
    <n v="0"/>
    <n v="2"/>
  </r>
  <r>
    <m/>
    <d v="2024-02-22T00:00:00"/>
    <s v="Чт"/>
    <x v="7"/>
    <x v="8"/>
    <m/>
    <m/>
    <x v="3"/>
    <x v="7"/>
    <s v="норма"/>
    <n v="0"/>
    <n v="5"/>
  </r>
  <r>
    <s v="В/П"/>
    <d v="2024-02-23T00:00:00"/>
    <s v="Пт"/>
    <x v="0"/>
    <x v="0"/>
    <m/>
    <m/>
    <x v="3"/>
    <x v="7"/>
    <s v=""/>
    <n v="0"/>
    <n v="0"/>
  </r>
  <r>
    <s v="В/П"/>
    <d v="2024-02-24T00:00:00"/>
    <s v="Сб"/>
    <x v="0"/>
    <x v="0"/>
    <m/>
    <m/>
    <x v="3"/>
    <x v="7"/>
    <s v=""/>
    <n v="0"/>
    <n v="0"/>
  </r>
  <r>
    <s v="В/П"/>
    <d v="2024-02-25T00:00:00"/>
    <s v="Вс"/>
    <x v="0"/>
    <x v="0"/>
    <m/>
    <m/>
    <x v="3"/>
    <x v="7"/>
    <s v=""/>
    <n v="0"/>
    <n v="0"/>
  </r>
  <r>
    <m/>
    <d v="2024-02-26T00:00:00"/>
    <s v="Пн"/>
    <x v="7"/>
    <x v="1"/>
    <m/>
    <m/>
    <x v="3"/>
    <x v="7"/>
    <s v="норма"/>
    <n v="0"/>
    <n v="8"/>
  </r>
  <r>
    <m/>
    <d v="2024-02-27T00:00:00"/>
    <s v="Вт"/>
    <x v="7"/>
    <x v="1"/>
    <m/>
    <m/>
    <x v="3"/>
    <x v="7"/>
    <s v="норма"/>
    <n v="0"/>
    <n v="8"/>
  </r>
  <r>
    <m/>
    <d v="2024-02-28T00:00:00"/>
    <s v="Ср"/>
    <x v="7"/>
    <x v="1"/>
    <m/>
    <m/>
    <x v="3"/>
    <x v="7"/>
    <s v="норма"/>
    <n v="0"/>
    <n v="8"/>
  </r>
  <r>
    <m/>
    <d v="2024-02-29T00:00:00"/>
    <s v="Чт"/>
    <x v="25"/>
    <x v="1"/>
    <m/>
    <m/>
    <x v="3"/>
    <x v="7"/>
    <s v="норма"/>
    <n v="0"/>
    <n v="8"/>
  </r>
  <r>
    <m/>
    <d v="2024-02-01T00:00:00"/>
    <s v="Чт"/>
    <x v="18"/>
    <x v="9"/>
    <m/>
    <m/>
    <x v="8"/>
    <x v="7"/>
    <s v="норма"/>
    <n v="0"/>
    <n v="7"/>
  </r>
  <r>
    <m/>
    <d v="2024-02-01T00:00:00"/>
    <s v="Чт"/>
    <x v="1"/>
    <x v="6"/>
    <m/>
    <m/>
    <x v="8"/>
    <x v="7"/>
    <s v="норма"/>
    <n v="0"/>
    <n v="1"/>
  </r>
  <r>
    <m/>
    <d v="2024-02-02T00:00:00"/>
    <s v="Пт"/>
    <x v="18"/>
    <x v="9"/>
    <m/>
    <m/>
    <x v="8"/>
    <x v="7"/>
    <s v="норма"/>
    <n v="0"/>
    <n v="7"/>
  </r>
  <r>
    <m/>
    <d v="2024-02-02T00:00:00"/>
    <s v="Пт"/>
    <x v="1"/>
    <x v="6"/>
    <m/>
    <m/>
    <x v="8"/>
    <x v="7"/>
    <s v="норма"/>
    <n v="0"/>
    <n v="1"/>
  </r>
  <r>
    <s v="В/П"/>
    <d v="2024-02-03T00:00:00"/>
    <s v="Сб"/>
    <x v="0"/>
    <x v="0"/>
    <m/>
    <m/>
    <x v="8"/>
    <x v="7"/>
    <s v=""/>
    <n v="0"/>
    <n v="0"/>
  </r>
  <r>
    <s v="В/П"/>
    <d v="2024-02-04T00:00:00"/>
    <s v="Вс"/>
    <x v="0"/>
    <x v="0"/>
    <m/>
    <m/>
    <x v="8"/>
    <x v="7"/>
    <s v=""/>
    <n v="0"/>
    <n v="0"/>
  </r>
  <r>
    <m/>
    <d v="2024-02-05T00:00:00"/>
    <s v="Пн"/>
    <x v="17"/>
    <x v="1"/>
    <m/>
    <m/>
    <x v="8"/>
    <x v="7"/>
    <s v="норма"/>
    <n v="0"/>
    <n v="8"/>
  </r>
  <r>
    <m/>
    <d v="2024-02-06T00:00:00"/>
    <s v="Вт"/>
    <x v="18"/>
    <x v="1"/>
    <m/>
    <m/>
    <x v="8"/>
    <x v="7"/>
    <s v="норма"/>
    <n v="0"/>
    <n v="8"/>
  </r>
  <r>
    <m/>
    <d v="2024-02-07T00:00:00"/>
    <s v="Ср"/>
    <x v="18"/>
    <x v="1"/>
    <m/>
    <m/>
    <x v="8"/>
    <x v="7"/>
    <s v="норма"/>
    <n v="0"/>
    <n v="8"/>
  </r>
  <r>
    <m/>
    <d v="2024-02-08T00:00:00"/>
    <s v="Чт"/>
    <x v="18"/>
    <x v="1"/>
    <m/>
    <m/>
    <x v="8"/>
    <x v="7"/>
    <s v="норма"/>
    <n v="0"/>
    <n v="8"/>
  </r>
  <r>
    <m/>
    <d v="2024-02-09T00:00:00"/>
    <s v="Пт"/>
    <x v="18"/>
    <x v="1"/>
    <m/>
    <m/>
    <x v="8"/>
    <x v="7"/>
    <s v="норма"/>
    <n v="0"/>
    <n v="8"/>
  </r>
  <r>
    <s v="В/П"/>
    <d v="2024-02-10T00:00:00"/>
    <s v="Сб"/>
    <x v="0"/>
    <x v="0"/>
    <m/>
    <m/>
    <x v="8"/>
    <x v="7"/>
    <s v=""/>
    <n v="0"/>
    <n v="0"/>
  </r>
  <r>
    <s v="В/П"/>
    <d v="2024-02-11T00:00:00"/>
    <s v="Вс"/>
    <x v="0"/>
    <x v="0"/>
    <m/>
    <m/>
    <x v="8"/>
    <x v="7"/>
    <s v=""/>
    <n v="0"/>
    <n v="0"/>
  </r>
  <r>
    <m/>
    <d v="2024-02-12T00:00:00"/>
    <s v="Пн"/>
    <x v="18"/>
    <x v="1"/>
    <m/>
    <m/>
    <x v="8"/>
    <x v="7"/>
    <s v="норма"/>
    <n v="0"/>
    <n v="8"/>
  </r>
  <r>
    <m/>
    <d v="2024-02-13T00:00:00"/>
    <s v="Вт"/>
    <x v="18"/>
    <x v="1"/>
    <m/>
    <m/>
    <x v="8"/>
    <x v="7"/>
    <s v="норма"/>
    <n v="0"/>
    <n v="8"/>
  </r>
  <r>
    <m/>
    <d v="2024-02-14T00:00:00"/>
    <s v="Ср"/>
    <x v="18"/>
    <x v="1"/>
    <m/>
    <m/>
    <x v="8"/>
    <x v="7"/>
    <s v="норма"/>
    <n v="0"/>
    <n v="8"/>
  </r>
  <r>
    <m/>
    <d v="2024-02-15T00:00:00"/>
    <s v="Чт"/>
    <x v="18"/>
    <x v="1"/>
    <m/>
    <m/>
    <x v="8"/>
    <x v="7"/>
    <s v="норма"/>
    <n v="0"/>
    <n v="8"/>
  </r>
  <r>
    <m/>
    <d v="2024-02-16T00:00:00"/>
    <s v="Пт"/>
    <x v="18"/>
    <x v="1"/>
    <m/>
    <m/>
    <x v="8"/>
    <x v="7"/>
    <s v="норма"/>
    <n v="0"/>
    <n v="8"/>
  </r>
  <r>
    <s v="В/П"/>
    <d v="2024-02-17T00:00:00"/>
    <s v="Сб"/>
    <x v="18"/>
    <x v="1"/>
    <m/>
    <m/>
    <x v="8"/>
    <x v="7"/>
    <s v="переработка"/>
    <n v="8"/>
    <n v="0"/>
  </r>
  <r>
    <s v="В/П"/>
    <d v="2024-02-18T00:00:00"/>
    <s v="Вс"/>
    <x v="0"/>
    <x v="0"/>
    <m/>
    <m/>
    <x v="8"/>
    <x v="7"/>
    <s v=""/>
    <n v="0"/>
    <n v="0"/>
  </r>
  <r>
    <m/>
    <d v="2024-02-19T00:00:00"/>
    <s v="Пн"/>
    <x v="18"/>
    <x v="1"/>
    <m/>
    <m/>
    <x v="8"/>
    <x v="7"/>
    <s v="норма"/>
    <n v="0"/>
    <n v="8"/>
  </r>
  <r>
    <m/>
    <d v="2024-02-20T00:00:00"/>
    <s v="Вт"/>
    <x v="18"/>
    <x v="1"/>
    <m/>
    <m/>
    <x v="8"/>
    <x v="7"/>
    <s v="норма"/>
    <n v="0"/>
    <n v="8"/>
  </r>
  <r>
    <m/>
    <d v="2024-02-21T00:00:00"/>
    <s v="Ср"/>
    <x v="18"/>
    <x v="1"/>
    <m/>
    <m/>
    <x v="8"/>
    <x v="7"/>
    <s v="норма"/>
    <n v="0"/>
    <n v="8"/>
  </r>
  <r>
    <m/>
    <d v="2024-02-22T00:00:00"/>
    <s v="Чт"/>
    <x v="18"/>
    <x v="1"/>
    <m/>
    <m/>
    <x v="8"/>
    <x v="7"/>
    <s v="норма"/>
    <n v="0"/>
    <n v="8"/>
  </r>
  <r>
    <s v="В/П"/>
    <d v="2024-02-23T00:00:00"/>
    <s v="Пт"/>
    <x v="18"/>
    <x v="1"/>
    <m/>
    <m/>
    <x v="8"/>
    <x v="7"/>
    <s v="переработка"/>
    <n v="8"/>
    <n v="0"/>
  </r>
  <r>
    <s v="В/П"/>
    <d v="2024-02-24T00:00:00"/>
    <s v="Сб"/>
    <x v="18"/>
    <x v="1"/>
    <m/>
    <m/>
    <x v="8"/>
    <x v="7"/>
    <s v="переработка"/>
    <n v="8"/>
    <n v="0"/>
  </r>
  <r>
    <s v="В/П"/>
    <d v="2024-02-25T00:00:00"/>
    <s v="Вс"/>
    <x v="0"/>
    <x v="0"/>
    <m/>
    <m/>
    <x v="8"/>
    <x v="7"/>
    <s v=""/>
    <n v="0"/>
    <n v="0"/>
  </r>
  <r>
    <m/>
    <d v="2024-02-26T00:00:00"/>
    <s v="Пн"/>
    <x v="18"/>
    <x v="1"/>
    <m/>
    <m/>
    <x v="8"/>
    <x v="7"/>
    <s v="норма"/>
    <n v="0"/>
    <n v="8"/>
  </r>
  <r>
    <m/>
    <d v="2024-02-27T00:00:00"/>
    <s v="Вт"/>
    <x v="18"/>
    <x v="1"/>
    <m/>
    <m/>
    <x v="8"/>
    <x v="7"/>
    <s v="норма"/>
    <n v="0"/>
    <n v="8"/>
  </r>
  <r>
    <m/>
    <d v="2024-02-28T00:00:00"/>
    <s v="Ср"/>
    <x v="18"/>
    <x v="1"/>
    <m/>
    <m/>
    <x v="8"/>
    <x v="7"/>
    <s v="норма"/>
    <n v="0"/>
    <n v="8"/>
  </r>
  <r>
    <m/>
    <d v="2024-02-29T00:00:00"/>
    <s v="Чт"/>
    <x v="18"/>
    <x v="1"/>
    <m/>
    <m/>
    <x v="8"/>
    <x v="7"/>
    <s v="норма"/>
    <n v="0"/>
    <n v="8"/>
  </r>
  <r>
    <m/>
    <d v="2024-02-01T00:00:00"/>
    <s v="Чт"/>
    <x v="20"/>
    <x v="1"/>
    <m/>
    <m/>
    <x v="9"/>
    <x v="7"/>
    <s v="норма"/>
    <n v="0"/>
    <n v="8"/>
  </r>
  <r>
    <m/>
    <d v="2024-02-02T00:00:00"/>
    <s v="Пт"/>
    <x v="20"/>
    <x v="1"/>
    <m/>
    <m/>
    <x v="9"/>
    <x v="7"/>
    <s v="норма"/>
    <n v="0"/>
    <n v="8"/>
  </r>
  <r>
    <s v="В/П"/>
    <d v="2024-02-03T00:00:00"/>
    <s v="Сб"/>
    <x v="0"/>
    <x v="0"/>
    <m/>
    <m/>
    <x v="9"/>
    <x v="7"/>
    <s v=""/>
    <n v="0"/>
    <n v="0"/>
  </r>
  <r>
    <s v="В/П"/>
    <d v="2024-02-04T00:00:00"/>
    <s v="Вс"/>
    <x v="0"/>
    <x v="0"/>
    <m/>
    <m/>
    <x v="9"/>
    <x v="7"/>
    <s v=""/>
    <n v="0"/>
    <n v="0"/>
  </r>
  <r>
    <m/>
    <d v="2024-02-05T00:00:00"/>
    <s v="Пн"/>
    <x v="20"/>
    <x v="1"/>
    <m/>
    <m/>
    <x v="9"/>
    <x v="7"/>
    <s v="норма"/>
    <n v="0"/>
    <n v="8"/>
  </r>
  <r>
    <m/>
    <d v="2024-02-06T00:00:00"/>
    <s v="Вт"/>
    <x v="20"/>
    <x v="1"/>
    <m/>
    <m/>
    <x v="9"/>
    <x v="7"/>
    <s v="норма"/>
    <n v="0"/>
    <n v="8"/>
  </r>
  <r>
    <m/>
    <d v="2024-02-07T00:00:00"/>
    <s v="Ср"/>
    <x v="20"/>
    <x v="1"/>
    <m/>
    <m/>
    <x v="9"/>
    <x v="7"/>
    <s v="норма"/>
    <n v="0"/>
    <n v="8"/>
  </r>
  <r>
    <m/>
    <d v="2024-02-08T00:00:00"/>
    <s v="Чт"/>
    <x v="20"/>
    <x v="1"/>
    <m/>
    <m/>
    <x v="9"/>
    <x v="7"/>
    <s v="норма"/>
    <n v="0"/>
    <n v="8"/>
  </r>
  <r>
    <m/>
    <d v="2024-02-09T00:00:00"/>
    <s v="Пт"/>
    <x v="20"/>
    <x v="1"/>
    <m/>
    <m/>
    <x v="9"/>
    <x v="7"/>
    <s v="норма"/>
    <n v="0"/>
    <n v="8"/>
  </r>
  <r>
    <s v="В/П"/>
    <d v="2024-02-10T00:00:00"/>
    <s v="Сб"/>
    <x v="0"/>
    <x v="0"/>
    <m/>
    <m/>
    <x v="9"/>
    <x v="7"/>
    <s v=""/>
    <n v="0"/>
    <n v="0"/>
  </r>
  <r>
    <s v="В/П"/>
    <d v="2024-02-11T00:00:00"/>
    <s v="Вс"/>
    <x v="0"/>
    <x v="0"/>
    <m/>
    <m/>
    <x v="9"/>
    <x v="7"/>
    <s v=""/>
    <n v="0"/>
    <n v="0"/>
  </r>
  <r>
    <m/>
    <d v="2024-02-12T00:00:00"/>
    <s v="Пн"/>
    <x v="20"/>
    <x v="1"/>
    <m/>
    <m/>
    <x v="9"/>
    <x v="7"/>
    <s v="норма"/>
    <n v="0"/>
    <n v="8"/>
  </r>
  <r>
    <m/>
    <d v="2024-02-13T00:00:00"/>
    <s v="Вт"/>
    <x v="20"/>
    <x v="1"/>
    <m/>
    <m/>
    <x v="9"/>
    <x v="7"/>
    <s v="норма"/>
    <n v="0"/>
    <n v="8"/>
  </r>
  <r>
    <m/>
    <d v="2024-02-14T00:00:00"/>
    <s v="Ср"/>
    <x v="20"/>
    <x v="1"/>
    <m/>
    <m/>
    <x v="9"/>
    <x v="7"/>
    <s v="норма"/>
    <n v="0"/>
    <n v="8"/>
  </r>
  <r>
    <m/>
    <d v="2024-02-15T00:00:00"/>
    <s v="Чт"/>
    <x v="20"/>
    <x v="1"/>
    <m/>
    <m/>
    <x v="9"/>
    <x v="7"/>
    <s v="норма"/>
    <n v="0"/>
    <n v="8"/>
  </r>
  <r>
    <m/>
    <d v="2024-02-16T00:00:00"/>
    <s v="Пт"/>
    <x v="20"/>
    <x v="1"/>
    <m/>
    <m/>
    <x v="9"/>
    <x v="7"/>
    <s v="норма"/>
    <n v="0"/>
    <n v="8"/>
  </r>
  <r>
    <s v="В/П"/>
    <d v="2024-02-17T00:00:00"/>
    <s v="Сб"/>
    <x v="0"/>
    <x v="0"/>
    <m/>
    <m/>
    <x v="9"/>
    <x v="7"/>
    <s v=""/>
    <n v="0"/>
    <n v="0"/>
  </r>
  <r>
    <s v="В/П"/>
    <d v="2024-02-18T00:00:00"/>
    <s v="Вс"/>
    <x v="0"/>
    <x v="0"/>
    <m/>
    <m/>
    <x v="9"/>
    <x v="7"/>
    <s v=""/>
    <n v="0"/>
    <n v="0"/>
  </r>
  <r>
    <m/>
    <d v="2024-02-19T00:00:00"/>
    <s v="Пн"/>
    <x v="20"/>
    <x v="1"/>
    <m/>
    <m/>
    <x v="9"/>
    <x v="7"/>
    <s v="норма"/>
    <n v="0"/>
    <n v="8"/>
  </r>
  <r>
    <m/>
    <d v="2024-02-20T00:00:00"/>
    <s v="Вт"/>
    <x v="20"/>
    <x v="1"/>
    <m/>
    <m/>
    <x v="9"/>
    <x v="7"/>
    <s v="норма"/>
    <n v="0"/>
    <n v="8"/>
  </r>
  <r>
    <m/>
    <d v="2024-02-21T00:00:00"/>
    <s v="Ср"/>
    <x v="20"/>
    <x v="1"/>
    <m/>
    <m/>
    <x v="9"/>
    <x v="7"/>
    <s v="норма"/>
    <n v="0"/>
    <n v="8"/>
  </r>
  <r>
    <m/>
    <d v="2024-02-22T00:00:00"/>
    <s v="Чт"/>
    <x v="20"/>
    <x v="9"/>
    <m/>
    <m/>
    <x v="9"/>
    <x v="7"/>
    <s v="норма"/>
    <n v="0"/>
    <n v="7"/>
  </r>
  <r>
    <s v="В/П"/>
    <d v="2024-02-23T00:00:00"/>
    <s v="Пт"/>
    <x v="0"/>
    <x v="0"/>
    <m/>
    <m/>
    <x v="9"/>
    <x v="7"/>
    <s v=""/>
    <n v="0"/>
    <n v="0"/>
  </r>
  <r>
    <s v="В/П"/>
    <d v="2024-02-24T00:00:00"/>
    <s v="Сб"/>
    <x v="0"/>
    <x v="0"/>
    <m/>
    <m/>
    <x v="9"/>
    <x v="7"/>
    <s v=""/>
    <n v="0"/>
    <n v="0"/>
  </r>
  <r>
    <s v="В/П"/>
    <d v="2024-02-25T00:00:00"/>
    <s v="Вс"/>
    <x v="0"/>
    <x v="0"/>
    <m/>
    <m/>
    <x v="9"/>
    <x v="7"/>
    <s v=""/>
    <n v="0"/>
    <n v="0"/>
  </r>
  <r>
    <m/>
    <d v="2024-02-26T00:00:00"/>
    <s v="Пн"/>
    <x v="20"/>
    <x v="1"/>
    <m/>
    <m/>
    <x v="9"/>
    <x v="7"/>
    <s v="норма"/>
    <n v="0"/>
    <n v="8"/>
  </r>
  <r>
    <m/>
    <d v="2024-02-27T00:00:00"/>
    <s v="Вт"/>
    <x v="20"/>
    <x v="1"/>
    <m/>
    <m/>
    <x v="9"/>
    <x v="7"/>
    <s v="норма"/>
    <n v="0"/>
    <n v="8"/>
  </r>
  <r>
    <m/>
    <d v="2024-02-28T00:00:00"/>
    <s v="Ср"/>
    <x v="20"/>
    <x v="1"/>
    <m/>
    <m/>
    <x v="9"/>
    <x v="7"/>
    <s v="норма"/>
    <n v="0"/>
    <n v="8"/>
  </r>
  <r>
    <m/>
    <d v="2024-02-29T00:00:00"/>
    <s v="Чт"/>
    <x v="20"/>
    <x v="1"/>
    <m/>
    <m/>
    <x v="9"/>
    <x v="7"/>
    <s v="норма"/>
    <n v="0"/>
    <n v="8"/>
  </r>
  <r>
    <m/>
    <d v="2024-02-01T00:00:00"/>
    <s v="Чт"/>
    <x v="4"/>
    <x v="1"/>
    <m/>
    <m/>
    <x v="10"/>
    <x v="7"/>
    <s v="норма"/>
    <n v="0"/>
    <n v="8"/>
  </r>
  <r>
    <m/>
    <d v="2024-02-02T00:00:00"/>
    <s v="Пт"/>
    <x v="4"/>
    <x v="1"/>
    <m/>
    <m/>
    <x v="10"/>
    <x v="7"/>
    <s v="норма"/>
    <n v="0"/>
    <n v="8"/>
  </r>
  <r>
    <s v="В/П"/>
    <d v="2024-02-03T00:00:00"/>
    <s v="Сб"/>
    <x v="0"/>
    <x v="0"/>
    <m/>
    <m/>
    <x v="10"/>
    <x v="7"/>
    <s v=""/>
    <n v="0"/>
    <n v="0"/>
  </r>
  <r>
    <s v="В/П"/>
    <d v="2024-02-04T00:00:00"/>
    <s v="Вс"/>
    <x v="0"/>
    <x v="0"/>
    <m/>
    <m/>
    <x v="10"/>
    <x v="7"/>
    <s v=""/>
    <n v="0"/>
    <n v="0"/>
  </r>
  <r>
    <m/>
    <d v="2024-02-05T00:00:00"/>
    <s v="Пн"/>
    <x v="4"/>
    <x v="1"/>
    <m/>
    <m/>
    <x v="10"/>
    <x v="7"/>
    <s v="норма"/>
    <n v="0"/>
    <n v="8"/>
  </r>
  <r>
    <m/>
    <d v="2024-02-06T00:00:00"/>
    <s v="Вт"/>
    <x v="4"/>
    <x v="1"/>
    <m/>
    <m/>
    <x v="10"/>
    <x v="7"/>
    <s v="норма"/>
    <n v="0"/>
    <n v="8"/>
  </r>
  <r>
    <m/>
    <d v="2024-02-07T00:00:00"/>
    <s v="Ср"/>
    <x v="4"/>
    <x v="1"/>
    <m/>
    <m/>
    <x v="10"/>
    <x v="7"/>
    <s v="норма"/>
    <n v="0"/>
    <n v="8"/>
  </r>
  <r>
    <m/>
    <d v="2024-02-08T00:00:00"/>
    <s v="Чт"/>
    <x v="17"/>
    <x v="1"/>
    <m/>
    <m/>
    <x v="10"/>
    <x v="7"/>
    <s v="норма"/>
    <n v="0"/>
    <n v="8"/>
  </r>
  <r>
    <m/>
    <d v="2024-02-09T00:00:00"/>
    <s v="Пт"/>
    <x v="26"/>
    <x v="1"/>
    <m/>
    <m/>
    <x v="10"/>
    <x v="7"/>
    <s v="норма"/>
    <n v="0"/>
    <n v="8"/>
  </r>
  <r>
    <s v="В/П"/>
    <d v="2024-02-10T00:00:00"/>
    <s v="Сб"/>
    <x v="26"/>
    <x v="1"/>
    <m/>
    <m/>
    <x v="10"/>
    <x v="7"/>
    <s v="переработка"/>
    <n v="8"/>
    <n v="0"/>
  </r>
  <r>
    <s v="В/П"/>
    <d v="2024-02-11T00:00:00"/>
    <s v="Вс"/>
    <x v="0"/>
    <x v="0"/>
    <m/>
    <m/>
    <x v="10"/>
    <x v="7"/>
    <s v=""/>
    <n v="0"/>
    <n v="0"/>
  </r>
  <r>
    <m/>
    <d v="2024-02-12T00:00:00"/>
    <s v="Пн"/>
    <x v="26"/>
    <x v="1"/>
    <m/>
    <m/>
    <x v="10"/>
    <x v="7"/>
    <s v="норма"/>
    <n v="0"/>
    <n v="8"/>
  </r>
  <r>
    <m/>
    <d v="2024-02-13T00:00:00"/>
    <s v="Вт"/>
    <x v="26"/>
    <x v="1"/>
    <m/>
    <m/>
    <x v="10"/>
    <x v="7"/>
    <s v="норма"/>
    <n v="0"/>
    <n v="8"/>
  </r>
  <r>
    <m/>
    <d v="2024-02-14T00:00:00"/>
    <s v="Ср"/>
    <x v="26"/>
    <x v="1"/>
    <m/>
    <m/>
    <x v="10"/>
    <x v="7"/>
    <s v="норма"/>
    <n v="0"/>
    <n v="8"/>
  </r>
  <r>
    <m/>
    <d v="2024-02-15T00:00:00"/>
    <s v="Чт"/>
    <x v="17"/>
    <x v="1"/>
    <m/>
    <m/>
    <x v="10"/>
    <x v="7"/>
    <s v="норма"/>
    <n v="0"/>
    <n v="8"/>
  </r>
  <r>
    <m/>
    <d v="2024-02-16T00:00:00"/>
    <s v="Пт"/>
    <x v="4"/>
    <x v="1"/>
    <m/>
    <m/>
    <x v="10"/>
    <x v="7"/>
    <s v="норма"/>
    <n v="0"/>
    <n v="8"/>
  </r>
  <r>
    <s v="В/П"/>
    <d v="2024-02-17T00:00:00"/>
    <s v="Сб"/>
    <x v="0"/>
    <x v="0"/>
    <m/>
    <m/>
    <x v="10"/>
    <x v="7"/>
    <s v=""/>
    <n v="0"/>
    <n v="0"/>
  </r>
  <r>
    <s v="В/П"/>
    <d v="2024-02-18T00:00:00"/>
    <s v="Вс"/>
    <x v="0"/>
    <x v="0"/>
    <m/>
    <m/>
    <x v="10"/>
    <x v="7"/>
    <s v=""/>
    <n v="0"/>
    <n v="0"/>
  </r>
  <r>
    <m/>
    <d v="2024-02-19T00:00:00"/>
    <s v="Пн"/>
    <x v="4"/>
    <x v="1"/>
    <m/>
    <m/>
    <x v="10"/>
    <x v="7"/>
    <s v="норма"/>
    <n v="0"/>
    <n v="8"/>
  </r>
  <r>
    <m/>
    <d v="2024-02-20T00:00:00"/>
    <s v="Вт"/>
    <x v="4"/>
    <x v="1"/>
    <m/>
    <m/>
    <x v="10"/>
    <x v="7"/>
    <s v="норма"/>
    <n v="0"/>
    <n v="8"/>
  </r>
  <r>
    <m/>
    <d v="2024-02-21T00:00:00"/>
    <s v="Ср"/>
    <x v="4"/>
    <x v="1"/>
    <m/>
    <m/>
    <x v="10"/>
    <x v="7"/>
    <s v="норма"/>
    <n v="0"/>
    <n v="8"/>
  </r>
  <r>
    <m/>
    <d v="2024-02-22T00:00:00"/>
    <s v="Чт"/>
    <x v="4"/>
    <x v="1"/>
    <m/>
    <m/>
    <x v="10"/>
    <x v="7"/>
    <s v="норма"/>
    <n v="0"/>
    <n v="8"/>
  </r>
  <r>
    <s v="В/П"/>
    <d v="2024-02-23T00:00:00"/>
    <s v="Пт"/>
    <x v="0"/>
    <x v="0"/>
    <m/>
    <m/>
    <x v="10"/>
    <x v="7"/>
    <s v=""/>
    <n v="0"/>
    <n v="0"/>
  </r>
  <r>
    <s v="В/П"/>
    <d v="2024-02-24T00:00:00"/>
    <s v="Сб"/>
    <x v="0"/>
    <x v="0"/>
    <m/>
    <m/>
    <x v="10"/>
    <x v="7"/>
    <s v=""/>
    <n v="0"/>
    <n v="0"/>
  </r>
  <r>
    <s v="В/П"/>
    <d v="2024-02-25T00:00:00"/>
    <s v="Вс"/>
    <x v="0"/>
    <x v="0"/>
    <m/>
    <m/>
    <x v="10"/>
    <x v="7"/>
    <s v=""/>
    <n v="0"/>
    <n v="0"/>
  </r>
  <r>
    <m/>
    <d v="2024-02-26T00:00:00"/>
    <s v="Пн"/>
    <x v="17"/>
    <x v="1"/>
    <m/>
    <m/>
    <x v="10"/>
    <x v="7"/>
    <s v="норма"/>
    <n v="0"/>
    <n v="8"/>
  </r>
  <r>
    <m/>
    <d v="2024-02-27T00:00:00"/>
    <s v="Вт"/>
    <x v="4"/>
    <x v="1"/>
    <m/>
    <m/>
    <x v="10"/>
    <x v="7"/>
    <s v="норма"/>
    <n v="0"/>
    <n v="8"/>
  </r>
  <r>
    <m/>
    <d v="2024-02-28T00:00:00"/>
    <s v="Ср"/>
    <x v="4"/>
    <x v="1"/>
    <m/>
    <m/>
    <x v="10"/>
    <x v="7"/>
    <s v="норма"/>
    <n v="0"/>
    <n v="8"/>
  </r>
  <r>
    <m/>
    <d v="2024-02-29T00:00:00"/>
    <s v="Чт"/>
    <x v="4"/>
    <x v="1"/>
    <m/>
    <m/>
    <x v="10"/>
    <x v="7"/>
    <s v="норма"/>
    <n v="0"/>
    <n v="8"/>
  </r>
  <r>
    <m/>
    <d v="2024-02-01T00:00:00"/>
    <s v="Чт"/>
    <x v="18"/>
    <x v="1"/>
    <m/>
    <m/>
    <x v="5"/>
    <x v="7"/>
    <s v="норма"/>
    <n v="0"/>
    <n v="8"/>
  </r>
  <r>
    <m/>
    <d v="2024-02-02T00:00:00"/>
    <s v="Пт"/>
    <x v="18"/>
    <x v="1"/>
    <m/>
    <m/>
    <x v="5"/>
    <x v="7"/>
    <s v="норма"/>
    <n v="0"/>
    <n v="8"/>
  </r>
  <r>
    <s v="В/П"/>
    <d v="2024-02-03T00:00:00"/>
    <s v="Сб"/>
    <x v="0"/>
    <x v="0"/>
    <m/>
    <m/>
    <x v="5"/>
    <x v="7"/>
    <s v=""/>
    <n v="0"/>
    <n v="0"/>
  </r>
  <r>
    <s v="В/П"/>
    <d v="2024-02-04T00:00:00"/>
    <s v="Вс"/>
    <x v="0"/>
    <x v="0"/>
    <m/>
    <m/>
    <x v="5"/>
    <x v="7"/>
    <s v=""/>
    <n v="0"/>
    <n v="0"/>
  </r>
  <r>
    <m/>
    <d v="2024-02-05T00:00:00"/>
    <s v="Пн"/>
    <x v="17"/>
    <x v="13"/>
    <m/>
    <m/>
    <x v="5"/>
    <x v="7"/>
    <s v="норма + переработка"/>
    <n v="4"/>
    <n v="8"/>
  </r>
  <r>
    <m/>
    <d v="2024-02-06T00:00:00"/>
    <s v="Вт"/>
    <x v="18"/>
    <x v="1"/>
    <m/>
    <m/>
    <x v="5"/>
    <x v="7"/>
    <s v="норма"/>
    <n v="0"/>
    <n v="8"/>
  </r>
  <r>
    <m/>
    <d v="2024-02-07T00:00:00"/>
    <s v="Ср"/>
    <x v="18"/>
    <x v="1"/>
    <m/>
    <m/>
    <x v="5"/>
    <x v="7"/>
    <s v="норма"/>
    <n v="0"/>
    <n v="8"/>
  </r>
  <r>
    <m/>
    <d v="2024-02-08T00:00:00"/>
    <s v="Чт"/>
    <x v="18"/>
    <x v="1"/>
    <m/>
    <m/>
    <x v="5"/>
    <x v="7"/>
    <s v="норма"/>
    <n v="0"/>
    <n v="8"/>
  </r>
  <r>
    <m/>
    <d v="2024-02-09T00:00:00"/>
    <s v="Пт"/>
    <x v="18"/>
    <x v="1"/>
    <m/>
    <m/>
    <x v="5"/>
    <x v="7"/>
    <s v="норма"/>
    <n v="0"/>
    <n v="8"/>
  </r>
  <r>
    <s v="В/П"/>
    <d v="2024-02-10T00:00:00"/>
    <s v="Сб"/>
    <x v="0"/>
    <x v="0"/>
    <m/>
    <m/>
    <x v="5"/>
    <x v="7"/>
    <s v=""/>
    <n v="0"/>
    <n v="0"/>
  </r>
  <r>
    <s v="В/П"/>
    <d v="2024-02-11T00:00:00"/>
    <s v="Вс"/>
    <x v="0"/>
    <x v="0"/>
    <m/>
    <m/>
    <x v="5"/>
    <x v="7"/>
    <s v=""/>
    <n v="0"/>
    <n v="0"/>
  </r>
  <r>
    <m/>
    <d v="2024-02-12T00:00:00"/>
    <s v="Пн"/>
    <x v="18"/>
    <x v="1"/>
    <m/>
    <m/>
    <x v="5"/>
    <x v="7"/>
    <s v="норма"/>
    <n v="0"/>
    <n v="8"/>
  </r>
  <r>
    <m/>
    <d v="2024-02-13T00:00:00"/>
    <s v="Вт"/>
    <x v="18"/>
    <x v="1"/>
    <m/>
    <m/>
    <x v="5"/>
    <x v="7"/>
    <s v="норма"/>
    <n v="0"/>
    <n v="8"/>
  </r>
  <r>
    <m/>
    <d v="2024-02-14T00:00:00"/>
    <s v="Ср"/>
    <x v="18"/>
    <x v="1"/>
    <m/>
    <m/>
    <x v="5"/>
    <x v="7"/>
    <s v="норма"/>
    <n v="0"/>
    <n v="8"/>
  </r>
  <r>
    <m/>
    <d v="2024-02-15T00:00:00"/>
    <s v="Чт"/>
    <x v="18"/>
    <x v="1"/>
    <m/>
    <m/>
    <x v="5"/>
    <x v="7"/>
    <s v="норма"/>
    <n v="0"/>
    <n v="8"/>
  </r>
  <r>
    <m/>
    <d v="2024-02-16T00:00:00"/>
    <s v="Пт"/>
    <x v="18"/>
    <x v="1"/>
    <m/>
    <m/>
    <x v="5"/>
    <x v="7"/>
    <s v="норма"/>
    <n v="0"/>
    <n v="8"/>
  </r>
  <r>
    <s v="В/П"/>
    <d v="2024-02-17T00:00:00"/>
    <s v="Сб"/>
    <x v="0"/>
    <x v="0"/>
    <m/>
    <m/>
    <x v="5"/>
    <x v="7"/>
    <s v=""/>
    <n v="0"/>
    <n v="0"/>
  </r>
  <r>
    <s v="В/П"/>
    <d v="2024-02-18T00:00:00"/>
    <s v="Вс"/>
    <x v="0"/>
    <x v="0"/>
    <m/>
    <m/>
    <x v="5"/>
    <x v="7"/>
    <s v=""/>
    <n v="0"/>
    <n v="0"/>
  </r>
  <r>
    <m/>
    <d v="2024-02-19T00:00:00"/>
    <s v="Пн"/>
    <x v="18"/>
    <x v="1"/>
    <m/>
    <m/>
    <x v="5"/>
    <x v="7"/>
    <s v="норма"/>
    <n v="0"/>
    <n v="8"/>
  </r>
  <r>
    <m/>
    <d v="2024-02-20T00:00:00"/>
    <s v="Вт"/>
    <x v="18"/>
    <x v="1"/>
    <m/>
    <m/>
    <x v="5"/>
    <x v="7"/>
    <s v="норма"/>
    <n v="0"/>
    <n v="8"/>
  </r>
  <r>
    <m/>
    <d v="2024-02-21T00:00:00"/>
    <s v="Ср"/>
    <x v="18"/>
    <x v="1"/>
    <m/>
    <m/>
    <x v="5"/>
    <x v="7"/>
    <s v="норма"/>
    <n v="0"/>
    <n v="8"/>
  </r>
  <r>
    <m/>
    <d v="2024-02-22T00:00:00"/>
    <s v="Чт"/>
    <x v="18"/>
    <x v="1"/>
    <m/>
    <m/>
    <x v="5"/>
    <x v="7"/>
    <s v="норма"/>
    <n v="0"/>
    <n v="8"/>
  </r>
  <r>
    <s v="В/П"/>
    <d v="2024-02-23T00:00:00"/>
    <s v="Пт"/>
    <x v="18"/>
    <x v="1"/>
    <m/>
    <m/>
    <x v="5"/>
    <x v="7"/>
    <s v="переработка"/>
    <n v="8"/>
    <n v="0"/>
  </r>
  <r>
    <s v="В/П"/>
    <d v="2024-02-24T00:00:00"/>
    <s v="Сб"/>
    <x v="0"/>
    <x v="0"/>
    <m/>
    <m/>
    <x v="5"/>
    <x v="7"/>
    <s v=""/>
    <n v="0"/>
    <n v="0"/>
  </r>
  <r>
    <s v="В/П"/>
    <d v="2024-02-25T00:00:00"/>
    <s v="Вс"/>
    <x v="0"/>
    <x v="0"/>
    <m/>
    <m/>
    <x v="5"/>
    <x v="7"/>
    <s v=""/>
    <n v="0"/>
    <n v="0"/>
  </r>
  <r>
    <m/>
    <d v="2024-02-26T00:00:00"/>
    <s v="Пн"/>
    <x v="18"/>
    <x v="1"/>
    <m/>
    <m/>
    <x v="5"/>
    <x v="7"/>
    <s v="норма"/>
    <n v="0"/>
    <n v="8"/>
  </r>
  <r>
    <m/>
    <d v="2024-02-27T00:00:00"/>
    <s v="Вт"/>
    <x v="18"/>
    <x v="1"/>
    <m/>
    <m/>
    <x v="5"/>
    <x v="7"/>
    <s v="норма"/>
    <n v="0"/>
    <n v="8"/>
  </r>
  <r>
    <m/>
    <d v="2024-02-28T00:00:00"/>
    <s v="Ср"/>
    <x v="18"/>
    <x v="1"/>
    <m/>
    <m/>
    <x v="5"/>
    <x v="7"/>
    <s v="норма"/>
    <n v="0"/>
    <n v="8"/>
  </r>
  <r>
    <m/>
    <d v="2024-02-29T00:00:00"/>
    <s v="Чт"/>
    <x v="18"/>
    <x v="1"/>
    <m/>
    <m/>
    <x v="5"/>
    <x v="7"/>
    <s v="норма"/>
    <n v="0"/>
    <n v="8"/>
  </r>
  <r>
    <m/>
    <d v="2024-02-01T00:00:00"/>
    <s v="Чт"/>
    <x v="18"/>
    <x v="1"/>
    <m/>
    <m/>
    <x v="11"/>
    <x v="7"/>
    <s v="норма"/>
    <n v="0"/>
    <n v="8"/>
  </r>
  <r>
    <m/>
    <d v="2024-02-02T00:00:00"/>
    <s v="Пт"/>
    <x v="18"/>
    <x v="1"/>
    <m/>
    <m/>
    <x v="11"/>
    <x v="7"/>
    <s v="норма"/>
    <n v="0"/>
    <n v="8"/>
  </r>
  <r>
    <s v="В/П"/>
    <d v="2024-02-03T00:00:00"/>
    <s v="Сб"/>
    <x v="0"/>
    <x v="0"/>
    <m/>
    <m/>
    <x v="11"/>
    <x v="7"/>
    <s v=""/>
    <n v="0"/>
    <n v="0"/>
  </r>
  <r>
    <s v="В/П"/>
    <d v="2024-02-04T00:00:00"/>
    <s v="Вс"/>
    <x v="0"/>
    <x v="0"/>
    <m/>
    <m/>
    <x v="11"/>
    <x v="7"/>
    <s v=""/>
    <n v="0"/>
    <n v="0"/>
  </r>
  <r>
    <m/>
    <d v="2024-02-05T00:00:00"/>
    <s v="Пн"/>
    <x v="17"/>
    <x v="13"/>
    <m/>
    <m/>
    <x v="11"/>
    <x v="7"/>
    <s v="норма + переработка"/>
    <n v="4"/>
    <n v="8"/>
  </r>
  <r>
    <m/>
    <d v="2024-02-06T00:00:00"/>
    <s v="Вт"/>
    <x v="18"/>
    <x v="1"/>
    <m/>
    <m/>
    <x v="11"/>
    <x v="7"/>
    <s v="норма"/>
    <n v="0"/>
    <n v="8"/>
  </r>
  <r>
    <m/>
    <d v="2024-02-07T00:00:00"/>
    <s v="Ср"/>
    <x v="17"/>
    <x v="2"/>
    <m/>
    <m/>
    <x v="11"/>
    <x v="7"/>
    <s v="норма"/>
    <n v="0"/>
    <n v="4"/>
  </r>
  <r>
    <m/>
    <d v="2024-02-07T00:00:00"/>
    <s v="Ср"/>
    <x v="2"/>
    <x v="2"/>
    <m/>
    <m/>
    <x v="11"/>
    <x v="7"/>
    <s v="норма"/>
    <n v="0"/>
    <n v="4"/>
  </r>
  <r>
    <m/>
    <d v="2024-02-08T00:00:00"/>
    <s v="Чт"/>
    <x v="17"/>
    <x v="2"/>
    <m/>
    <m/>
    <x v="11"/>
    <x v="7"/>
    <s v="норма"/>
    <n v="0"/>
    <n v="4"/>
  </r>
  <r>
    <m/>
    <d v="2024-02-08T00:00:00"/>
    <s v="Чт"/>
    <x v="2"/>
    <x v="2"/>
    <m/>
    <m/>
    <x v="11"/>
    <x v="7"/>
    <s v="норма"/>
    <n v="0"/>
    <n v="4"/>
  </r>
  <r>
    <m/>
    <d v="2024-02-09T00:00:00"/>
    <s v="Пт"/>
    <x v="18"/>
    <x v="1"/>
    <m/>
    <m/>
    <x v="11"/>
    <x v="7"/>
    <s v="норма"/>
    <n v="0"/>
    <n v="8"/>
  </r>
  <r>
    <s v="В/П"/>
    <d v="2024-02-10T00:00:00"/>
    <s v="Сб"/>
    <x v="0"/>
    <x v="0"/>
    <m/>
    <m/>
    <x v="11"/>
    <x v="7"/>
    <s v=""/>
    <n v="0"/>
    <n v="0"/>
  </r>
  <r>
    <s v="В/П"/>
    <d v="2024-02-11T00:00:00"/>
    <s v="Вс"/>
    <x v="17"/>
    <x v="8"/>
    <m/>
    <m/>
    <x v="11"/>
    <x v="7"/>
    <s v="переработка"/>
    <n v="5"/>
    <n v="0"/>
  </r>
  <r>
    <m/>
    <d v="2024-02-12T00:00:00"/>
    <s v="Пн"/>
    <x v="27"/>
    <x v="1"/>
    <m/>
    <m/>
    <x v="11"/>
    <x v="7"/>
    <s v="норма"/>
    <n v="0"/>
    <n v="8"/>
  </r>
  <r>
    <m/>
    <d v="2024-02-13T00:00:00"/>
    <s v="Вт"/>
    <x v="27"/>
    <x v="1"/>
    <m/>
    <m/>
    <x v="11"/>
    <x v="7"/>
    <s v="норма"/>
    <n v="0"/>
    <n v="8"/>
  </r>
  <r>
    <m/>
    <d v="2024-02-14T00:00:00"/>
    <s v="Ср"/>
    <x v="27"/>
    <x v="1"/>
    <m/>
    <m/>
    <x v="11"/>
    <x v="7"/>
    <s v="норма"/>
    <n v="0"/>
    <n v="8"/>
  </r>
  <r>
    <m/>
    <d v="2024-02-15T00:00:00"/>
    <s v="Чт"/>
    <x v="27"/>
    <x v="1"/>
    <m/>
    <m/>
    <x v="11"/>
    <x v="7"/>
    <s v="норма"/>
    <n v="0"/>
    <n v="8"/>
  </r>
  <r>
    <m/>
    <d v="2024-02-16T00:00:00"/>
    <s v="Пт"/>
    <x v="27"/>
    <x v="1"/>
    <m/>
    <m/>
    <x v="11"/>
    <x v="7"/>
    <s v="норма"/>
    <n v="0"/>
    <n v="8"/>
  </r>
  <r>
    <s v="В/П"/>
    <d v="2024-02-17T00:00:00"/>
    <s v="Сб"/>
    <x v="0"/>
    <x v="0"/>
    <m/>
    <m/>
    <x v="11"/>
    <x v="7"/>
    <s v=""/>
    <n v="0"/>
    <n v="0"/>
  </r>
  <r>
    <s v="В/П"/>
    <d v="2024-02-18T00:00:00"/>
    <s v="Вс"/>
    <x v="0"/>
    <x v="0"/>
    <m/>
    <m/>
    <x v="11"/>
    <x v="7"/>
    <s v=""/>
    <n v="0"/>
    <n v="0"/>
  </r>
  <r>
    <m/>
    <d v="2024-02-19T00:00:00"/>
    <s v="Пн"/>
    <x v="27"/>
    <x v="1"/>
    <m/>
    <m/>
    <x v="11"/>
    <x v="7"/>
    <s v="норма"/>
    <n v="0"/>
    <n v="8"/>
  </r>
  <r>
    <m/>
    <d v="2024-02-20T00:00:00"/>
    <s v="Вт"/>
    <x v="27"/>
    <x v="1"/>
    <m/>
    <m/>
    <x v="11"/>
    <x v="7"/>
    <s v="норма"/>
    <n v="0"/>
    <n v="8"/>
  </r>
  <r>
    <m/>
    <d v="2024-02-21T00:00:00"/>
    <s v="Ср"/>
    <x v="18"/>
    <x v="7"/>
    <m/>
    <m/>
    <x v="11"/>
    <x v="7"/>
    <s v="норма"/>
    <n v="0"/>
    <n v="3"/>
  </r>
  <r>
    <m/>
    <d v="2024-02-21T00:00:00"/>
    <s v="Ср"/>
    <x v="17"/>
    <x v="8"/>
    <m/>
    <m/>
    <x v="11"/>
    <x v="7"/>
    <s v="норма"/>
    <n v="0"/>
    <n v="5"/>
  </r>
  <r>
    <m/>
    <d v="2024-02-22T00:00:00"/>
    <s v="Чт"/>
    <x v="18"/>
    <x v="1"/>
    <m/>
    <m/>
    <x v="11"/>
    <x v="7"/>
    <s v="норма"/>
    <n v="0"/>
    <n v="8"/>
  </r>
  <r>
    <s v="В/П"/>
    <d v="2024-02-23T00:00:00"/>
    <s v="Пт"/>
    <x v="18"/>
    <x v="1"/>
    <m/>
    <m/>
    <x v="11"/>
    <x v="7"/>
    <s v="переработка"/>
    <n v="8"/>
    <n v="0"/>
  </r>
  <r>
    <s v="В/П"/>
    <d v="2024-02-24T00:00:00"/>
    <s v="Сб"/>
    <x v="0"/>
    <x v="0"/>
    <m/>
    <m/>
    <x v="11"/>
    <x v="7"/>
    <s v=""/>
    <n v="0"/>
    <n v="0"/>
  </r>
  <r>
    <s v="В/П"/>
    <d v="2024-02-25T00:00:00"/>
    <s v="Вс"/>
    <x v="0"/>
    <x v="0"/>
    <m/>
    <m/>
    <x v="11"/>
    <x v="7"/>
    <s v=""/>
    <n v="0"/>
    <n v="0"/>
  </r>
  <r>
    <m/>
    <d v="2024-02-26T00:00:00"/>
    <s v="Пн"/>
    <x v="18"/>
    <x v="1"/>
    <m/>
    <m/>
    <x v="11"/>
    <x v="7"/>
    <s v="норма"/>
    <n v="0"/>
    <n v="8"/>
  </r>
  <r>
    <m/>
    <d v="2024-02-27T00:00:00"/>
    <s v="Вт"/>
    <x v="18"/>
    <x v="1"/>
    <m/>
    <m/>
    <x v="11"/>
    <x v="7"/>
    <s v="норма"/>
    <n v="0"/>
    <n v="8"/>
  </r>
  <r>
    <m/>
    <d v="2024-02-28T00:00:00"/>
    <s v="Ср"/>
    <x v="18"/>
    <x v="1"/>
    <m/>
    <m/>
    <x v="11"/>
    <x v="7"/>
    <s v="норма"/>
    <n v="0"/>
    <n v="8"/>
  </r>
  <r>
    <m/>
    <d v="2024-02-29T00:00:00"/>
    <s v="Чт"/>
    <x v="18"/>
    <x v="1"/>
    <m/>
    <m/>
    <x v="11"/>
    <x v="7"/>
    <s v="норма"/>
    <n v="0"/>
    <n v="8"/>
  </r>
  <r>
    <m/>
    <d v="2024-02-01T00:00:00"/>
    <s v="Чт"/>
    <x v="1"/>
    <x v="7"/>
    <m/>
    <m/>
    <x v="1"/>
    <x v="7"/>
    <s v="норма"/>
    <n v="0"/>
    <n v="3"/>
  </r>
  <r>
    <m/>
    <d v="2024-02-01T00:00:00"/>
    <s v="Чт"/>
    <x v="12"/>
    <x v="6"/>
    <m/>
    <m/>
    <x v="1"/>
    <x v="7"/>
    <s v="норма"/>
    <n v="0"/>
    <n v="1"/>
  </r>
  <r>
    <m/>
    <d v="2024-02-01T00:00:00"/>
    <s v="Чт"/>
    <x v="8"/>
    <x v="8"/>
    <m/>
    <m/>
    <x v="1"/>
    <x v="7"/>
    <s v="норма + переработка"/>
    <n v="1"/>
    <n v="4"/>
  </r>
  <r>
    <m/>
    <d v="2024-02-02T00:00:00"/>
    <s v="Пт"/>
    <x v="2"/>
    <x v="3"/>
    <m/>
    <m/>
    <x v="1"/>
    <x v="7"/>
    <s v="норма"/>
    <n v="0"/>
    <n v="2"/>
  </r>
  <r>
    <m/>
    <d v="2024-02-02T00:00:00"/>
    <s v="Пт"/>
    <x v="12"/>
    <x v="6"/>
    <m/>
    <m/>
    <x v="1"/>
    <x v="7"/>
    <s v="норма"/>
    <n v="0"/>
    <n v="1"/>
  </r>
  <r>
    <m/>
    <d v="2024-02-02T00:00:00"/>
    <s v="Пт"/>
    <x v="23"/>
    <x v="6"/>
    <m/>
    <m/>
    <x v="1"/>
    <x v="7"/>
    <s v="норма"/>
    <n v="0"/>
    <n v="1"/>
  </r>
  <r>
    <m/>
    <d v="2024-02-02T00:00:00"/>
    <s v="Пт"/>
    <x v="25"/>
    <x v="2"/>
    <m/>
    <m/>
    <x v="1"/>
    <x v="7"/>
    <s v="норма"/>
    <n v="0"/>
    <n v="4"/>
  </r>
  <r>
    <s v="В/П"/>
    <d v="2024-02-03T00:00:00"/>
    <s v="Сб"/>
    <x v="0"/>
    <x v="0"/>
    <m/>
    <m/>
    <x v="1"/>
    <x v="7"/>
    <s v=""/>
    <n v="0"/>
    <n v="0"/>
  </r>
  <r>
    <s v="В/П"/>
    <d v="2024-02-04T00:00:00"/>
    <s v="Вс"/>
    <x v="0"/>
    <x v="0"/>
    <m/>
    <m/>
    <x v="1"/>
    <x v="7"/>
    <s v=""/>
    <n v="0"/>
    <n v="0"/>
  </r>
  <r>
    <m/>
    <d v="2024-02-05T00:00:00"/>
    <s v="Пн"/>
    <x v="1"/>
    <x v="3"/>
    <m/>
    <m/>
    <x v="1"/>
    <x v="7"/>
    <s v="норма"/>
    <n v="0"/>
    <n v="2"/>
  </r>
  <r>
    <m/>
    <d v="2024-02-05T00:00:00"/>
    <s v="Пн"/>
    <x v="12"/>
    <x v="6"/>
    <m/>
    <m/>
    <x v="1"/>
    <x v="7"/>
    <s v="норма"/>
    <n v="0"/>
    <n v="1"/>
  </r>
  <r>
    <m/>
    <d v="2024-02-05T00:00:00"/>
    <s v="Пн"/>
    <x v="8"/>
    <x v="7"/>
    <m/>
    <m/>
    <x v="1"/>
    <x v="7"/>
    <s v="норма"/>
    <n v="0"/>
    <n v="3"/>
  </r>
  <r>
    <m/>
    <d v="2024-02-05T00:00:00"/>
    <s v="Пн"/>
    <x v="25"/>
    <x v="6"/>
    <m/>
    <m/>
    <x v="1"/>
    <x v="7"/>
    <s v="норма"/>
    <n v="0"/>
    <n v="1"/>
  </r>
  <r>
    <m/>
    <d v="2024-02-06T00:00:00"/>
    <s v="Вт"/>
    <x v="2"/>
    <x v="6"/>
    <m/>
    <m/>
    <x v="1"/>
    <x v="7"/>
    <s v="норма"/>
    <n v="0"/>
    <n v="1"/>
  </r>
  <r>
    <m/>
    <d v="2024-02-06T00:00:00"/>
    <s v="Вт"/>
    <x v="23"/>
    <x v="2"/>
    <m/>
    <m/>
    <x v="1"/>
    <x v="7"/>
    <s v="норма"/>
    <n v="0"/>
    <n v="4"/>
  </r>
  <r>
    <m/>
    <d v="2024-02-06T00:00:00"/>
    <s v="Вт"/>
    <x v="25"/>
    <x v="7"/>
    <m/>
    <m/>
    <x v="1"/>
    <x v="7"/>
    <s v="норма"/>
    <n v="0"/>
    <n v="3"/>
  </r>
  <r>
    <m/>
    <d v="2024-02-07T00:00:00"/>
    <s v="Ср"/>
    <x v="1"/>
    <x v="6"/>
    <m/>
    <m/>
    <x v="1"/>
    <x v="7"/>
    <s v="норма"/>
    <n v="0"/>
    <n v="1"/>
  </r>
  <r>
    <m/>
    <d v="2024-02-07T00:00:00"/>
    <s v="Ср"/>
    <x v="12"/>
    <x v="4"/>
    <m/>
    <m/>
    <x v="1"/>
    <x v="7"/>
    <s v="норма"/>
    <n v="0"/>
    <n v="6"/>
  </r>
  <r>
    <m/>
    <d v="2024-02-07T00:00:00"/>
    <s v="Ср"/>
    <x v="23"/>
    <x v="6"/>
    <m/>
    <m/>
    <x v="1"/>
    <x v="7"/>
    <s v="норма"/>
    <n v="0"/>
    <n v="1"/>
  </r>
  <r>
    <m/>
    <d v="2024-02-08T00:00:00"/>
    <s v="Чт"/>
    <x v="1"/>
    <x v="2"/>
    <m/>
    <m/>
    <x v="1"/>
    <x v="7"/>
    <s v="норма"/>
    <n v="0"/>
    <n v="4"/>
  </r>
  <r>
    <m/>
    <d v="2024-02-08T00:00:00"/>
    <s v="Чт"/>
    <x v="12"/>
    <x v="4"/>
    <m/>
    <m/>
    <x v="1"/>
    <x v="7"/>
    <s v="норма"/>
    <n v="0"/>
    <n v="6"/>
  </r>
  <r>
    <m/>
    <d v="2024-02-08T00:00:00"/>
    <s v="Чт"/>
    <x v="2"/>
    <x v="3"/>
    <m/>
    <m/>
    <x v="1"/>
    <x v="7"/>
    <s v="норма"/>
    <n v="0"/>
    <n v="2"/>
  </r>
  <r>
    <m/>
    <d v="2024-02-09T00:00:00"/>
    <s v="Пт"/>
    <x v="12"/>
    <x v="7"/>
    <m/>
    <m/>
    <x v="1"/>
    <x v="7"/>
    <s v="норма"/>
    <n v="0"/>
    <n v="3"/>
  </r>
  <r>
    <m/>
    <d v="2024-02-09T00:00:00"/>
    <s v="Пт"/>
    <x v="2"/>
    <x v="8"/>
    <m/>
    <m/>
    <x v="1"/>
    <x v="7"/>
    <s v="норма"/>
    <n v="0"/>
    <n v="5"/>
  </r>
  <r>
    <s v="В/П"/>
    <d v="2024-02-10T00:00:00"/>
    <s v="Сб"/>
    <x v="0"/>
    <x v="0"/>
    <m/>
    <m/>
    <x v="1"/>
    <x v="7"/>
    <s v=""/>
    <n v="0"/>
    <n v="0"/>
  </r>
  <r>
    <s v="В/П"/>
    <d v="2024-02-11T00:00:00"/>
    <s v="Вс"/>
    <x v="0"/>
    <x v="0"/>
    <m/>
    <m/>
    <x v="1"/>
    <x v="7"/>
    <s v=""/>
    <n v="0"/>
    <n v="0"/>
  </r>
  <r>
    <m/>
    <d v="2024-02-12T00:00:00"/>
    <s v="Пн"/>
    <x v="1"/>
    <x v="2"/>
    <m/>
    <m/>
    <x v="1"/>
    <x v="7"/>
    <s v="норма"/>
    <n v="0"/>
    <n v="4"/>
  </r>
  <r>
    <m/>
    <d v="2024-02-12T00:00:00"/>
    <s v="Пн"/>
    <x v="12"/>
    <x v="8"/>
    <m/>
    <m/>
    <x v="1"/>
    <x v="7"/>
    <s v="норма + переработка"/>
    <n v="1"/>
    <n v="4"/>
  </r>
  <r>
    <m/>
    <d v="2024-02-12T00:00:00"/>
    <s v="Пн"/>
    <x v="6"/>
    <x v="3"/>
    <m/>
    <m/>
    <x v="1"/>
    <x v="7"/>
    <s v="переработка"/>
    <n v="2"/>
    <n v="0"/>
  </r>
  <r>
    <m/>
    <d v="2024-02-13T00:00:00"/>
    <s v="Вт"/>
    <x v="1"/>
    <x v="6"/>
    <m/>
    <m/>
    <x v="1"/>
    <x v="7"/>
    <s v="норма"/>
    <n v="0"/>
    <n v="1"/>
  </r>
  <r>
    <m/>
    <d v="2024-02-13T00:00:00"/>
    <s v="Вт"/>
    <x v="12"/>
    <x v="6"/>
    <m/>
    <m/>
    <x v="1"/>
    <x v="7"/>
    <s v="норма"/>
    <n v="0"/>
    <n v="1"/>
  </r>
  <r>
    <m/>
    <d v="2024-02-13T00:00:00"/>
    <s v="Вт"/>
    <x v="2"/>
    <x v="3"/>
    <m/>
    <m/>
    <x v="1"/>
    <x v="7"/>
    <s v="норма"/>
    <n v="0"/>
    <n v="2"/>
  </r>
  <r>
    <m/>
    <d v="2024-02-13T00:00:00"/>
    <s v="Вт"/>
    <x v="6"/>
    <x v="8"/>
    <m/>
    <m/>
    <x v="1"/>
    <x v="7"/>
    <s v="норма"/>
    <n v="0"/>
    <n v="5"/>
  </r>
  <r>
    <m/>
    <d v="2024-02-13T00:00:00"/>
    <s v="Вт"/>
    <x v="23"/>
    <x v="6"/>
    <m/>
    <m/>
    <x v="1"/>
    <x v="7"/>
    <s v="норма"/>
    <n v="0"/>
    <n v="1"/>
  </r>
  <r>
    <m/>
    <d v="2024-02-14T00:00:00"/>
    <s v="Ср"/>
    <x v="12"/>
    <x v="7"/>
    <m/>
    <m/>
    <x v="1"/>
    <x v="7"/>
    <s v="норма"/>
    <n v="0"/>
    <n v="3"/>
  </r>
  <r>
    <m/>
    <d v="2024-02-14T00:00:00"/>
    <s v="Ср"/>
    <x v="2"/>
    <x v="8"/>
    <m/>
    <m/>
    <x v="1"/>
    <x v="7"/>
    <s v="норма"/>
    <n v="0"/>
    <n v="5"/>
  </r>
  <r>
    <m/>
    <d v="2024-02-15T00:00:00"/>
    <s v="Чт"/>
    <x v="1"/>
    <x v="2"/>
    <m/>
    <m/>
    <x v="1"/>
    <x v="7"/>
    <s v="норма"/>
    <n v="0"/>
    <n v="4"/>
  </r>
  <r>
    <m/>
    <d v="2024-02-15T00:00:00"/>
    <s v="Чт"/>
    <x v="12"/>
    <x v="3"/>
    <m/>
    <m/>
    <x v="1"/>
    <x v="7"/>
    <s v="норма"/>
    <n v="0"/>
    <n v="2"/>
  </r>
  <r>
    <m/>
    <d v="2024-02-15T00:00:00"/>
    <s v="Чт"/>
    <x v="23"/>
    <x v="3"/>
    <m/>
    <m/>
    <x v="1"/>
    <x v="7"/>
    <s v="норма"/>
    <n v="0"/>
    <n v="2"/>
  </r>
  <r>
    <m/>
    <d v="2024-02-16T00:00:00"/>
    <s v="Пт"/>
    <x v="1"/>
    <x v="2"/>
    <m/>
    <m/>
    <x v="1"/>
    <x v="7"/>
    <s v="норма"/>
    <n v="0"/>
    <n v="4"/>
  </r>
  <r>
    <m/>
    <d v="2024-02-16T00:00:00"/>
    <s v="Пт"/>
    <x v="2"/>
    <x v="6"/>
    <m/>
    <m/>
    <x v="1"/>
    <x v="7"/>
    <s v="норма"/>
    <n v="0"/>
    <n v="1"/>
  </r>
  <r>
    <s v="В/П"/>
    <d v="2024-02-17T00:00:00"/>
    <s v="Сб"/>
    <x v="0"/>
    <x v="0"/>
    <m/>
    <m/>
    <x v="1"/>
    <x v="7"/>
    <s v=""/>
    <n v="0"/>
    <n v="0"/>
  </r>
  <r>
    <s v="В/П"/>
    <d v="2024-02-18T00:00:00"/>
    <s v="Вс"/>
    <x v="0"/>
    <x v="0"/>
    <m/>
    <m/>
    <x v="1"/>
    <x v="7"/>
    <s v=""/>
    <n v="0"/>
    <n v="0"/>
  </r>
  <r>
    <m/>
    <d v="2024-02-19T00:00:00"/>
    <s v="Пн"/>
    <x v="1"/>
    <x v="7"/>
    <m/>
    <m/>
    <x v="1"/>
    <x v="7"/>
    <s v="норма"/>
    <n v="0"/>
    <n v="3"/>
  </r>
  <r>
    <m/>
    <d v="2024-02-19T00:00:00"/>
    <s v="Пн"/>
    <x v="12"/>
    <x v="3"/>
    <m/>
    <m/>
    <x v="1"/>
    <x v="7"/>
    <s v="норма"/>
    <n v="0"/>
    <n v="2"/>
  </r>
  <r>
    <m/>
    <d v="2024-02-19T00:00:00"/>
    <s v="Пн"/>
    <x v="25"/>
    <x v="7"/>
    <m/>
    <m/>
    <x v="1"/>
    <x v="7"/>
    <s v="норма"/>
    <n v="0"/>
    <n v="3"/>
  </r>
  <r>
    <m/>
    <d v="2024-02-20T00:00:00"/>
    <s v="Вт"/>
    <x v="1"/>
    <x v="6"/>
    <m/>
    <m/>
    <x v="1"/>
    <x v="7"/>
    <s v="норма"/>
    <n v="0"/>
    <n v="1"/>
  </r>
  <r>
    <m/>
    <d v="2024-02-20T00:00:00"/>
    <s v="Вт"/>
    <x v="12"/>
    <x v="6"/>
    <m/>
    <m/>
    <x v="1"/>
    <x v="7"/>
    <s v="норма"/>
    <n v="0"/>
    <n v="1"/>
  </r>
  <r>
    <m/>
    <d v="2024-02-20T00:00:00"/>
    <s v="Вт"/>
    <x v="25"/>
    <x v="4"/>
    <m/>
    <m/>
    <x v="1"/>
    <x v="7"/>
    <s v="норма"/>
    <n v="0"/>
    <n v="6"/>
  </r>
  <r>
    <m/>
    <d v="2024-02-21T00:00:00"/>
    <s v="Ср"/>
    <x v="1"/>
    <x v="3"/>
    <m/>
    <m/>
    <x v="1"/>
    <x v="7"/>
    <s v="норма"/>
    <n v="0"/>
    <n v="2"/>
  </r>
  <r>
    <m/>
    <d v="2024-02-21T00:00:00"/>
    <s v="Ср"/>
    <x v="12"/>
    <x v="3"/>
    <m/>
    <m/>
    <x v="1"/>
    <x v="7"/>
    <s v="норма"/>
    <n v="0"/>
    <n v="2"/>
  </r>
  <r>
    <m/>
    <d v="2024-02-21T00:00:00"/>
    <s v="Ср"/>
    <x v="2"/>
    <x v="7"/>
    <m/>
    <m/>
    <x v="1"/>
    <x v="7"/>
    <s v="норма"/>
    <n v="0"/>
    <n v="3"/>
  </r>
  <r>
    <m/>
    <d v="2024-02-21T00:00:00"/>
    <s v="Ср"/>
    <x v="23"/>
    <x v="6"/>
    <m/>
    <m/>
    <x v="1"/>
    <x v="7"/>
    <s v="норма"/>
    <n v="0"/>
    <n v="1"/>
  </r>
  <r>
    <m/>
    <d v="2024-02-21T00:00:00"/>
    <s v="Ср"/>
    <x v="25"/>
    <x v="6"/>
    <m/>
    <m/>
    <x v="1"/>
    <x v="7"/>
    <s v="норма"/>
    <n v="0"/>
    <n v="1"/>
  </r>
  <r>
    <m/>
    <d v="2024-02-22T00:00:00"/>
    <s v="Чт"/>
    <x v="1"/>
    <x v="3"/>
    <m/>
    <m/>
    <x v="1"/>
    <x v="7"/>
    <s v="норма"/>
    <n v="0"/>
    <n v="2"/>
  </r>
  <r>
    <m/>
    <d v="2024-02-22T00:00:00"/>
    <s v="Чт"/>
    <x v="12"/>
    <x v="2"/>
    <m/>
    <m/>
    <x v="1"/>
    <x v="7"/>
    <s v="норма"/>
    <n v="0"/>
    <n v="4"/>
  </r>
  <r>
    <m/>
    <d v="2024-02-22T00:00:00"/>
    <s v="Чт"/>
    <x v="2"/>
    <x v="6"/>
    <m/>
    <m/>
    <x v="1"/>
    <x v="7"/>
    <s v="норма"/>
    <n v="0"/>
    <n v="1"/>
  </r>
  <r>
    <m/>
    <d v="2024-02-22T00:00:00"/>
    <s v="Чт"/>
    <x v="25"/>
    <x v="6"/>
    <m/>
    <m/>
    <x v="1"/>
    <x v="7"/>
    <s v="норма"/>
    <n v="0"/>
    <n v="1"/>
  </r>
  <r>
    <s v="В/П"/>
    <d v="2024-02-23T00:00:00"/>
    <s v="Пт"/>
    <x v="0"/>
    <x v="0"/>
    <m/>
    <m/>
    <x v="1"/>
    <x v="7"/>
    <s v=""/>
    <n v="0"/>
    <n v="0"/>
  </r>
  <r>
    <s v="В/П"/>
    <d v="2024-02-24T00:00:00"/>
    <s v="Сб"/>
    <x v="0"/>
    <x v="0"/>
    <m/>
    <m/>
    <x v="1"/>
    <x v="7"/>
    <s v=""/>
    <n v="0"/>
    <n v="0"/>
  </r>
  <r>
    <s v="В/П"/>
    <d v="2024-02-25T00:00:00"/>
    <s v="Вс"/>
    <x v="0"/>
    <x v="0"/>
    <m/>
    <m/>
    <x v="1"/>
    <x v="7"/>
    <s v=""/>
    <n v="0"/>
    <n v="0"/>
  </r>
  <r>
    <m/>
    <d v="2024-02-26T00:00:00"/>
    <s v="Пн"/>
    <x v="1"/>
    <x v="6"/>
    <m/>
    <m/>
    <x v="1"/>
    <x v="7"/>
    <s v="норма"/>
    <n v="0"/>
    <n v="1"/>
  </r>
  <r>
    <m/>
    <d v="2024-02-26T00:00:00"/>
    <s v="Пн"/>
    <x v="12"/>
    <x v="2"/>
    <m/>
    <m/>
    <x v="1"/>
    <x v="7"/>
    <s v="норма"/>
    <n v="0"/>
    <n v="4"/>
  </r>
  <r>
    <m/>
    <d v="2024-02-26T00:00:00"/>
    <s v="Пн"/>
    <x v="7"/>
    <x v="3"/>
    <m/>
    <m/>
    <x v="1"/>
    <x v="7"/>
    <s v="норма"/>
    <n v="0"/>
    <n v="2"/>
  </r>
  <r>
    <m/>
    <d v="2024-02-26T00:00:00"/>
    <s v="Пн"/>
    <x v="2"/>
    <x v="3"/>
    <m/>
    <m/>
    <x v="1"/>
    <x v="7"/>
    <s v="норма + переработка"/>
    <n v="1"/>
    <n v="1"/>
  </r>
  <r>
    <m/>
    <d v="2024-02-27T00:00:00"/>
    <s v="Вт"/>
    <x v="12"/>
    <x v="3"/>
    <m/>
    <m/>
    <x v="1"/>
    <x v="7"/>
    <s v="норма"/>
    <n v="0"/>
    <n v="2"/>
  </r>
  <r>
    <m/>
    <d v="2024-02-27T00:00:00"/>
    <s v="Вт"/>
    <x v="7"/>
    <x v="6"/>
    <m/>
    <m/>
    <x v="1"/>
    <x v="7"/>
    <s v="норма"/>
    <n v="0"/>
    <n v="1"/>
  </r>
  <r>
    <m/>
    <d v="2024-02-27T00:00:00"/>
    <s v="Вт"/>
    <x v="2"/>
    <x v="3"/>
    <m/>
    <m/>
    <x v="1"/>
    <x v="7"/>
    <s v="норма"/>
    <n v="0"/>
    <n v="2"/>
  </r>
  <r>
    <m/>
    <d v="2024-02-27T00:00:00"/>
    <s v="Вт"/>
    <x v="23"/>
    <x v="2"/>
    <m/>
    <m/>
    <x v="1"/>
    <x v="7"/>
    <s v="норма"/>
    <n v="0"/>
    <n v="4"/>
  </r>
  <r>
    <m/>
    <d v="2024-02-28T00:00:00"/>
    <s v="Ср"/>
    <x v="12"/>
    <x v="7"/>
    <m/>
    <m/>
    <x v="1"/>
    <x v="7"/>
    <s v="норма"/>
    <n v="0"/>
    <n v="3"/>
  </r>
  <r>
    <m/>
    <d v="2024-02-28T00:00:00"/>
    <s v="Ср"/>
    <x v="7"/>
    <x v="3"/>
    <m/>
    <m/>
    <x v="1"/>
    <x v="7"/>
    <s v="норма"/>
    <n v="0"/>
    <n v="2"/>
  </r>
  <r>
    <m/>
    <d v="2024-02-28T00:00:00"/>
    <s v="Ср"/>
    <x v="23"/>
    <x v="3"/>
    <m/>
    <m/>
    <x v="1"/>
    <x v="7"/>
    <s v="норма"/>
    <n v="0"/>
    <n v="2"/>
  </r>
  <r>
    <m/>
    <d v="2024-02-29T00:00:00"/>
    <s v="Чт"/>
    <x v="1"/>
    <x v="7"/>
    <m/>
    <m/>
    <x v="1"/>
    <x v="7"/>
    <s v="норма"/>
    <n v="0"/>
    <n v="3"/>
  </r>
  <r>
    <m/>
    <d v="2024-02-29T00:00:00"/>
    <s v="Чт"/>
    <x v="12"/>
    <x v="2"/>
    <m/>
    <m/>
    <x v="1"/>
    <x v="7"/>
    <s v="норма"/>
    <n v="0"/>
    <n v="4"/>
  </r>
  <r>
    <m/>
    <d v="2024-02-29T00:00:00"/>
    <s v="Чт"/>
    <x v="2"/>
    <x v="6"/>
    <m/>
    <m/>
    <x v="1"/>
    <x v="7"/>
    <s v="норма"/>
    <n v="0"/>
    <n v="1"/>
  </r>
  <r>
    <m/>
    <d v="2024-03-01T00:00:00"/>
    <s v="Пт"/>
    <x v="18"/>
    <x v="1"/>
    <m/>
    <m/>
    <x v="11"/>
    <x v="8"/>
    <s v="норма"/>
    <n v="0"/>
    <n v="8"/>
  </r>
  <r>
    <s v="В/П"/>
    <d v="2024-03-02T00:00:00"/>
    <s v="Сб"/>
    <x v="18"/>
    <x v="1"/>
    <m/>
    <m/>
    <x v="11"/>
    <x v="8"/>
    <s v="переработка"/>
    <n v="8"/>
    <n v="0"/>
  </r>
  <r>
    <s v="В/П"/>
    <d v="2024-03-03T00:00:00"/>
    <s v="Вс"/>
    <x v="0"/>
    <x v="0"/>
    <m/>
    <m/>
    <x v="11"/>
    <x v="8"/>
    <s v=""/>
    <n v="0"/>
    <n v="0"/>
  </r>
  <r>
    <m/>
    <d v="2024-03-04T00:00:00"/>
    <s v="Пн"/>
    <x v="18"/>
    <x v="1"/>
    <m/>
    <m/>
    <x v="11"/>
    <x v="8"/>
    <s v="норма"/>
    <n v="0"/>
    <n v="8"/>
  </r>
  <r>
    <m/>
    <d v="2024-03-05T00:00:00"/>
    <s v="Вт"/>
    <x v="18"/>
    <x v="1"/>
    <m/>
    <m/>
    <x v="11"/>
    <x v="8"/>
    <s v="норма"/>
    <n v="0"/>
    <n v="8"/>
  </r>
  <r>
    <m/>
    <d v="2024-03-06T00:00:00"/>
    <s v="Ср"/>
    <x v="18"/>
    <x v="1"/>
    <m/>
    <m/>
    <x v="11"/>
    <x v="8"/>
    <s v="норма"/>
    <n v="0"/>
    <n v="8"/>
  </r>
  <r>
    <m/>
    <d v="2024-03-07T00:00:00"/>
    <s v="Чт"/>
    <x v="18"/>
    <x v="1"/>
    <m/>
    <m/>
    <x v="11"/>
    <x v="8"/>
    <s v="норма"/>
    <n v="0"/>
    <n v="8"/>
  </r>
  <r>
    <s v="В/П"/>
    <d v="2024-03-08T00:00:00"/>
    <s v="Пт"/>
    <x v="0"/>
    <x v="0"/>
    <m/>
    <m/>
    <x v="11"/>
    <x v="8"/>
    <s v=""/>
    <n v="0"/>
    <n v="0"/>
  </r>
  <r>
    <s v="В/П"/>
    <d v="2024-03-09T00:00:00"/>
    <s v="Сб"/>
    <x v="18"/>
    <x v="1"/>
    <m/>
    <m/>
    <x v="11"/>
    <x v="8"/>
    <s v="переработка"/>
    <n v="8"/>
    <n v="0"/>
  </r>
  <r>
    <s v="В/П"/>
    <d v="2024-03-10T00:00:00"/>
    <s v="Вс"/>
    <x v="0"/>
    <x v="0"/>
    <m/>
    <m/>
    <x v="11"/>
    <x v="8"/>
    <s v=""/>
    <n v="0"/>
    <n v="0"/>
  </r>
  <r>
    <m/>
    <d v="2024-03-11T00:00:00"/>
    <s v="Пн"/>
    <x v="18"/>
    <x v="1"/>
    <m/>
    <m/>
    <x v="11"/>
    <x v="8"/>
    <s v="норма"/>
    <n v="0"/>
    <n v="8"/>
  </r>
  <r>
    <m/>
    <d v="2024-03-12T00:00:00"/>
    <s v="Вт"/>
    <x v="18"/>
    <x v="1"/>
    <m/>
    <m/>
    <x v="11"/>
    <x v="8"/>
    <s v="норма"/>
    <n v="0"/>
    <n v="8"/>
  </r>
  <r>
    <m/>
    <d v="2024-03-13T00:00:00"/>
    <s v="Ср"/>
    <x v="18"/>
    <x v="1"/>
    <m/>
    <m/>
    <x v="11"/>
    <x v="8"/>
    <s v="норма"/>
    <n v="0"/>
    <n v="8"/>
  </r>
  <r>
    <m/>
    <d v="2024-03-14T00:00:00"/>
    <s v="Чт"/>
    <x v="18"/>
    <x v="1"/>
    <m/>
    <m/>
    <x v="11"/>
    <x v="8"/>
    <s v="норма"/>
    <n v="0"/>
    <n v="8"/>
  </r>
  <r>
    <m/>
    <d v="2024-03-15T00:00:00"/>
    <s v="Пт"/>
    <x v="18"/>
    <x v="1"/>
    <m/>
    <m/>
    <x v="11"/>
    <x v="8"/>
    <s v="норма"/>
    <n v="0"/>
    <n v="8"/>
  </r>
  <r>
    <s v="В/П"/>
    <d v="2024-03-16T00:00:00"/>
    <s v="Сб"/>
    <x v="18"/>
    <x v="1"/>
    <m/>
    <m/>
    <x v="11"/>
    <x v="8"/>
    <s v="переработка"/>
    <n v="8"/>
    <n v="0"/>
  </r>
  <r>
    <s v="В/П"/>
    <d v="2024-03-17T00:00:00"/>
    <s v="Вс"/>
    <x v="0"/>
    <x v="0"/>
    <m/>
    <m/>
    <x v="11"/>
    <x v="8"/>
    <s v=""/>
    <n v="0"/>
    <n v="0"/>
  </r>
  <r>
    <m/>
    <d v="2024-03-18T00:00:00"/>
    <s v="Пн"/>
    <x v="18"/>
    <x v="1"/>
    <m/>
    <m/>
    <x v="11"/>
    <x v="8"/>
    <s v="норма"/>
    <n v="0"/>
    <n v="8"/>
  </r>
  <r>
    <m/>
    <d v="2024-03-19T00:00:00"/>
    <s v="Вт"/>
    <x v="18"/>
    <x v="1"/>
    <m/>
    <m/>
    <x v="11"/>
    <x v="8"/>
    <s v="норма"/>
    <n v="0"/>
    <n v="8"/>
  </r>
  <r>
    <m/>
    <d v="2024-03-20T00:00:00"/>
    <s v="Ср"/>
    <x v="18"/>
    <x v="1"/>
    <m/>
    <m/>
    <x v="11"/>
    <x v="8"/>
    <s v="норма"/>
    <n v="0"/>
    <n v="8"/>
  </r>
  <r>
    <m/>
    <d v="2024-03-21T00:00:00"/>
    <s v="Чт"/>
    <x v="18"/>
    <x v="1"/>
    <m/>
    <m/>
    <x v="11"/>
    <x v="8"/>
    <s v="норма"/>
    <n v="0"/>
    <n v="8"/>
  </r>
  <r>
    <m/>
    <d v="2024-03-22T00:00:00"/>
    <s v="Пт"/>
    <x v="18"/>
    <x v="1"/>
    <m/>
    <m/>
    <x v="11"/>
    <x v="8"/>
    <s v="норма"/>
    <n v="0"/>
    <n v="8"/>
  </r>
  <r>
    <s v="В/П"/>
    <d v="2024-03-23T00:00:00"/>
    <s v="Сб"/>
    <x v="18"/>
    <x v="1"/>
    <m/>
    <m/>
    <x v="11"/>
    <x v="8"/>
    <s v="переработка"/>
    <n v="8"/>
    <n v="0"/>
  </r>
  <r>
    <s v="В/П"/>
    <d v="2024-03-24T00:00:00"/>
    <s v="Вс"/>
    <x v="0"/>
    <x v="0"/>
    <m/>
    <m/>
    <x v="11"/>
    <x v="8"/>
    <s v=""/>
    <n v="0"/>
    <n v="0"/>
  </r>
  <r>
    <m/>
    <d v="2024-03-25T00:00:00"/>
    <s v="Пн"/>
    <x v="18"/>
    <x v="1"/>
    <m/>
    <m/>
    <x v="11"/>
    <x v="8"/>
    <s v="норма"/>
    <n v="0"/>
    <n v="8"/>
  </r>
  <r>
    <m/>
    <d v="2024-03-26T00:00:00"/>
    <s v="Вт"/>
    <x v="18"/>
    <x v="1"/>
    <m/>
    <m/>
    <x v="11"/>
    <x v="8"/>
    <s v="норма"/>
    <n v="0"/>
    <n v="8"/>
  </r>
  <r>
    <m/>
    <d v="2024-03-27T00:00:00"/>
    <s v="Ср"/>
    <x v="18"/>
    <x v="1"/>
    <m/>
    <m/>
    <x v="11"/>
    <x v="8"/>
    <s v="норма"/>
    <n v="0"/>
    <n v="8"/>
  </r>
  <r>
    <m/>
    <d v="2024-03-28T00:00:00"/>
    <s v="Чт"/>
    <x v="18"/>
    <x v="1"/>
    <m/>
    <m/>
    <x v="11"/>
    <x v="8"/>
    <s v="норма"/>
    <n v="0"/>
    <n v="8"/>
  </r>
  <r>
    <m/>
    <d v="2024-03-29T00:00:00"/>
    <s v="Пт"/>
    <x v="18"/>
    <x v="1"/>
    <m/>
    <m/>
    <x v="11"/>
    <x v="8"/>
    <s v="норма"/>
    <n v="0"/>
    <n v="8"/>
  </r>
  <r>
    <s v="В/П"/>
    <d v="2024-03-30T00:00:00"/>
    <s v="Сб"/>
    <x v="17"/>
    <x v="12"/>
    <m/>
    <m/>
    <x v="11"/>
    <x v="8"/>
    <s v="переработка"/>
    <n v="11"/>
    <n v="0"/>
  </r>
  <r>
    <s v="В/П"/>
    <d v="2024-03-31T00:00:00"/>
    <s v="Вс"/>
    <x v="0"/>
    <x v="0"/>
    <m/>
    <m/>
    <x v="11"/>
    <x v="8"/>
    <s v=""/>
    <n v="0"/>
    <n v="0"/>
  </r>
  <r>
    <m/>
    <d v="2024-03-01T00:00:00"/>
    <s v="Пт"/>
    <x v="18"/>
    <x v="1"/>
    <m/>
    <m/>
    <x v="5"/>
    <x v="8"/>
    <s v="норма"/>
    <n v="0"/>
    <n v="8"/>
  </r>
  <r>
    <s v="В/П"/>
    <d v="2024-03-02T00:00:00"/>
    <s v="Сб"/>
    <x v="18"/>
    <x v="1"/>
    <m/>
    <m/>
    <x v="5"/>
    <x v="8"/>
    <s v="переработка"/>
    <n v="8"/>
    <n v="0"/>
  </r>
  <r>
    <s v="В/П"/>
    <d v="2024-03-03T00:00:00"/>
    <s v="Вс"/>
    <x v="0"/>
    <x v="5"/>
    <m/>
    <m/>
    <x v="5"/>
    <x v="8"/>
    <s v=""/>
    <n v="0"/>
    <n v="0"/>
  </r>
  <r>
    <m/>
    <d v="2024-03-04T00:00:00"/>
    <s v="Пн"/>
    <x v="18"/>
    <x v="1"/>
    <m/>
    <m/>
    <x v="5"/>
    <x v="8"/>
    <s v="норма"/>
    <n v="0"/>
    <n v="8"/>
  </r>
  <r>
    <m/>
    <d v="2024-03-05T00:00:00"/>
    <s v="Вт"/>
    <x v="18"/>
    <x v="1"/>
    <m/>
    <m/>
    <x v="5"/>
    <x v="8"/>
    <s v="норма"/>
    <n v="0"/>
    <n v="8"/>
  </r>
  <r>
    <m/>
    <d v="2024-03-06T00:00:00"/>
    <s v="Ср"/>
    <x v="18"/>
    <x v="1"/>
    <m/>
    <m/>
    <x v="5"/>
    <x v="8"/>
    <s v="норма"/>
    <n v="0"/>
    <n v="8"/>
  </r>
  <r>
    <m/>
    <d v="2024-03-07T00:00:00"/>
    <s v="Чт"/>
    <x v="18"/>
    <x v="1"/>
    <m/>
    <m/>
    <x v="5"/>
    <x v="8"/>
    <s v="норма"/>
    <n v="0"/>
    <n v="8"/>
  </r>
  <r>
    <s v="В/П"/>
    <d v="2024-03-08T00:00:00"/>
    <s v="Пт"/>
    <x v="0"/>
    <x v="5"/>
    <m/>
    <m/>
    <x v="5"/>
    <x v="8"/>
    <s v=""/>
    <n v="0"/>
    <n v="0"/>
  </r>
  <r>
    <s v="В/П"/>
    <d v="2024-03-09T00:00:00"/>
    <s v="Сб"/>
    <x v="18"/>
    <x v="1"/>
    <m/>
    <m/>
    <x v="5"/>
    <x v="8"/>
    <s v="переработка"/>
    <n v="8"/>
    <n v="0"/>
  </r>
  <r>
    <s v="В/П"/>
    <d v="2024-03-10T00:00:00"/>
    <s v="Вс"/>
    <x v="18"/>
    <x v="1"/>
    <m/>
    <m/>
    <x v="5"/>
    <x v="8"/>
    <s v="переработка"/>
    <n v="8"/>
    <n v="0"/>
  </r>
  <r>
    <m/>
    <d v="2024-03-11T00:00:00"/>
    <s v="Пн"/>
    <x v="18"/>
    <x v="1"/>
    <m/>
    <m/>
    <x v="5"/>
    <x v="8"/>
    <s v="норма"/>
    <n v="0"/>
    <n v="8"/>
  </r>
  <r>
    <m/>
    <d v="2024-03-12T00:00:00"/>
    <s v="Вт"/>
    <x v="18"/>
    <x v="1"/>
    <m/>
    <m/>
    <x v="5"/>
    <x v="8"/>
    <s v="норма"/>
    <n v="0"/>
    <n v="8"/>
  </r>
  <r>
    <m/>
    <d v="2024-03-13T00:00:00"/>
    <s v="Ср"/>
    <x v="18"/>
    <x v="1"/>
    <m/>
    <m/>
    <x v="5"/>
    <x v="8"/>
    <s v="норма"/>
    <n v="0"/>
    <n v="8"/>
  </r>
  <r>
    <m/>
    <d v="2024-03-14T00:00:00"/>
    <s v="Чт"/>
    <x v="18"/>
    <x v="1"/>
    <m/>
    <m/>
    <x v="5"/>
    <x v="8"/>
    <s v="норма"/>
    <n v="0"/>
    <n v="8"/>
  </r>
  <r>
    <m/>
    <d v="2024-03-15T00:00:00"/>
    <s v="Пт"/>
    <x v="18"/>
    <x v="1"/>
    <m/>
    <m/>
    <x v="5"/>
    <x v="8"/>
    <s v="норма"/>
    <n v="0"/>
    <n v="8"/>
  </r>
  <r>
    <s v="В/П"/>
    <d v="2024-03-16T00:00:00"/>
    <s v="Сб"/>
    <x v="0"/>
    <x v="5"/>
    <m/>
    <m/>
    <x v="5"/>
    <x v="8"/>
    <s v=""/>
    <n v="0"/>
    <n v="0"/>
  </r>
  <r>
    <s v="В/П"/>
    <d v="2024-03-17T00:00:00"/>
    <s v="Вс"/>
    <x v="0"/>
    <x v="5"/>
    <m/>
    <m/>
    <x v="5"/>
    <x v="8"/>
    <s v=""/>
    <n v="0"/>
    <n v="0"/>
  </r>
  <r>
    <m/>
    <d v="2024-03-18T00:00:00"/>
    <s v="Пн"/>
    <x v="18"/>
    <x v="1"/>
    <m/>
    <m/>
    <x v="5"/>
    <x v="8"/>
    <s v="норма"/>
    <n v="0"/>
    <n v="8"/>
  </r>
  <r>
    <m/>
    <d v="2024-03-19T00:00:00"/>
    <s v="Вт"/>
    <x v="18"/>
    <x v="1"/>
    <m/>
    <m/>
    <x v="5"/>
    <x v="8"/>
    <s v="норма"/>
    <n v="0"/>
    <n v="8"/>
  </r>
  <r>
    <m/>
    <d v="2024-03-20T00:00:00"/>
    <s v="Ср"/>
    <x v="18"/>
    <x v="1"/>
    <m/>
    <m/>
    <x v="5"/>
    <x v="8"/>
    <s v="норма"/>
    <n v="0"/>
    <n v="8"/>
  </r>
  <r>
    <m/>
    <d v="2024-03-21T00:00:00"/>
    <s v="Чт"/>
    <x v="18"/>
    <x v="1"/>
    <m/>
    <m/>
    <x v="5"/>
    <x v="8"/>
    <s v="норма"/>
    <n v="0"/>
    <n v="8"/>
  </r>
  <r>
    <m/>
    <d v="2024-03-22T00:00:00"/>
    <s v="Пт"/>
    <x v="18"/>
    <x v="1"/>
    <m/>
    <m/>
    <x v="5"/>
    <x v="8"/>
    <s v="норма"/>
    <n v="0"/>
    <n v="8"/>
  </r>
  <r>
    <s v="В/П"/>
    <d v="2024-03-23T00:00:00"/>
    <s v="Сб"/>
    <x v="0"/>
    <x v="5"/>
    <m/>
    <m/>
    <x v="5"/>
    <x v="8"/>
    <s v=""/>
    <n v="0"/>
    <n v="0"/>
  </r>
  <r>
    <s v="В/П"/>
    <d v="2024-03-24T00:00:00"/>
    <s v="Вс"/>
    <x v="0"/>
    <x v="5"/>
    <m/>
    <m/>
    <x v="5"/>
    <x v="8"/>
    <s v=""/>
    <n v="0"/>
    <n v="0"/>
  </r>
  <r>
    <m/>
    <d v="2024-03-25T00:00:00"/>
    <s v="Пн"/>
    <x v="18"/>
    <x v="1"/>
    <m/>
    <m/>
    <x v="5"/>
    <x v="8"/>
    <s v="норма"/>
    <n v="0"/>
    <n v="8"/>
  </r>
  <r>
    <m/>
    <d v="2024-03-26T00:00:00"/>
    <s v="Вт"/>
    <x v="18"/>
    <x v="1"/>
    <m/>
    <m/>
    <x v="5"/>
    <x v="8"/>
    <s v="норма"/>
    <n v="0"/>
    <n v="8"/>
  </r>
  <r>
    <m/>
    <d v="2024-03-27T00:00:00"/>
    <s v="Ср"/>
    <x v="18"/>
    <x v="1"/>
    <m/>
    <m/>
    <x v="5"/>
    <x v="8"/>
    <s v="норма"/>
    <n v="0"/>
    <n v="8"/>
  </r>
  <r>
    <m/>
    <d v="2024-03-28T00:00:00"/>
    <s v="Чт"/>
    <x v="18"/>
    <x v="1"/>
    <m/>
    <m/>
    <x v="5"/>
    <x v="8"/>
    <s v="норма"/>
    <n v="0"/>
    <n v="8"/>
  </r>
  <r>
    <m/>
    <d v="2024-03-29T00:00:00"/>
    <s v="Пт"/>
    <x v="18"/>
    <x v="1"/>
    <m/>
    <m/>
    <x v="5"/>
    <x v="8"/>
    <s v="норма"/>
    <n v="0"/>
    <n v="8"/>
  </r>
  <r>
    <s v="В/П"/>
    <d v="2024-03-30T00:00:00"/>
    <s v="Сб"/>
    <x v="0"/>
    <x v="0"/>
    <m/>
    <m/>
    <x v="5"/>
    <x v="8"/>
    <s v=""/>
    <n v="0"/>
    <n v="0"/>
  </r>
  <r>
    <s v="В/П"/>
    <d v="2024-03-31T00:00:00"/>
    <s v="Вс"/>
    <x v="0"/>
    <x v="0"/>
    <m/>
    <m/>
    <x v="5"/>
    <x v="8"/>
    <s v=""/>
    <n v="0"/>
    <n v="0"/>
  </r>
  <r>
    <m/>
    <d v="2024-03-01T00:00:00"/>
    <s v="Пт"/>
    <x v="20"/>
    <x v="1"/>
    <m/>
    <m/>
    <x v="9"/>
    <x v="8"/>
    <s v="норма"/>
    <n v="0"/>
    <n v="8"/>
  </r>
  <r>
    <s v="В/П"/>
    <d v="2024-03-02T00:00:00"/>
    <s v="Сб"/>
    <x v="0"/>
    <x v="5"/>
    <m/>
    <m/>
    <x v="9"/>
    <x v="8"/>
    <s v=""/>
    <n v="0"/>
    <n v="0"/>
  </r>
  <r>
    <s v="В/П"/>
    <d v="2024-03-03T00:00:00"/>
    <s v="Вс"/>
    <x v="0"/>
    <x v="5"/>
    <m/>
    <m/>
    <x v="9"/>
    <x v="8"/>
    <s v=""/>
    <n v="0"/>
    <n v="0"/>
  </r>
  <r>
    <m/>
    <d v="2024-03-04T00:00:00"/>
    <s v="Пн"/>
    <x v="20"/>
    <x v="1"/>
    <m/>
    <m/>
    <x v="9"/>
    <x v="8"/>
    <s v="норма"/>
    <n v="0"/>
    <n v="8"/>
  </r>
  <r>
    <m/>
    <d v="2024-03-05T00:00:00"/>
    <s v="Вт"/>
    <x v="20"/>
    <x v="1"/>
    <m/>
    <m/>
    <x v="9"/>
    <x v="8"/>
    <s v="норма"/>
    <n v="0"/>
    <n v="8"/>
  </r>
  <r>
    <m/>
    <d v="2024-03-06T00:00:00"/>
    <s v="Ср"/>
    <x v="20"/>
    <x v="1"/>
    <m/>
    <m/>
    <x v="9"/>
    <x v="8"/>
    <s v="норма"/>
    <n v="0"/>
    <n v="8"/>
  </r>
  <r>
    <m/>
    <d v="2024-03-07T00:00:00"/>
    <s v="Чт"/>
    <x v="20"/>
    <x v="1"/>
    <m/>
    <m/>
    <x v="9"/>
    <x v="8"/>
    <s v="норма"/>
    <n v="0"/>
    <n v="8"/>
  </r>
  <r>
    <s v="В/П"/>
    <d v="2024-03-08T00:00:00"/>
    <s v="Пт"/>
    <x v="20"/>
    <x v="1"/>
    <m/>
    <m/>
    <x v="9"/>
    <x v="8"/>
    <s v="переработка"/>
    <n v="8"/>
    <n v="0"/>
  </r>
  <r>
    <s v="В/П"/>
    <d v="2024-03-09T00:00:00"/>
    <s v="Сб"/>
    <x v="0"/>
    <x v="5"/>
    <m/>
    <m/>
    <x v="9"/>
    <x v="8"/>
    <s v=""/>
    <n v="0"/>
    <n v="0"/>
  </r>
  <r>
    <s v="В/П"/>
    <d v="2024-03-10T00:00:00"/>
    <s v="Вс"/>
    <x v="0"/>
    <x v="5"/>
    <m/>
    <m/>
    <x v="9"/>
    <x v="8"/>
    <s v=""/>
    <n v="0"/>
    <n v="0"/>
  </r>
  <r>
    <m/>
    <d v="2024-03-11T00:00:00"/>
    <s v="Пн"/>
    <x v="20"/>
    <x v="1"/>
    <m/>
    <m/>
    <x v="9"/>
    <x v="8"/>
    <s v="норма"/>
    <n v="0"/>
    <n v="8"/>
  </r>
  <r>
    <m/>
    <d v="2024-03-12T00:00:00"/>
    <s v="Вт"/>
    <x v="20"/>
    <x v="1"/>
    <m/>
    <m/>
    <x v="9"/>
    <x v="8"/>
    <s v="норма"/>
    <n v="0"/>
    <n v="8"/>
  </r>
  <r>
    <m/>
    <d v="2024-03-13T00:00:00"/>
    <s v="Ср"/>
    <x v="20"/>
    <x v="1"/>
    <m/>
    <m/>
    <x v="9"/>
    <x v="8"/>
    <s v="норма"/>
    <n v="0"/>
    <n v="8"/>
  </r>
  <r>
    <m/>
    <d v="2024-03-14T00:00:00"/>
    <s v="Чт"/>
    <x v="20"/>
    <x v="1"/>
    <m/>
    <m/>
    <x v="9"/>
    <x v="8"/>
    <s v="норма"/>
    <n v="0"/>
    <n v="8"/>
  </r>
  <r>
    <m/>
    <d v="2024-03-15T00:00:00"/>
    <s v="Пт"/>
    <x v="20"/>
    <x v="1"/>
    <m/>
    <m/>
    <x v="9"/>
    <x v="8"/>
    <s v="норма"/>
    <n v="0"/>
    <n v="8"/>
  </r>
  <r>
    <s v="В/П"/>
    <d v="2024-03-16T00:00:00"/>
    <s v="Сб"/>
    <x v="0"/>
    <x v="5"/>
    <m/>
    <m/>
    <x v="9"/>
    <x v="8"/>
    <s v=""/>
    <n v="0"/>
    <n v="0"/>
  </r>
  <r>
    <s v="В/П"/>
    <d v="2024-03-17T00:00:00"/>
    <s v="Вс"/>
    <x v="0"/>
    <x v="5"/>
    <m/>
    <m/>
    <x v="9"/>
    <x v="8"/>
    <s v=""/>
    <n v="0"/>
    <n v="0"/>
  </r>
  <r>
    <m/>
    <d v="2024-03-18T00:00:00"/>
    <s v="Пн"/>
    <x v="20"/>
    <x v="1"/>
    <m/>
    <m/>
    <x v="9"/>
    <x v="8"/>
    <s v="норма"/>
    <n v="0"/>
    <n v="8"/>
  </r>
  <r>
    <m/>
    <d v="2024-03-19T00:00:00"/>
    <s v="Вт"/>
    <x v="20"/>
    <x v="1"/>
    <m/>
    <m/>
    <x v="9"/>
    <x v="8"/>
    <s v="норма"/>
    <n v="0"/>
    <n v="8"/>
  </r>
  <r>
    <m/>
    <d v="2024-03-20T00:00:00"/>
    <s v="Ср"/>
    <x v="20"/>
    <x v="1"/>
    <m/>
    <m/>
    <x v="9"/>
    <x v="8"/>
    <s v="норма"/>
    <n v="0"/>
    <n v="8"/>
  </r>
  <r>
    <m/>
    <d v="2024-03-21T00:00:00"/>
    <s v="Чт"/>
    <x v="20"/>
    <x v="1"/>
    <m/>
    <m/>
    <x v="9"/>
    <x v="8"/>
    <s v="норма"/>
    <n v="0"/>
    <n v="8"/>
  </r>
  <r>
    <m/>
    <d v="2024-03-22T00:00:00"/>
    <s v="Пт"/>
    <x v="20"/>
    <x v="1"/>
    <m/>
    <m/>
    <x v="9"/>
    <x v="8"/>
    <s v="норма"/>
    <n v="0"/>
    <n v="8"/>
  </r>
  <r>
    <s v="В/П"/>
    <d v="2024-03-23T00:00:00"/>
    <s v="Сб"/>
    <x v="0"/>
    <x v="5"/>
    <m/>
    <m/>
    <x v="9"/>
    <x v="8"/>
    <s v=""/>
    <n v="0"/>
    <n v="0"/>
  </r>
  <r>
    <s v="В/П"/>
    <d v="2024-03-24T00:00:00"/>
    <s v="Вс"/>
    <x v="0"/>
    <x v="5"/>
    <m/>
    <m/>
    <x v="9"/>
    <x v="8"/>
    <s v=""/>
    <n v="0"/>
    <n v="0"/>
  </r>
  <r>
    <m/>
    <d v="2024-03-25T00:00:00"/>
    <s v="Пн"/>
    <x v="20"/>
    <x v="10"/>
    <m/>
    <m/>
    <x v="9"/>
    <x v="8"/>
    <s v="норма + переработка"/>
    <n v="2"/>
    <n v="8"/>
  </r>
  <r>
    <m/>
    <d v="2024-03-26T00:00:00"/>
    <s v="Вт"/>
    <x v="20"/>
    <x v="1"/>
    <m/>
    <m/>
    <x v="9"/>
    <x v="8"/>
    <s v="норма"/>
    <n v="0"/>
    <n v="8"/>
  </r>
  <r>
    <m/>
    <d v="2024-03-27T00:00:00"/>
    <s v="Ср"/>
    <x v="20"/>
    <x v="1"/>
    <m/>
    <m/>
    <x v="9"/>
    <x v="8"/>
    <s v="норма"/>
    <n v="0"/>
    <n v="8"/>
  </r>
  <r>
    <m/>
    <d v="2024-03-28T00:00:00"/>
    <s v="Чт"/>
    <x v="20"/>
    <x v="12"/>
    <m/>
    <m/>
    <x v="9"/>
    <x v="8"/>
    <s v="норма + переработка"/>
    <n v="3"/>
    <n v="8"/>
  </r>
  <r>
    <m/>
    <d v="2024-03-29T00:00:00"/>
    <s v="Пт"/>
    <x v="20"/>
    <x v="1"/>
    <m/>
    <m/>
    <x v="9"/>
    <x v="8"/>
    <s v="норма"/>
    <n v="0"/>
    <n v="8"/>
  </r>
  <r>
    <s v="В/П"/>
    <d v="2024-03-30T00:00:00"/>
    <s v="Сб"/>
    <x v="0"/>
    <x v="5"/>
    <m/>
    <m/>
    <x v="9"/>
    <x v="8"/>
    <s v=""/>
    <n v="0"/>
    <n v="0"/>
  </r>
  <r>
    <s v="В/П"/>
    <d v="2024-03-31T00:00:00"/>
    <s v="Вс"/>
    <x v="0"/>
    <x v="5"/>
    <m/>
    <m/>
    <x v="9"/>
    <x v="8"/>
    <s v=""/>
    <n v="0"/>
    <n v="0"/>
  </r>
  <r>
    <m/>
    <d v="2024-03-01T00:00:00"/>
    <s v="Пт"/>
    <x v="18"/>
    <x v="1"/>
    <m/>
    <m/>
    <x v="8"/>
    <x v="8"/>
    <s v="норма"/>
    <n v="0"/>
    <n v="8"/>
  </r>
  <r>
    <s v="В/П"/>
    <d v="2024-03-02T00:00:00"/>
    <s v="Сб"/>
    <x v="18"/>
    <x v="1"/>
    <m/>
    <m/>
    <x v="8"/>
    <x v="8"/>
    <s v="переработка"/>
    <n v="8"/>
    <n v="0"/>
  </r>
  <r>
    <s v="В/П"/>
    <d v="2024-03-03T00:00:00"/>
    <s v="Вс"/>
    <x v="0"/>
    <x v="5"/>
    <m/>
    <m/>
    <x v="8"/>
    <x v="8"/>
    <s v=""/>
    <n v="0"/>
    <n v="0"/>
  </r>
  <r>
    <m/>
    <d v="2024-03-04T00:00:00"/>
    <s v="Пн"/>
    <x v="18"/>
    <x v="1"/>
    <m/>
    <m/>
    <x v="8"/>
    <x v="8"/>
    <s v="норма"/>
    <n v="0"/>
    <n v="8"/>
  </r>
  <r>
    <m/>
    <d v="2024-03-05T00:00:00"/>
    <s v="Вт"/>
    <x v="18"/>
    <x v="1"/>
    <m/>
    <m/>
    <x v="8"/>
    <x v="8"/>
    <s v="норма"/>
    <n v="0"/>
    <n v="8"/>
  </r>
  <r>
    <m/>
    <d v="2024-03-06T00:00:00"/>
    <s v="Ср"/>
    <x v="18"/>
    <x v="1"/>
    <m/>
    <m/>
    <x v="8"/>
    <x v="8"/>
    <s v="норма"/>
    <n v="0"/>
    <n v="8"/>
  </r>
  <r>
    <m/>
    <d v="2024-03-07T00:00:00"/>
    <s v="Чт"/>
    <x v="18"/>
    <x v="1"/>
    <m/>
    <m/>
    <x v="8"/>
    <x v="8"/>
    <s v="норма"/>
    <n v="0"/>
    <n v="8"/>
  </r>
  <r>
    <s v="В/П"/>
    <d v="2024-03-08T00:00:00"/>
    <s v="Пт"/>
    <x v="0"/>
    <x v="5"/>
    <m/>
    <m/>
    <x v="8"/>
    <x v="8"/>
    <s v=""/>
    <n v="0"/>
    <n v="0"/>
  </r>
  <r>
    <s v="В/П"/>
    <d v="2024-03-09T00:00:00"/>
    <s v="Сб"/>
    <x v="0"/>
    <x v="5"/>
    <m/>
    <m/>
    <x v="8"/>
    <x v="8"/>
    <s v=""/>
    <n v="0"/>
    <n v="0"/>
  </r>
  <r>
    <s v="В/П"/>
    <d v="2024-03-10T00:00:00"/>
    <s v="Вс"/>
    <x v="0"/>
    <x v="5"/>
    <m/>
    <m/>
    <x v="8"/>
    <x v="8"/>
    <s v=""/>
    <n v="0"/>
    <n v="0"/>
  </r>
  <r>
    <m/>
    <d v="2024-03-11T00:00:00"/>
    <s v="Пн"/>
    <x v="18"/>
    <x v="1"/>
    <m/>
    <m/>
    <x v="8"/>
    <x v="8"/>
    <s v="норма"/>
    <n v="0"/>
    <n v="8"/>
  </r>
  <r>
    <m/>
    <d v="2024-03-12T00:00:00"/>
    <s v="Вт"/>
    <x v="18"/>
    <x v="1"/>
    <m/>
    <m/>
    <x v="8"/>
    <x v="8"/>
    <s v="норма"/>
    <n v="0"/>
    <n v="8"/>
  </r>
  <r>
    <m/>
    <d v="2024-03-13T00:00:00"/>
    <s v="Ср"/>
    <x v="18"/>
    <x v="1"/>
    <m/>
    <m/>
    <x v="8"/>
    <x v="8"/>
    <s v="норма"/>
    <n v="0"/>
    <n v="8"/>
  </r>
  <r>
    <m/>
    <d v="2024-03-14T00:00:00"/>
    <s v="Чт"/>
    <x v="18"/>
    <x v="1"/>
    <m/>
    <m/>
    <x v="8"/>
    <x v="8"/>
    <s v="норма"/>
    <n v="0"/>
    <n v="8"/>
  </r>
  <r>
    <m/>
    <d v="2024-03-15T00:00:00"/>
    <s v="Пт"/>
    <x v="18"/>
    <x v="1"/>
    <m/>
    <m/>
    <x v="8"/>
    <x v="8"/>
    <s v="норма"/>
    <n v="0"/>
    <n v="8"/>
  </r>
  <r>
    <s v="В/П"/>
    <d v="2024-03-16T00:00:00"/>
    <s v="Сб"/>
    <x v="18"/>
    <x v="1"/>
    <m/>
    <m/>
    <x v="8"/>
    <x v="8"/>
    <s v="переработка"/>
    <n v="8"/>
    <n v="0"/>
  </r>
  <r>
    <s v="В/П"/>
    <d v="2024-03-17T00:00:00"/>
    <s v="Вс"/>
    <x v="0"/>
    <x v="5"/>
    <m/>
    <m/>
    <x v="8"/>
    <x v="8"/>
    <s v=""/>
    <n v="0"/>
    <n v="0"/>
  </r>
  <r>
    <m/>
    <d v="2024-03-18T00:00:00"/>
    <s v="Пн"/>
    <x v="18"/>
    <x v="1"/>
    <m/>
    <m/>
    <x v="8"/>
    <x v="8"/>
    <s v="норма"/>
    <n v="0"/>
    <n v="8"/>
  </r>
  <r>
    <m/>
    <d v="2024-03-19T00:00:00"/>
    <s v="Вт"/>
    <x v="18"/>
    <x v="1"/>
    <m/>
    <m/>
    <x v="8"/>
    <x v="8"/>
    <s v="норма"/>
    <n v="0"/>
    <n v="8"/>
  </r>
  <r>
    <m/>
    <d v="2024-03-20T00:00:00"/>
    <s v="Ср"/>
    <x v="18"/>
    <x v="1"/>
    <m/>
    <m/>
    <x v="8"/>
    <x v="8"/>
    <s v="норма"/>
    <n v="0"/>
    <n v="8"/>
  </r>
  <r>
    <m/>
    <d v="2024-03-21T00:00:00"/>
    <s v="Чт"/>
    <x v="18"/>
    <x v="1"/>
    <m/>
    <m/>
    <x v="8"/>
    <x v="8"/>
    <s v="норма"/>
    <n v="0"/>
    <n v="8"/>
  </r>
  <r>
    <m/>
    <d v="2024-03-22T00:00:00"/>
    <s v="Пт"/>
    <x v="18"/>
    <x v="1"/>
    <m/>
    <m/>
    <x v="8"/>
    <x v="8"/>
    <s v="норма"/>
    <n v="0"/>
    <n v="8"/>
  </r>
  <r>
    <s v="В/П"/>
    <d v="2024-03-23T00:00:00"/>
    <s v="Сб"/>
    <x v="18"/>
    <x v="1"/>
    <m/>
    <m/>
    <x v="8"/>
    <x v="8"/>
    <s v="переработка"/>
    <n v="8"/>
    <n v="0"/>
  </r>
  <r>
    <s v="В/П"/>
    <d v="2024-03-24T00:00:00"/>
    <s v="Вс"/>
    <x v="0"/>
    <x v="5"/>
    <m/>
    <m/>
    <x v="8"/>
    <x v="8"/>
    <s v=""/>
    <n v="0"/>
    <n v="0"/>
  </r>
  <r>
    <m/>
    <d v="2024-03-25T00:00:00"/>
    <s v="Пн"/>
    <x v="18"/>
    <x v="1"/>
    <m/>
    <m/>
    <x v="8"/>
    <x v="8"/>
    <s v="норма"/>
    <n v="0"/>
    <n v="8"/>
  </r>
  <r>
    <m/>
    <d v="2024-03-26T00:00:00"/>
    <s v="Вт"/>
    <x v="18"/>
    <x v="1"/>
    <m/>
    <m/>
    <x v="8"/>
    <x v="8"/>
    <s v="норма"/>
    <n v="0"/>
    <n v="8"/>
  </r>
  <r>
    <m/>
    <d v="2024-03-27T00:00:00"/>
    <s v="Ср"/>
    <x v="18"/>
    <x v="1"/>
    <m/>
    <m/>
    <x v="8"/>
    <x v="8"/>
    <s v="норма"/>
    <n v="0"/>
    <n v="8"/>
  </r>
  <r>
    <m/>
    <d v="2024-03-28T00:00:00"/>
    <s v="Чт"/>
    <x v="18"/>
    <x v="1"/>
    <m/>
    <m/>
    <x v="8"/>
    <x v="8"/>
    <s v="норма"/>
    <n v="0"/>
    <n v="8"/>
  </r>
  <r>
    <m/>
    <d v="2024-03-29T00:00:00"/>
    <s v="Пт"/>
    <x v="18"/>
    <x v="1"/>
    <m/>
    <m/>
    <x v="8"/>
    <x v="8"/>
    <s v="норма"/>
    <n v="0"/>
    <n v="8"/>
  </r>
  <r>
    <s v="В/П"/>
    <d v="2024-03-30T00:00:00"/>
    <s v="Сб"/>
    <x v="0"/>
    <x v="5"/>
    <m/>
    <m/>
    <x v="8"/>
    <x v="8"/>
    <s v=""/>
    <n v="0"/>
    <n v="0"/>
  </r>
  <r>
    <s v="В/П"/>
    <d v="2024-03-31T00:00:00"/>
    <s v="Вс"/>
    <x v="0"/>
    <x v="5"/>
    <m/>
    <m/>
    <x v="8"/>
    <x v="8"/>
    <s v=""/>
    <n v="0"/>
    <n v="0"/>
  </r>
  <r>
    <m/>
    <d v="2024-03-01T00:00:00"/>
    <s v="Пт"/>
    <x v="25"/>
    <x v="1"/>
    <m/>
    <m/>
    <x v="3"/>
    <x v="8"/>
    <s v="норма"/>
    <n v="0"/>
    <n v="8"/>
  </r>
  <r>
    <s v="В/П"/>
    <d v="2024-03-02T00:00:00"/>
    <s v="Сб"/>
    <x v="0"/>
    <x v="5"/>
    <m/>
    <m/>
    <x v="3"/>
    <x v="8"/>
    <s v=""/>
    <n v="0"/>
    <n v="0"/>
  </r>
  <r>
    <s v="В/П"/>
    <d v="2024-03-03T00:00:00"/>
    <s v="Вс"/>
    <x v="0"/>
    <x v="5"/>
    <m/>
    <m/>
    <x v="3"/>
    <x v="8"/>
    <s v=""/>
    <n v="0"/>
    <n v="0"/>
  </r>
  <r>
    <m/>
    <d v="2024-03-04T00:00:00"/>
    <s v="Пн"/>
    <x v="25"/>
    <x v="1"/>
    <m/>
    <m/>
    <x v="3"/>
    <x v="8"/>
    <s v="норма"/>
    <n v="0"/>
    <n v="8"/>
  </r>
  <r>
    <m/>
    <d v="2024-03-05T00:00:00"/>
    <s v="Вт"/>
    <x v="25"/>
    <x v="1"/>
    <m/>
    <m/>
    <x v="3"/>
    <x v="8"/>
    <s v="норма"/>
    <n v="0"/>
    <n v="8"/>
  </r>
  <r>
    <m/>
    <d v="2024-03-06T00:00:00"/>
    <s v="Ср"/>
    <x v="25"/>
    <x v="1"/>
    <m/>
    <m/>
    <x v="3"/>
    <x v="8"/>
    <s v="норма"/>
    <n v="0"/>
    <n v="8"/>
  </r>
  <r>
    <m/>
    <d v="2024-03-07T00:00:00"/>
    <s v="Чт"/>
    <x v="25"/>
    <x v="9"/>
    <m/>
    <m/>
    <x v="3"/>
    <x v="8"/>
    <s v="норма"/>
    <n v="0"/>
    <n v="7"/>
  </r>
  <r>
    <s v="В/П"/>
    <d v="2024-03-08T00:00:00"/>
    <s v="Пт"/>
    <x v="0"/>
    <x v="5"/>
    <m/>
    <m/>
    <x v="3"/>
    <x v="8"/>
    <s v=""/>
    <n v="0"/>
    <n v="0"/>
  </r>
  <r>
    <s v="В/П"/>
    <d v="2024-03-09T00:00:00"/>
    <s v="Сб"/>
    <x v="0"/>
    <x v="5"/>
    <m/>
    <m/>
    <x v="3"/>
    <x v="8"/>
    <s v=""/>
    <n v="0"/>
    <n v="0"/>
  </r>
  <r>
    <s v="В/П"/>
    <d v="2024-03-10T00:00:00"/>
    <s v="Вс"/>
    <x v="0"/>
    <x v="5"/>
    <m/>
    <m/>
    <x v="3"/>
    <x v="8"/>
    <s v=""/>
    <n v="0"/>
    <n v="0"/>
  </r>
  <r>
    <m/>
    <d v="2024-03-11T00:00:00"/>
    <s v="Пн"/>
    <x v="25"/>
    <x v="1"/>
    <m/>
    <m/>
    <x v="3"/>
    <x v="8"/>
    <s v="норма"/>
    <n v="0"/>
    <n v="8"/>
  </r>
  <r>
    <m/>
    <d v="2024-03-12T00:00:00"/>
    <s v="Вт"/>
    <x v="25"/>
    <x v="1"/>
    <m/>
    <m/>
    <x v="3"/>
    <x v="8"/>
    <s v="норма"/>
    <n v="0"/>
    <n v="8"/>
  </r>
  <r>
    <m/>
    <d v="2024-03-13T00:00:00"/>
    <s v="Ср"/>
    <x v="25"/>
    <x v="1"/>
    <m/>
    <m/>
    <x v="3"/>
    <x v="8"/>
    <s v="норма"/>
    <n v="0"/>
    <n v="8"/>
  </r>
  <r>
    <m/>
    <d v="2024-03-14T00:00:00"/>
    <s v="Чт"/>
    <x v="25"/>
    <x v="1"/>
    <m/>
    <m/>
    <x v="3"/>
    <x v="8"/>
    <s v="норма"/>
    <n v="0"/>
    <n v="8"/>
  </r>
  <r>
    <m/>
    <d v="2024-03-15T00:00:00"/>
    <s v="Пт"/>
    <x v="25"/>
    <x v="1"/>
    <m/>
    <m/>
    <x v="3"/>
    <x v="8"/>
    <s v="норма"/>
    <n v="0"/>
    <n v="8"/>
  </r>
  <r>
    <s v="В/П"/>
    <d v="2024-03-16T00:00:00"/>
    <s v="Сб"/>
    <x v="0"/>
    <x v="5"/>
    <m/>
    <m/>
    <x v="3"/>
    <x v="8"/>
    <s v=""/>
    <n v="0"/>
    <n v="0"/>
  </r>
  <r>
    <s v="В/П"/>
    <d v="2024-03-17T00:00:00"/>
    <s v="Вс"/>
    <x v="0"/>
    <x v="5"/>
    <m/>
    <m/>
    <x v="3"/>
    <x v="8"/>
    <s v=""/>
    <n v="0"/>
    <n v="0"/>
  </r>
  <r>
    <m/>
    <d v="2024-03-18T00:00:00"/>
    <s v="Пн"/>
    <x v="25"/>
    <x v="1"/>
    <m/>
    <m/>
    <x v="3"/>
    <x v="8"/>
    <s v="норма"/>
    <n v="0"/>
    <n v="8"/>
  </r>
  <r>
    <m/>
    <d v="2024-03-19T00:00:00"/>
    <s v="Вт"/>
    <x v="25"/>
    <x v="1"/>
    <m/>
    <m/>
    <x v="3"/>
    <x v="8"/>
    <s v="норма"/>
    <n v="0"/>
    <n v="8"/>
  </r>
  <r>
    <m/>
    <d v="2024-03-20T00:00:00"/>
    <s v="Ср"/>
    <x v="25"/>
    <x v="1"/>
    <m/>
    <m/>
    <x v="3"/>
    <x v="8"/>
    <s v="норма"/>
    <n v="0"/>
    <n v="8"/>
  </r>
  <r>
    <m/>
    <d v="2024-03-21T00:00:00"/>
    <s v="Чт"/>
    <x v="25"/>
    <x v="1"/>
    <m/>
    <m/>
    <x v="3"/>
    <x v="8"/>
    <s v="норма"/>
    <n v="0"/>
    <n v="8"/>
  </r>
  <r>
    <m/>
    <d v="2024-03-22T00:00:00"/>
    <s v="Пт"/>
    <x v="25"/>
    <x v="1"/>
    <m/>
    <m/>
    <x v="3"/>
    <x v="8"/>
    <s v="норма"/>
    <n v="0"/>
    <n v="8"/>
  </r>
  <r>
    <s v="В/П"/>
    <d v="2024-03-23T00:00:00"/>
    <s v="Сб"/>
    <x v="0"/>
    <x v="5"/>
    <m/>
    <m/>
    <x v="3"/>
    <x v="8"/>
    <s v=""/>
    <n v="0"/>
    <n v="0"/>
  </r>
  <r>
    <s v="В/П"/>
    <d v="2024-03-24T00:00:00"/>
    <s v="Вс"/>
    <x v="0"/>
    <x v="5"/>
    <m/>
    <m/>
    <x v="3"/>
    <x v="8"/>
    <s v=""/>
    <n v="0"/>
    <n v="0"/>
  </r>
  <r>
    <m/>
    <d v="2024-03-25T00:00:00"/>
    <s v="Пн"/>
    <x v="25"/>
    <x v="1"/>
    <m/>
    <m/>
    <x v="3"/>
    <x v="8"/>
    <s v="норма"/>
    <n v="0"/>
    <n v="8"/>
  </r>
  <r>
    <m/>
    <d v="2024-03-26T00:00:00"/>
    <s v="Вт"/>
    <x v="25"/>
    <x v="1"/>
    <m/>
    <m/>
    <x v="3"/>
    <x v="8"/>
    <s v="норма"/>
    <n v="0"/>
    <n v="8"/>
  </r>
  <r>
    <m/>
    <d v="2024-03-27T00:00:00"/>
    <s v="Ср"/>
    <x v="25"/>
    <x v="1"/>
    <m/>
    <m/>
    <x v="3"/>
    <x v="8"/>
    <s v="норма"/>
    <n v="0"/>
    <n v="8"/>
  </r>
  <r>
    <m/>
    <d v="2024-03-28T00:00:00"/>
    <s v="Чт"/>
    <x v="25"/>
    <x v="1"/>
    <m/>
    <m/>
    <x v="3"/>
    <x v="8"/>
    <s v="норма"/>
    <n v="0"/>
    <n v="8"/>
  </r>
  <r>
    <m/>
    <d v="2024-03-29T00:00:00"/>
    <s v="Пт"/>
    <x v="25"/>
    <x v="1"/>
    <m/>
    <m/>
    <x v="3"/>
    <x v="8"/>
    <s v="норма"/>
    <n v="0"/>
    <n v="8"/>
  </r>
  <r>
    <s v="В/П"/>
    <d v="2024-03-30T00:00:00"/>
    <s v="Сб"/>
    <x v="0"/>
    <x v="5"/>
    <m/>
    <m/>
    <x v="3"/>
    <x v="8"/>
    <s v=""/>
    <n v="0"/>
    <n v="0"/>
  </r>
  <r>
    <s v="В/П"/>
    <d v="2024-03-31T00:00:00"/>
    <s v="Вс"/>
    <x v="0"/>
    <x v="5"/>
    <m/>
    <m/>
    <x v="3"/>
    <x v="8"/>
    <s v=""/>
    <n v="0"/>
    <n v="0"/>
  </r>
  <r>
    <m/>
    <d v="2024-03-01T00:00:00"/>
    <s v="Пт"/>
    <x v="0"/>
    <x v="5"/>
    <m/>
    <m/>
    <x v="7"/>
    <x v="8"/>
    <s v=""/>
    <n v="0"/>
    <n v="0"/>
  </r>
  <r>
    <s v="В/П"/>
    <d v="2024-03-02T00:00:00"/>
    <s v="Сб"/>
    <x v="0"/>
    <x v="5"/>
    <m/>
    <m/>
    <x v="7"/>
    <x v="8"/>
    <s v=""/>
    <n v="0"/>
    <n v="0"/>
  </r>
  <r>
    <s v="В/П"/>
    <d v="2024-03-03T00:00:00"/>
    <s v="Вс"/>
    <x v="0"/>
    <x v="5"/>
    <m/>
    <m/>
    <x v="7"/>
    <x v="8"/>
    <s v=""/>
    <n v="0"/>
    <n v="0"/>
  </r>
  <r>
    <m/>
    <d v="2024-03-04T00:00:00"/>
    <s v="Пн"/>
    <x v="17"/>
    <x v="1"/>
    <m/>
    <m/>
    <x v="7"/>
    <x v="8"/>
    <s v="норма"/>
    <n v="0"/>
    <n v="8"/>
  </r>
  <r>
    <m/>
    <d v="2024-03-05T00:00:00"/>
    <s v="Вт"/>
    <x v="28"/>
    <x v="1"/>
    <m/>
    <m/>
    <x v="7"/>
    <x v="8"/>
    <s v="норма"/>
    <n v="0"/>
    <n v="8"/>
  </r>
  <r>
    <m/>
    <d v="2024-03-06T00:00:00"/>
    <s v="Ср"/>
    <x v="28"/>
    <x v="1"/>
    <m/>
    <m/>
    <x v="7"/>
    <x v="8"/>
    <s v="норма"/>
    <n v="0"/>
    <n v="8"/>
  </r>
  <r>
    <m/>
    <d v="2024-03-07T00:00:00"/>
    <s v="Чт"/>
    <x v="28"/>
    <x v="1"/>
    <m/>
    <m/>
    <x v="7"/>
    <x v="8"/>
    <s v="норма"/>
    <n v="0"/>
    <n v="8"/>
  </r>
  <r>
    <s v="В/П"/>
    <d v="2024-03-08T00:00:00"/>
    <s v="Пт"/>
    <x v="0"/>
    <x v="5"/>
    <m/>
    <m/>
    <x v="7"/>
    <x v="8"/>
    <s v=""/>
    <n v="0"/>
    <n v="0"/>
  </r>
  <r>
    <s v="В/П"/>
    <d v="2024-03-09T00:00:00"/>
    <s v="Сб"/>
    <x v="0"/>
    <x v="5"/>
    <m/>
    <m/>
    <x v="7"/>
    <x v="8"/>
    <s v=""/>
    <n v="0"/>
    <n v="0"/>
  </r>
  <r>
    <s v="В/П"/>
    <d v="2024-03-10T00:00:00"/>
    <s v="Вс"/>
    <x v="0"/>
    <x v="5"/>
    <m/>
    <m/>
    <x v="7"/>
    <x v="8"/>
    <s v=""/>
    <n v="0"/>
    <n v="0"/>
  </r>
  <r>
    <m/>
    <d v="2024-03-11T00:00:00"/>
    <s v="Пн"/>
    <x v="28"/>
    <x v="1"/>
    <m/>
    <m/>
    <x v="7"/>
    <x v="8"/>
    <s v="норма"/>
    <n v="0"/>
    <n v="8"/>
  </r>
  <r>
    <m/>
    <d v="2024-03-12T00:00:00"/>
    <s v="Вт"/>
    <x v="28"/>
    <x v="1"/>
    <m/>
    <m/>
    <x v="7"/>
    <x v="8"/>
    <s v="норма"/>
    <n v="0"/>
    <n v="8"/>
  </r>
  <r>
    <m/>
    <d v="2024-03-13T00:00:00"/>
    <s v="Ср"/>
    <x v="28"/>
    <x v="1"/>
    <m/>
    <m/>
    <x v="7"/>
    <x v="8"/>
    <s v="норма"/>
    <n v="0"/>
    <n v="8"/>
  </r>
  <r>
    <m/>
    <d v="2024-03-14T00:00:00"/>
    <s v="Чт"/>
    <x v="28"/>
    <x v="1"/>
    <m/>
    <m/>
    <x v="7"/>
    <x v="8"/>
    <s v="норма"/>
    <n v="0"/>
    <n v="8"/>
  </r>
  <r>
    <m/>
    <d v="2024-03-15T00:00:00"/>
    <s v="Пт"/>
    <x v="28"/>
    <x v="1"/>
    <m/>
    <m/>
    <x v="7"/>
    <x v="8"/>
    <s v="норма"/>
    <n v="0"/>
    <n v="8"/>
  </r>
  <r>
    <s v="В/П"/>
    <d v="2024-03-16T00:00:00"/>
    <s v="Сб"/>
    <x v="0"/>
    <x v="5"/>
    <m/>
    <m/>
    <x v="7"/>
    <x v="8"/>
    <s v=""/>
    <n v="0"/>
    <n v="0"/>
  </r>
  <r>
    <s v="В/П"/>
    <d v="2024-03-17T00:00:00"/>
    <s v="Вс"/>
    <x v="0"/>
    <x v="5"/>
    <m/>
    <m/>
    <x v="7"/>
    <x v="8"/>
    <s v=""/>
    <n v="0"/>
    <n v="0"/>
  </r>
  <r>
    <m/>
    <d v="2024-03-18T00:00:00"/>
    <s v="Пн"/>
    <x v="28"/>
    <x v="1"/>
    <m/>
    <m/>
    <x v="7"/>
    <x v="8"/>
    <s v="норма"/>
    <n v="0"/>
    <n v="8"/>
  </r>
  <r>
    <m/>
    <d v="2024-03-19T00:00:00"/>
    <s v="Вт"/>
    <x v="28"/>
    <x v="1"/>
    <m/>
    <m/>
    <x v="7"/>
    <x v="8"/>
    <s v="норма"/>
    <n v="0"/>
    <n v="8"/>
  </r>
  <r>
    <m/>
    <d v="2024-03-20T00:00:00"/>
    <s v="Ср"/>
    <x v="28"/>
    <x v="1"/>
    <m/>
    <m/>
    <x v="7"/>
    <x v="8"/>
    <s v="норма"/>
    <n v="0"/>
    <n v="8"/>
  </r>
  <r>
    <m/>
    <d v="2024-03-21T00:00:00"/>
    <s v="Чт"/>
    <x v="28"/>
    <x v="1"/>
    <m/>
    <m/>
    <x v="7"/>
    <x v="8"/>
    <s v="норма"/>
    <n v="0"/>
    <n v="8"/>
  </r>
  <r>
    <m/>
    <d v="2024-03-22T00:00:00"/>
    <s v="Пт"/>
    <x v="28"/>
    <x v="1"/>
    <m/>
    <m/>
    <x v="7"/>
    <x v="8"/>
    <s v="норма"/>
    <n v="0"/>
    <n v="8"/>
  </r>
  <r>
    <s v="В/П"/>
    <d v="2024-03-23T00:00:00"/>
    <s v="Сб"/>
    <x v="0"/>
    <x v="5"/>
    <m/>
    <m/>
    <x v="7"/>
    <x v="8"/>
    <s v=""/>
    <n v="0"/>
    <n v="0"/>
  </r>
  <r>
    <s v="В/П"/>
    <d v="2024-03-24T00:00:00"/>
    <s v="Вс"/>
    <x v="0"/>
    <x v="5"/>
    <m/>
    <m/>
    <x v="7"/>
    <x v="8"/>
    <s v=""/>
    <n v="0"/>
    <n v="0"/>
  </r>
  <r>
    <m/>
    <d v="2024-03-25T00:00:00"/>
    <s v="Пн"/>
    <x v="28"/>
    <x v="1"/>
    <m/>
    <m/>
    <x v="7"/>
    <x v="8"/>
    <s v="норма"/>
    <n v="0"/>
    <n v="8"/>
  </r>
  <r>
    <m/>
    <d v="2024-03-26T00:00:00"/>
    <s v="Вт"/>
    <x v="28"/>
    <x v="1"/>
    <m/>
    <m/>
    <x v="7"/>
    <x v="8"/>
    <s v="норма"/>
    <n v="0"/>
    <n v="8"/>
  </r>
  <r>
    <m/>
    <d v="2024-03-27T00:00:00"/>
    <s v="Ср"/>
    <x v="28"/>
    <x v="1"/>
    <m/>
    <m/>
    <x v="7"/>
    <x v="8"/>
    <s v="норма"/>
    <n v="0"/>
    <n v="8"/>
  </r>
  <r>
    <m/>
    <d v="2024-03-28T00:00:00"/>
    <s v="Чт"/>
    <x v="17"/>
    <x v="1"/>
    <m/>
    <m/>
    <x v="7"/>
    <x v="8"/>
    <s v="норма"/>
    <n v="0"/>
    <n v="8"/>
  </r>
  <r>
    <m/>
    <d v="2024-03-29T00:00:00"/>
    <s v="Пт"/>
    <x v="28"/>
    <x v="1"/>
    <m/>
    <m/>
    <x v="7"/>
    <x v="8"/>
    <s v="норма"/>
    <n v="0"/>
    <n v="8"/>
  </r>
  <r>
    <s v="В/П"/>
    <d v="2024-03-30T00:00:00"/>
    <s v="Сб"/>
    <x v="0"/>
    <x v="5"/>
    <m/>
    <m/>
    <x v="7"/>
    <x v="8"/>
    <s v=""/>
    <n v="0"/>
    <n v="0"/>
  </r>
  <r>
    <s v="В/П"/>
    <d v="2024-03-31T00:00:00"/>
    <s v="Вс"/>
    <x v="0"/>
    <x v="5"/>
    <m/>
    <m/>
    <x v="7"/>
    <x v="8"/>
    <s v=""/>
    <n v="0"/>
    <n v="0"/>
  </r>
  <r>
    <m/>
    <d v="2024-03-01T00:00:00"/>
    <s v="Пт"/>
    <x v="4"/>
    <x v="1"/>
    <m/>
    <m/>
    <x v="0"/>
    <x v="8"/>
    <s v="норма"/>
    <n v="0"/>
    <n v="8"/>
  </r>
  <r>
    <s v="В/П"/>
    <d v="2024-03-02T00:00:00"/>
    <s v="Сб"/>
    <x v="0"/>
    <x v="5"/>
    <m/>
    <m/>
    <x v="0"/>
    <x v="8"/>
    <s v=""/>
    <n v="0"/>
    <n v="0"/>
  </r>
  <r>
    <s v="В/П"/>
    <d v="2024-03-03T00:00:00"/>
    <s v="Вс"/>
    <x v="0"/>
    <x v="5"/>
    <m/>
    <m/>
    <x v="0"/>
    <x v="8"/>
    <s v=""/>
    <n v="0"/>
    <n v="0"/>
  </r>
  <r>
    <m/>
    <d v="2024-03-04T00:00:00"/>
    <s v="Пн"/>
    <x v="4"/>
    <x v="1"/>
    <m/>
    <m/>
    <x v="0"/>
    <x v="8"/>
    <s v="норма"/>
    <n v="0"/>
    <n v="8"/>
  </r>
  <r>
    <m/>
    <d v="2024-03-05T00:00:00"/>
    <s v="Вт"/>
    <x v="4"/>
    <x v="1"/>
    <m/>
    <m/>
    <x v="0"/>
    <x v="8"/>
    <s v="норма"/>
    <n v="0"/>
    <n v="8"/>
  </r>
  <r>
    <m/>
    <d v="2024-03-06T00:00:00"/>
    <s v="Ср"/>
    <x v="4"/>
    <x v="1"/>
    <m/>
    <m/>
    <x v="0"/>
    <x v="8"/>
    <s v="норма"/>
    <n v="0"/>
    <n v="8"/>
  </r>
  <r>
    <m/>
    <d v="2024-03-07T00:00:00"/>
    <s v="Чт"/>
    <x v="1"/>
    <x v="9"/>
    <m/>
    <m/>
    <x v="0"/>
    <x v="8"/>
    <s v="норма"/>
    <n v="0"/>
    <n v="7"/>
  </r>
  <r>
    <s v="В/П"/>
    <d v="2024-03-08T00:00:00"/>
    <s v="Пт"/>
    <x v="0"/>
    <x v="5"/>
    <m/>
    <m/>
    <x v="0"/>
    <x v="8"/>
    <s v=""/>
    <n v="0"/>
    <n v="0"/>
  </r>
  <r>
    <s v="В/П"/>
    <d v="2024-03-09T00:00:00"/>
    <s v="Сб"/>
    <x v="0"/>
    <x v="5"/>
    <m/>
    <m/>
    <x v="0"/>
    <x v="8"/>
    <s v=""/>
    <n v="0"/>
    <n v="0"/>
  </r>
  <r>
    <s v="В/П"/>
    <d v="2024-03-10T00:00:00"/>
    <s v="Вс"/>
    <x v="0"/>
    <x v="5"/>
    <m/>
    <m/>
    <x v="0"/>
    <x v="8"/>
    <s v=""/>
    <n v="0"/>
    <n v="0"/>
  </r>
  <r>
    <m/>
    <d v="2024-03-11T00:00:00"/>
    <s v="Пн"/>
    <x v="1"/>
    <x v="1"/>
    <m/>
    <m/>
    <x v="0"/>
    <x v="8"/>
    <s v="норма"/>
    <n v="0"/>
    <n v="8"/>
  </r>
  <r>
    <m/>
    <d v="2024-03-12T00:00:00"/>
    <s v="Вт"/>
    <x v="2"/>
    <x v="1"/>
    <m/>
    <m/>
    <x v="0"/>
    <x v="8"/>
    <s v="норма"/>
    <n v="0"/>
    <n v="8"/>
  </r>
  <r>
    <m/>
    <d v="2024-03-13T00:00:00"/>
    <s v="Ср"/>
    <x v="2"/>
    <x v="1"/>
    <m/>
    <m/>
    <x v="0"/>
    <x v="8"/>
    <s v="норма"/>
    <n v="0"/>
    <n v="8"/>
  </r>
  <r>
    <m/>
    <d v="2024-03-14T00:00:00"/>
    <s v="Чт"/>
    <x v="2"/>
    <x v="1"/>
    <m/>
    <m/>
    <x v="0"/>
    <x v="8"/>
    <s v="норма"/>
    <n v="0"/>
    <n v="8"/>
  </r>
  <r>
    <m/>
    <d v="2024-03-15T00:00:00"/>
    <s v="Пт"/>
    <x v="1"/>
    <x v="1"/>
    <m/>
    <m/>
    <x v="0"/>
    <x v="8"/>
    <s v="норма"/>
    <n v="0"/>
    <n v="8"/>
  </r>
  <r>
    <s v="В/П"/>
    <d v="2024-03-16T00:00:00"/>
    <s v="Сб"/>
    <x v="0"/>
    <x v="5"/>
    <m/>
    <m/>
    <x v="0"/>
    <x v="8"/>
    <s v=""/>
    <n v="0"/>
    <n v="0"/>
  </r>
  <r>
    <s v="В/П"/>
    <d v="2024-03-17T00:00:00"/>
    <s v="Вс"/>
    <x v="0"/>
    <x v="5"/>
    <m/>
    <m/>
    <x v="0"/>
    <x v="8"/>
    <s v=""/>
    <n v="0"/>
    <n v="0"/>
  </r>
  <r>
    <m/>
    <d v="2024-03-18T00:00:00"/>
    <s v="Пн"/>
    <x v="2"/>
    <x v="1"/>
    <m/>
    <m/>
    <x v="0"/>
    <x v="8"/>
    <s v="норма"/>
    <n v="0"/>
    <n v="8"/>
  </r>
  <r>
    <m/>
    <d v="2024-03-19T00:00:00"/>
    <s v="Вт"/>
    <x v="2"/>
    <x v="1"/>
    <m/>
    <m/>
    <x v="0"/>
    <x v="8"/>
    <s v="норма"/>
    <n v="0"/>
    <n v="8"/>
  </r>
  <r>
    <m/>
    <d v="2024-03-20T00:00:00"/>
    <s v="Ср"/>
    <x v="2"/>
    <x v="1"/>
    <m/>
    <m/>
    <x v="0"/>
    <x v="8"/>
    <s v="норма"/>
    <n v="0"/>
    <n v="8"/>
  </r>
  <r>
    <m/>
    <d v="2024-03-21T00:00:00"/>
    <s v="Чт"/>
    <x v="2"/>
    <x v="1"/>
    <m/>
    <m/>
    <x v="0"/>
    <x v="8"/>
    <s v="норма"/>
    <n v="0"/>
    <n v="8"/>
  </r>
  <r>
    <m/>
    <d v="2024-03-22T00:00:00"/>
    <s v="Пт"/>
    <x v="1"/>
    <x v="1"/>
    <m/>
    <m/>
    <x v="0"/>
    <x v="8"/>
    <s v="норма"/>
    <n v="0"/>
    <n v="8"/>
  </r>
  <r>
    <s v="В/П"/>
    <d v="2024-03-23T00:00:00"/>
    <s v="Сб"/>
    <x v="0"/>
    <x v="5"/>
    <m/>
    <m/>
    <x v="0"/>
    <x v="8"/>
    <s v=""/>
    <n v="0"/>
    <n v="0"/>
  </r>
  <r>
    <s v="В/П"/>
    <d v="2024-03-24T00:00:00"/>
    <s v="Вс"/>
    <x v="0"/>
    <x v="5"/>
    <m/>
    <m/>
    <x v="0"/>
    <x v="8"/>
    <s v=""/>
    <n v="0"/>
    <n v="0"/>
  </r>
  <r>
    <m/>
    <d v="2024-03-25T00:00:00"/>
    <s v="Пн"/>
    <x v="2"/>
    <x v="1"/>
    <m/>
    <m/>
    <x v="0"/>
    <x v="8"/>
    <s v="норма"/>
    <n v="0"/>
    <n v="8"/>
  </r>
  <r>
    <m/>
    <d v="2024-03-26T00:00:00"/>
    <s v="Вт"/>
    <x v="2"/>
    <x v="1"/>
    <m/>
    <m/>
    <x v="0"/>
    <x v="8"/>
    <s v="норма"/>
    <n v="0"/>
    <n v="8"/>
  </r>
  <r>
    <m/>
    <d v="2024-03-27T00:00:00"/>
    <s v="Ср"/>
    <x v="2"/>
    <x v="1"/>
    <m/>
    <m/>
    <x v="0"/>
    <x v="8"/>
    <s v="норма"/>
    <n v="0"/>
    <n v="8"/>
  </r>
  <r>
    <m/>
    <d v="2024-03-28T00:00:00"/>
    <s v="Чт"/>
    <x v="2"/>
    <x v="1"/>
    <m/>
    <m/>
    <x v="0"/>
    <x v="8"/>
    <s v="норма"/>
    <n v="0"/>
    <n v="8"/>
  </r>
  <r>
    <m/>
    <d v="2024-03-29T00:00:00"/>
    <s v="Пт"/>
    <x v="1"/>
    <x v="1"/>
    <m/>
    <m/>
    <x v="0"/>
    <x v="8"/>
    <s v="норма"/>
    <n v="0"/>
    <n v="8"/>
  </r>
  <r>
    <s v="В/П"/>
    <d v="2024-03-30T00:00:00"/>
    <s v="Сб"/>
    <x v="0"/>
    <x v="5"/>
    <m/>
    <m/>
    <x v="0"/>
    <x v="8"/>
    <s v=""/>
    <n v="0"/>
    <n v="0"/>
  </r>
  <r>
    <s v="В/П"/>
    <d v="2024-03-31T00:00:00"/>
    <s v="Вс"/>
    <x v="0"/>
    <x v="5"/>
    <m/>
    <m/>
    <x v="0"/>
    <x v="8"/>
    <s v=""/>
    <n v="0"/>
    <n v="0"/>
  </r>
  <r>
    <m/>
    <d v="2024-03-01T00:00:00"/>
    <s v="Пт"/>
    <x v="1"/>
    <x v="6"/>
    <m/>
    <m/>
    <x v="1"/>
    <x v="8"/>
    <s v="норма"/>
    <n v="0"/>
    <n v="1"/>
  </r>
  <r>
    <m/>
    <d v="2024-03-01T00:00:00"/>
    <s v="Пт"/>
    <x v="12"/>
    <x v="6"/>
    <m/>
    <m/>
    <x v="1"/>
    <x v="8"/>
    <s v="норма"/>
    <n v="0"/>
    <n v="1"/>
  </r>
  <r>
    <m/>
    <d v="2024-03-01T00:00:00"/>
    <s v="Пт"/>
    <x v="23"/>
    <x v="3"/>
    <m/>
    <m/>
    <x v="1"/>
    <x v="8"/>
    <s v="норма"/>
    <n v="0"/>
    <n v="2"/>
  </r>
  <r>
    <m/>
    <d v="2024-03-01T00:00:00"/>
    <s v="Пт"/>
    <x v="25"/>
    <x v="7"/>
    <m/>
    <m/>
    <x v="1"/>
    <x v="8"/>
    <s v="норма"/>
    <n v="0"/>
    <n v="3"/>
  </r>
  <r>
    <s v="В/П"/>
    <d v="2024-03-02T00:00:00"/>
    <s v="Сб"/>
    <x v="0"/>
    <x v="0"/>
    <m/>
    <m/>
    <x v="1"/>
    <x v="8"/>
    <s v=""/>
    <n v="0"/>
    <n v="0"/>
  </r>
  <r>
    <s v="В/П"/>
    <d v="2024-03-03T00:00:00"/>
    <s v="Вс"/>
    <x v="0"/>
    <x v="0"/>
    <m/>
    <m/>
    <x v="1"/>
    <x v="8"/>
    <s v=""/>
    <n v="0"/>
    <n v="0"/>
  </r>
  <r>
    <m/>
    <d v="2024-03-04T00:00:00"/>
    <s v="Пн"/>
    <x v="1"/>
    <x v="4"/>
    <m/>
    <m/>
    <x v="1"/>
    <x v="8"/>
    <s v="норма"/>
    <n v="0"/>
    <n v="6"/>
  </r>
  <r>
    <m/>
    <d v="2024-03-04T00:00:00"/>
    <s v="Пн"/>
    <x v="6"/>
    <x v="6"/>
    <m/>
    <m/>
    <x v="1"/>
    <x v="8"/>
    <s v="норма"/>
    <n v="0"/>
    <n v="1"/>
  </r>
  <r>
    <m/>
    <d v="2024-03-05T00:00:00"/>
    <s v="Вт"/>
    <x v="1"/>
    <x v="9"/>
    <m/>
    <m/>
    <x v="1"/>
    <x v="8"/>
    <s v="норма"/>
    <n v="0"/>
    <n v="7"/>
  </r>
  <r>
    <m/>
    <d v="2024-03-05T00:00:00"/>
    <s v="Вт"/>
    <x v="23"/>
    <x v="6"/>
    <m/>
    <m/>
    <x v="1"/>
    <x v="8"/>
    <s v="норма"/>
    <n v="0"/>
    <n v="1"/>
  </r>
  <r>
    <m/>
    <d v="2024-03-06T00:00:00"/>
    <s v="Ср"/>
    <x v="1"/>
    <x v="3"/>
    <m/>
    <m/>
    <x v="1"/>
    <x v="8"/>
    <s v="норма"/>
    <n v="0"/>
    <n v="2"/>
  </r>
  <r>
    <m/>
    <d v="2024-03-06T00:00:00"/>
    <s v="Ср"/>
    <x v="23"/>
    <x v="7"/>
    <m/>
    <m/>
    <x v="1"/>
    <x v="8"/>
    <s v="норма"/>
    <n v="0"/>
    <n v="3"/>
  </r>
  <r>
    <m/>
    <d v="2024-03-06T00:00:00"/>
    <s v="Ср"/>
    <x v="25"/>
    <x v="7"/>
    <m/>
    <m/>
    <x v="1"/>
    <x v="8"/>
    <s v="норма"/>
    <n v="0"/>
    <n v="3"/>
  </r>
  <r>
    <m/>
    <d v="2024-03-07T00:00:00"/>
    <s v="Чт"/>
    <x v="1"/>
    <x v="1"/>
    <m/>
    <m/>
    <x v="1"/>
    <x v="8"/>
    <s v="норма"/>
    <n v="0"/>
    <n v="8"/>
  </r>
  <r>
    <s v="В/П"/>
    <d v="2024-03-08T00:00:00"/>
    <s v="Пт"/>
    <x v="0"/>
    <x v="0"/>
    <m/>
    <m/>
    <x v="1"/>
    <x v="8"/>
    <s v=""/>
    <n v="0"/>
    <n v="0"/>
  </r>
  <r>
    <s v="В/П"/>
    <d v="2024-03-09T00:00:00"/>
    <s v="Сб"/>
    <x v="0"/>
    <x v="0"/>
    <m/>
    <m/>
    <x v="1"/>
    <x v="8"/>
    <s v=""/>
    <n v="0"/>
    <n v="0"/>
  </r>
  <r>
    <s v="В/П"/>
    <d v="2024-03-10T00:00:00"/>
    <s v="Вс"/>
    <x v="0"/>
    <x v="0"/>
    <m/>
    <m/>
    <x v="1"/>
    <x v="8"/>
    <s v=""/>
    <n v="0"/>
    <n v="0"/>
  </r>
  <r>
    <m/>
    <d v="2024-03-11T00:00:00"/>
    <s v="Пн"/>
    <x v="1"/>
    <x v="7"/>
    <m/>
    <m/>
    <x v="1"/>
    <x v="8"/>
    <s v="норма"/>
    <n v="0"/>
    <n v="3"/>
  </r>
  <r>
    <m/>
    <d v="2024-03-11T00:00:00"/>
    <s v="Пн"/>
    <x v="12"/>
    <x v="7"/>
    <m/>
    <m/>
    <x v="1"/>
    <x v="8"/>
    <s v="норма"/>
    <n v="0"/>
    <n v="3"/>
  </r>
  <r>
    <m/>
    <d v="2024-03-11T00:00:00"/>
    <s v="Пн"/>
    <x v="23"/>
    <x v="3"/>
    <m/>
    <m/>
    <x v="1"/>
    <x v="8"/>
    <s v="норма"/>
    <n v="0"/>
    <n v="2"/>
  </r>
  <r>
    <m/>
    <d v="2024-03-12T00:00:00"/>
    <s v="Вт"/>
    <x v="1"/>
    <x v="4"/>
    <m/>
    <m/>
    <x v="1"/>
    <x v="8"/>
    <s v="норма"/>
    <n v="0"/>
    <n v="6"/>
  </r>
  <r>
    <m/>
    <d v="2024-03-12T00:00:00"/>
    <s v="Вт"/>
    <x v="12"/>
    <x v="6"/>
    <m/>
    <m/>
    <x v="1"/>
    <x v="8"/>
    <s v="норма"/>
    <n v="0"/>
    <n v="1"/>
  </r>
  <r>
    <m/>
    <d v="2024-03-12T00:00:00"/>
    <s v="Вт"/>
    <x v="23"/>
    <x v="3"/>
    <m/>
    <m/>
    <x v="1"/>
    <x v="8"/>
    <s v="норма + переработка"/>
    <n v="1"/>
    <n v="1"/>
  </r>
  <r>
    <m/>
    <d v="2024-03-13T00:00:00"/>
    <s v="Ср"/>
    <x v="1"/>
    <x v="6"/>
    <m/>
    <m/>
    <x v="1"/>
    <x v="8"/>
    <s v="норма"/>
    <n v="0"/>
    <n v="1"/>
  </r>
  <r>
    <m/>
    <d v="2024-03-13T00:00:00"/>
    <s v="Ср"/>
    <x v="12"/>
    <x v="4"/>
    <m/>
    <m/>
    <x v="1"/>
    <x v="8"/>
    <s v="норма"/>
    <n v="0"/>
    <n v="6"/>
  </r>
  <r>
    <m/>
    <d v="2024-03-13T00:00:00"/>
    <s v="Ср"/>
    <x v="2"/>
    <x v="6"/>
    <m/>
    <m/>
    <x v="1"/>
    <x v="8"/>
    <s v="норма"/>
    <n v="0"/>
    <n v="1"/>
  </r>
  <r>
    <m/>
    <d v="2024-03-13T00:00:00"/>
    <s v="Ср"/>
    <x v="23"/>
    <x v="6"/>
    <m/>
    <m/>
    <x v="1"/>
    <x v="8"/>
    <s v="переработка"/>
    <n v="1"/>
    <n v="0"/>
  </r>
  <r>
    <m/>
    <d v="2024-03-14T00:00:00"/>
    <s v="Чт"/>
    <x v="1"/>
    <x v="7"/>
    <m/>
    <m/>
    <x v="1"/>
    <x v="8"/>
    <s v="норма"/>
    <n v="0"/>
    <n v="3"/>
  </r>
  <r>
    <m/>
    <d v="2024-03-14T00:00:00"/>
    <s v="Чт"/>
    <x v="12"/>
    <x v="7"/>
    <m/>
    <m/>
    <x v="1"/>
    <x v="8"/>
    <s v="норма"/>
    <n v="0"/>
    <n v="3"/>
  </r>
  <r>
    <m/>
    <d v="2024-03-14T00:00:00"/>
    <s v="Чт"/>
    <x v="23"/>
    <x v="3"/>
    <m/>
    <m/>
    <x v="1"/>
    <x v="8"/>
    <s v="норма"/>
    <n v="0"/>
    <n v="2"/>
  </r>
  <r>
    <m/>
    <d v="2024-03-15T00:00:00"/>
    <s v="Пт"/>
    <x v="1"/>
    <x v="3"/>
    <m/>
    <m/>
    <x v="1"/>
    <x v="8"/>
    <s v="норма"/>
    <n v="0"/>
    <n v="2"/>
  </r>
  <r>
    <m/>
    <d v="2024-03-15T00:00:00"/>
    <s v="Пт"/>
    <x v="12"/>
    <x v="2"/>
    <m/>
    <m/>
    <x v="1"/>
    <x v="8"/>
    <s v="норма"/>
    <n v="0"/>
    <n v="4"/>
  </r>
  <r>
    <m/>
    <d v="2024-03-15T00:00:00"/>
    <s v="Пт"/>
    <x v="2"/>
    <x v="6"/>
    <m/>
    <m/>
    <x v="1"/>
    <x v="8"/>
    <s v="норма"/>
    <n v="0"/>
    <n v="1"/>
  </r>
  <r>
    <m/>
    <d v="2024-03-15T00:00:00"/>
    <s v="Пт"/>
    <x v="23"/>
    <x v="6"/>
    <m/>
    <m/>
    <x v="1"/>
    <x v="8"/>
    <s v="норма"/>
    <n v="0"/>
    <n v="1"/>
  </r>
  <r>
    <s v="В/П"/>
    <d v="2024-03-16T00:00:00"/>
    <s v="Сб"/>
    <x v="0"/>
    <x v="0"/>
    <m/>
    <m/>
    <x v="1"/>
    <x v="8"/>
    <s v=""/>
    <n v="0"/>
    <n v="0"/>
  </r>
  <r>
    <s v="В/П"/>
    <d v="2024-03-17T00:00:00"/>
    <s v="Вс"/>
    <x v="0"/>
    <x v="0"/>
    <m/>
    <m/>
    <x v="1"/>
    <x v="8"/>
    <s v=""/>
    <n v="0"/>
    <n v="0"/>
  </r>
  <r>
    <m/>
    <d v="2024-03-18T00:00:00"/>
    <s v="Пн"/>
    <x v="1"/>
    <x v="3"/>
    <m/>
    <m/>
    <x v="1"/>
    <x v="8"/>
    <s v="норма"/>
    <n v="0"/>
    <n v="2"/>
  </r>
  <r>
    <m/>
    <d v="2024-03-18T00:00:00"/>
    <s v="Пн"/>
    <x v="12"/>
    <x v="2"/>
    <m/>
    <m/>
    <x v="1"/>
    <x v="8"/>
    <s v="норма"/>
    <n v="0"/>
    <n v="4"/>
  </r>
  <r>
    <m/>
    <d v="2024-03-18T00:00:00"/>
    <s v="Пн"/>
    <x v="23"/>
    <x v="6"/>
    <m/>
    <m/>
    <x v="1"/>
    <x v="8"/>
    <s v="норма"/>
    <n v="0"/>
    <n v="1"/>
  </r>
  <r>
    <m/>
    <d v="2024-03-18T00:00:00"/>
    <s v="Пн"/>
    <x v="25"/>
    <x v="6"/>
    <m/>
    <m/>
    <x v="1"/>
    <x v="8"/>
    <s v="норма"/>
    <n v="0"/>
    <n v="1"/>
  </r>
  <r>
    <m/>
    <d v="2024-03-19T00:00:00"/>
    <s v="Вт"/>
    <x v="1"/>
    <x v="3"/>
    <m/>
    <m/>
    <x v="1"/>
    <x v="8"/>
    <s v="норма"/>
    <n v="0"/>
    <n v="2"/>
  </r>
  <r>
    <m/>
    <d v="2024-03-19T00:00:00"/>
    <s v="Вт"/>
    <x v="6"/>
    <x v="8"/>
    <m/>
    <m/>
    <x v="1"/>
    <x v="8"/>
    <s v="норма"/>
    <n v="0"/>
    <n v="5"/>
  </r>
  <r>
    <m/>
    <d v="2024-03-19T00:00:00"/>
    <s v="Вт"/>
    <x v="2"/>
    <x v="6"/>
    <m/>
    <m/>
    <x v="1"/>
    <x v="8"/>
    <s v="норма"/>
    <n v="0"/>
    <n v="1"/>
  </r>
  <r>
    <m/>
    <d v="2024-03-20T00:00:00"/>
    <s v="Ср"/>
    <x v="1"/>
    <x v="3"/>
    <m/>
    <m/>
    <x v="1"/>
    <x v="8"/>
    <s v="норма"/>
    <n v="0"/>
    <n v="2"/>
  </r>
  <r>
    <m/>
    <d v="2024-03-20T00:00:00"/>
    <s v="Ср"/>
    <x v="6"/>
    <x v="2"/>
    <m/>
    <m/>
    <x v="1"/>
    <x v="8"/>
    <s v="норма"/>
    <n v="0"/>
    <n v="4"/>
  </r>
  <r>
    <m/>
    <d v="2024-03-20T00:00:00"/>
    <s v="Ср"/>
    <x v="2"/>
    <x v="3"/>
    <m/>
    <m/>
    <x v="1"/>
    <x v="8"/>
    <s v="норма"/>
    <n v="0"/>
    <n v="2"/>
  </r>
  <r>
    <m/>
    <d v="2024-03-21T00:00:00"/>
    <s v="Чт"/>
    <x v="1"/>
    <x v="7"/>
    <m/>
    <m/>
    <x v="1"/>
    <x v="8"/>
    <s v="норма"/>
    <n v="0"/>
    <n v="3"/>
  </r>
  <r>
    <m/>
    <d v="2024-03-21T00:00:00"/>
    <s v="Чт"/>
    <x v="6"/>
    <x v="3"/>
    <m/>
    <m/>
    <x v="1"/>
    <x v="8"/>
    <s v="норма"/>
    <n v="0"/>
    <n v="2"/>
  </r>
  <r>
    <m/>
    <d v="2024-03-21T00:00:00"/>
    <s v="Чт"/>
    <x v="2"/>
    <x v="6"/>
    <m/>
    <m/>
    <x v="1"/>
    <x v="8"/>
    <s v="норма"/>
    <n v="0"/>
    <n v="1"/>
  </r>
  <r>
    <m/>
    <d v="2024-03-21T00:00:00"/>
    <s v="Чт"/>
    <x v="23"/>
    <x v="3"/>
    <m/>
    <m/>
    <x v="1"/>
    <x v="8"/>
    <s v="норма"/>
    <n v="0"/>
    <n v="2"/>
  </r>
  <r>
    <m/>
    <d v="2024-03-22T00:00:00"/>
    <s v="Пт"/>
    <x v="1"/>
    <x v="8"/>
    <m/>
    <m/>
    <x v="1"/>
    <x v="8"/>
    <s v="норма"/>
    <n v="0"/>
    <n v="5"/>
  </r>
  <r>
    <m/>
    <d v="2024-03-22T00:00:00"/>
    <s v="Пт"/>
    <x v="23"/>
    <x v="6"/>
    <m/>
    <m/>
    <x v="1"/>
    <x v="8"/>
    <s v="норма"/>
    <n v="0"/>
    <n v="1"/>
  </r>
  <r>
    <m/>
    <d v="2024-03-22T00:00:00"/>
    <s v="Пт"/>
    <x v="29"/>
    <x v="3"/>
    <m/>
    <m/>
    <x v="1"/>
    <x v="8"/>
    <s v="норма"/>
    <n v="0"/>
    <n v="2"/>
  </r>
  <r>
    <s v="В/П"/>
    <d v="2024-03-23T00:00:00"/>
    <s v="Сб"/>
    <x v="1"/>
    <x v="8"/>
    <m/>
    <m/>
    <x v="1"/>
    <x v="8"/>
    <s v="переработка"/>
    <n v="5"/>
    <n v="0"/>
  </r>
  <r>
    <s v="В/П"/>
    <d v="2024-03-24T00:00:00"/>
    <s v="Вс"/>
    <x v="1"/>
    <x v="6"/>
    <m/>
    <m/>
    <x v="1"/>
    <x v="8"/>
    <s v="переработка"/>
    <n v="1"/>
    <n v="0"/>
  </r>
  <r>
    <m/>
    <d v="2024-03-25T00:00:00"/>
    <s v="Пн"/>
    <x v="1"/>
    <x v="8"/>
    <m/>
    <m/>
    <x v="1"/>
    <x v="8"/>
    <s v="норма"/>
    <n v="0"/>
    <n v="5"/>
  </r>
  <r>
    <m/>
    <d v="2024-03-25T00:00:00"/>
    <s v="Пн"/>
    <x v="12"/>
    <x v="3"/>
    <m/>
    <m/>
    <x v="1"/>
    <x v="8"/>
    <s v="норма"/>
    <n v="0"/>
    <n v="2"/>
  </r>
  <r>
    <m/>
    <d v="2024-03-25T00:00:00"/>
    <s v="Пн"/>
    <x v="23"/>
    <x v="6"/>
    <m/>
    <m/>
    <x v="1"/>
    <x v="8"/>
    <s v="норма"/>
    <n v="0"/>
    <n v="1"/>
  </r>
  <r>
    <m/>
    <d v="2024-03-26T00:00:00"/>
    <s v="Вт"/>
    <x v="1"/>
    <x v="3"/>
    <m/>
    <m/>
    <x v="1"/>
    <x v="8"/>
    <s v="норма"/>
    <n v="0"/>
    <n v="2"/>
  </r>
  <r>
    <m/>
    <d v="2024-03-26T00:00:00"/>
    <s v="Вт"/>
    <x v="2"/>
    <x v="8"/>
    <m/>
    <m/>
    <x v="1"/>
    <x v="8"/>
    <s v="норма"/>
    <n v="0"/>
    <n v="5"/>
  </r>
  <r>
    <m/>
    <d v="2024-03-26T00:00:00"/>
    <s v="Вт"/>
    <x v="23"/>
    <x v="6"/>
    <m/>
    <m/>
    <x v="1"/>
    <x v="8"/>
    <s v="норма"/>
    <n v="0"/>
    <n v="1"/>
  </r>
  <r>
    <m/>
    <d v="2024-03-27T00:00:00"/>
    <s v="Ср"/>
    <x v="1"/>
    <x v="4"/>
    <m/>
    <m/>
    <x v="1"/>
    <x v="8"/>
    <s v="норма"/>
    <n v="0"/>
    <n v="6"/>
  </r>
  <r>
    <m/>
    <d v="2024-03-27T00:00:00"/>
    <s v="Ср"/>
    <x v="23"/>
    <x v="3"/>
    <m/>
    <m/>
    <x v="1"/>
    <x v="8"/>
    <s v="норма"/>
    <n v="0"/>
    <n v="2"/>
  </r>
  <r>
    <m/>
    <d v="2024-03-28T00:00:00"/>
    <s v="Чт"/>
    <x v="1"/>
    <x v="7"/>
    <m/>
    <m/>
    <x v="1"/>
    <x v="8"/>
    <s v="норма"/>
    <n v="0"/>
    <n v="3"/>
  </r>
  <r>
    <m/>
    <d v="2024-03-28T00:00:00"/>
    <s v="Чт"/>
    <x v="12"/>
    <x v="3"/>
    <m/>
    <m/>
    <x v="1"/>
    <x v="8"/>
    <s v="норма"/>
    <n v="0"/>
    <n v="2"/>
  </r>
  <r>
    <m/>
    <d v="2024-03-28T00:00:00"/>
    <s v="Чт"/>
    <x v="2"/>
    <x v="6"/>
    <m/>
    <m/>
    <x v="1"/>
    <x v="8"/>
    <s v="норма"/>
    <n v="0"/>
    <n v="1"/>
  </r>
  <r>
    <m/>
    <d v="2024-03-28T00:00:00"/>
    <s v="Чт"/>
    <x v="23"/>
    <x v="3"/>
    <m/>
    <m/>
    <x v="1"/>
    <x v="8"/>
    <s v="норма"/>
    <n v="0"/>
    <n v="2"/>
  </r>
  <r>
    <m/>
    <d v="2024-03-29T00:00:00"/>
    <s v="Пт"/>
    <x v="1"/>
    <x v="2"/>
    <m/>
    <m/>
    <x v="1"/>
    <x v="8"/>
    <s v="норма"/>
    <n v="0"/>
    <n v="4"/>
  </r>
  <r>
    <m/>
    <d v="2024-03-29T00:00:00"/>
    <s v="Пт"/>
    <x v="2"/>
    <x v="6"/>
    <m/>
    <m/>
    <x v="1"/>
    <x v="8"/>
    <s v="норма"/>
    <n v="0"/>
    <n v="1"/>
  </r>
  <r>
    <m/>
    <d v="2024-03-29T00:00:00"/>
    <s v="Пт"/>
    <x v="23"/>
    <x v="6"/>
    <m/>
    <m/>
    <x v="1"/>
    <x v="8"/>
    <s v="норма"/>
    <n v="0"/>
    <n v="1"/>
  </r>
  <r>
    <m/>
    <d v="2024-03-29T00:00:00"/>
    <s v="Пт"/>
    <x v="25"/>
    <x v="3"/>
    <m/>
    <m/>
    <x v="1"/>
    <x v="8"/>
    <s v="норма"/>
    <n v="0"/>
    <n v="2"/>
  </r>
  <r>
    <s v="В/П"/>
    <d v="2024-03-30T00:00:00"/>
    <s v="Сб"/>
    <x v="0"/>
    <x v="0"/>
    <m/>
    <m/>
    <x v="1"/>
    <x v="8"/>
    <s v=""/>
    <n v="0"/>
    <n v="0"/>
  </r>
  <r>
    <s v="В/П"/>
    <d v="2024-03-31T00:00:00"/>
    <s v="Вс"/>
    <x v="0"/>
    <x v="0"/>
    <m/>
    <m/>
    <x v="1"/>
    <x v="8"/>
    <s v=""/>
    <n v="0"/>
    <n v="0"/>
  </r>
  <r>
    <m/>
    <d v="2024-03-01T00:00:00"/>
    <s v="Пт"/>
    <x v="4"/>
    <x v="1"/>
    <m/>
    <m/>
    <x v="10"/>
    <x v="8"/>
    <s v="норма"/>
    <n v="0"/>
    <n v="8"/>
  </r>
  <r>
    <s v="В/П"/>
    <d v="2024-03-02T00:00:00"/>
    <s v="Сб"/>
    <x v="4"/>
    <x v="1"/>
    <m/>
    <m/>
    <x v="10"/>
    <x v="8"/>
    <s v="переработка"/>
    <n v="8"/>
    <n v="0"/>
  </r>
  <r>
    <s v="В/П"/>
    <d v="2024-03-03T00:00:00"/>
    <s v="Вс"/>
    <x v="0"/>
    <x v="5"/>
    <m/>
    <m/>
    <x v="10"/>
    <x v="8"/>
    <s v=""/>
    <n v="0"/>
    <n v="0"/>
  </r>
  <r>
    <m/>
    <d v="2024-03-04T00:00:00"/>
    <s v="Пн"/>
    <x v="4"/>
    <x v="1"/>
    <m/>
    <m/>
    <x v="10"/>
    <x v="8"/>
    <s v="норма"/>
    <n v="0"/>
    <n v="8"/>
  </r>
  <r>
    <m/>
    <d v="2024-03-05T00:00:00"/>
    <s v="Вт"/>
    <x v="4"/>
    <x v="1"/>
    <m/>
    <m/>
    <x v="10"/>
    <x v="8"/>
    <s v="норма"/>
    <n v="0"/>
    <n v="8"/>
  </r>
  <r>
    <m/>
    <d v="2024-03-06T00:00:00"/>
    <s v="Ср"/>
    <x v="4"/>
    <x v="1"/>
    <m/>
    <m/>
    <x v="10"/>
    <x v="8"/>
    <s v="норма"/>
    <n v="0"/>
    <n v="8"/>
  </r>
  <r>
    <m/>
    <d v="2024-03-07T00:00:00"/>
    <s v="Чт"/>
    <x v="1"/>
    <x v="1"/>
    <m/>
    <m/>
    <x v="10"/>
    <x v="8"/>
    <s v="норма"/>
    <n v="0"/>
    <n v="8"/>
  </r>
  <r>
    <s v="В/П"/>
    <d v="2024-03-08T00:00:00"/>
    <s v="Пт"/>
    <x v="0"/>
    <x v="5"/>
    <m/>
    <m/>
    <x v="10"/>
    <x v="8"/>
    <s v=""/>
    <n v="0"/>
    <n v="0"/>
  </r>
  <r>
    <s v="В/П"/>
    <d v="2024-03-09T00:00:00"/>
    <s v="Сб"/>
    <x v="0"/>
    <x v="5"/>
    <m/>
    <m/>
    <x v="10"/>
    <x v="8"/>
    <s v=""/>
    <n v="0"/>
    <n v="0"/>
  </r>
  <r>
    <s v="В/П"/>
    <d v="2024-03-10T00:00:00"/>
    <s v="Вс"/>
    <x v="0"/>
    <x v="5"/>
    <m/>
    <m/>
    <x v="10"/>
    <x v="8"/>
    <s v=""/>
    <n v="0"/>
    <n v="0"/>
  </r>
  <r>
    <m/>
    <d v="2024-03-11T00:00:00"/>
    <s v="Пн"/>
    <x v="30"/>
    <x v="1"/>
    <m/>
    <m/>
    <x v="10"/>
    <x v="8"/>
    <s v="норма"/>
    <n v="0"/>
    <n v="8"/>
  </r>
  <r>
    <m/>
    <d v="2024-03-12T00:00:00"/>
    <s v="Вт"/>
    <x v="30"/>
    <x v="1"/>
    <m/>
    <m/>
    <x v="10"/>
    <x v="8"/>
    <s v="норма"/>
    <n v="0"/>
    <n v="8"/>
  </r>
  <r>
    <m/>
    <d v="2024-03-13T00:00:00"/>
    <s v="Ср"/>
    <x v="30"/>
    <x v="1"/>
    <m/>
    <m/>
    <x v="10"/>
    <x v="8"/>
    <s v="норма"/>
    <n v="0"/>
    <n v="8"/>
  </r>
  <r>
    <m/>
    <d v="2024-03-14T00:00:00"/>
    <s v="Чт"/>
    <x v="30"/>
    <x v="1"/>
    <m/>
    <m/>
    <x v="10"/>
    <x v="8"/>
    <s v="норма"/>
    <n v="0"/>
    <n v="8"/>
  </r>
  <r>
    <m/>
    <d v="2024-03-15T00:00:00"/>
    <s v="Пт"/>
    <x v="30"/>
    <x v="1"/>
    <m/>
    <m/>
    <x v="10"/>
    <x v="8"/>
    <s v="норма"/>
    <n v="0"/>
    <n v="8"/>
  </r>
  <r>
    <s v="В/П"/>
    <d v="2024-03-16T00:00:00"/>
    <s v="Сб"/>
    <x v="0"/>
    <x v="5"/>
    <m/>
    <m/>
    <x v="10"/>
    <x v="8"/>
    <s v=""/>
    <n v="0"/>
    <n v="0"/>
  </r>
  <r>
    <s v="В/П"/>
    <d v="2024-03-17T00:00:00"/>
    <s v="Вс"/>
    <x v="0"/>
    <x v="5"/>
    <m/>
    <m/>
    <x v="10"/>
    <x v="8"/>
    <s v=""/>
    <n v="0"/>
    <n v="0"/>
  </r>
  <r>
    <m/>
    <d v="2024-03-18T00:00:00"/>
    <s v="Пн"/>
    <x v="30"/>
    <x v="1"/>
    <m/>
    <m/>
    <x v="10"/>
    <x v="8"/>
    <s v="норма"/>
    <n v="0"/>
    <n v="8"/>
  </r>
  <r>
    <m/>
    <d v="2024-03-19T00:00:00"/>
    <s v="Вт"/>
    <x v="30"/>
    <x v="1"/>
    <m/>
    <m/>
    <x v="10"/>
    <x v="8"/>
    <s v="норма"/>
    <n v="0"/>
    <n v="8"/>
  </r>
  <r>
    <m/>
    <d v="2024-03-20T00:00:00"/>
    <s v="Ср"/>
    <x v="30"/>
    <x v="1"/>
    <m/>
    <m/>
    <x v="10"/>
    <x v="8"/>
    <s v="норма"/>
    <n v="0"/>
    <n v="8"/>
  </r>
  <r>
    <m/>
    <d v="2024-03-21T00:00:00"/>
    <s v="Чт"/>
    <x v="30"/>
    <x v="1"/>
    <m/>
    <m/>
    <x v="10"/>
    <x v="8"/>
    <s v="норма"/>
    <n v="0"/>
    <n v="8"/>
  </r>
  <r>
    <m/>
    <d v="2024-03-22T00:00:00"/>
    <s v="Пт"/>
    <x v="30"/>
    <x v="1"/>
    <m/>
    <m/>
    <x v="10"/>
    <x v="8"/>
    <s v="норма"/>
    <n v="0"/>
    <n v="8"/>
  </r>
  <r>
    <s v="В/П"/>
    <d v="2024-03-23T00:00:00"/>
    <s v="Сб"/>
    <x v="0"/>
    <x v="5"/>
    <m/>
    <m/>
    <x v="10"/>
    <x v="8"/>
    <s v=""/>
    <n v="0"/>
    <n v="0"/>
  </r>
  <r>
    <s v="В/П"/>
    <d v="2024-03-24T00:00:00"/>
    <s v="Вс"/>
    <x v="0"/>
    <x v="5"/>
    <m/>
    <m/>
    <x v="10"/>
    <x v="8"/>
    <s v=""/>
    <n v="0"/>
    <n v="0"/>
  </r>
  <r>
    <m/>
    <d v="2024-03-25T00:00:00"/>
    <s v="Пн"/>
    <x v="30"/>
    <x v="1"/>
    <m/>
    <m/>
    <x v="10"/>
    <x v="8"/>
    <s v="норма"/>
    <n v="0"/>
    <n v="8"/>
  </r>
  <r>
    <m/>
    <d v="2024-03-26T00:00:00"/>
    <s v="Вт"/>
    <x v="30"/>
    <x v="1"/>
    <m/>
    <m/>
    <x v="10"/>
    <x v="8"/>
    <s v="норма"/>
    <n v="0"/>
    <n v="8"/>
  </r>
  <r>
    <m/>
    <d v="2024-03-27T00:00:00"/>
    <s v="Ср"/>
    <x v="30"/>
    <x v="1"/>
    <m/>
    <m/>
    <x v="10"/>
    <x v="8"/>
    <s v="норма"/>
    <n v="0"/>
    <n v="8"/>
  </r>
  <r>
    <m/>
    <d v="2024-03-28T00:00:00"/>
    <s v="Чт"/>
    <x v="30"/>
    <x v="1"/>
    <m/>
    <m/>
    <x v="10"/>
    <x v="8"/>
    <s v="норма"/>
    <n v="0"/>
    <n v="8"/>
  </r>
  <r>
    <m/>
    <d v="2024-03-29T00:00:00"/>
    <s v="Пт"/>
    <x v="30"/>
    <x v="1"/>
    <m/>
    <m/>
    <x v="10"/>
    <x v="8"/>
    <s v="норма"/>
    <n v="0"/>
    <n v="8"/>
  </r>
  <r>
    <s v="В/П"/>
    <d v="2024-03-30T00:00:00"/>
    <s v="Сб"/>
    <x v="0"/>
    <x v="5"/>
    <m/>
    <m/>
    <x v="10"/>
    <x v="8"/>
    <s v=""/>
    <n v="0"/>
    <n v="0"/>
  </r>
  <r>
    <s v="В/П"/>
    <d v="2024-03-31T00:00:00"/>
    <s v="Вс"/>
    <x v="0"/>
    <x v="5"/>
    <m/>
    <m/>
    <x v="10"/>
    <x v="8"/>
    <s v=""/>
    <n v="0"/>
    <n v="0"/>
  </r>
  <r>
    <m/>
    <d v="2024-03-01T00:00:00"/>
    <s v="Пт"/>
    <x v="21"/>
    <x v="1"/>
    <m/>
    <m/>
    <x v="2"/>
    <x v="8"/>
    <s v="норма"/>
    <n v="0"/>
    <n v="8"/>
  </r>
  <r>
    <s v="В/П"/>
    <d v="2024-03-02T00:00:00"/>
    <s v="Сб"/>
    <x v="0"/>
    <x v="5"/>
    <m/>
    <m/>
    <x v="2"/>
    <x v="8"/>
    <s v=""/>
    <n v="0"/>
    <n v="0"/>
  </r>
  <r>
    <s v="В/П"/>
    <d v="2024-03-03T00:00:00"/>
    <s v="Вс"/>
    <x v="0"/>
    <x v="5"/>
    <m/>
    <m/>
    <x v="2"/>
    <x v="8"/>
    <s v=""/>
    <n v="0"/>
    <n v="0"/>
  </r>
  <r>
    <m/>
    <d v="2024-03-04T00:00:00"/>
    <s v="Пн"/>
    <x v="21"/>
    <x v="1"/>
    <m/>
    <m/>
    <x v="2"/>
    <x v="8"/>
    <s v="норма"/>
    <n v="0"/>
    <n v="8"/>
  </r>
  <r>
    <m/>
    <d v="2024-03-05T00:00:00"/>
    <s v="Вт"/>
    <x v="21"/>
    <x v="1"/>
    <m/>
    <m/>
    <x v="2"/>
    <x v="8"/>
    <s v="норма"/>
    <n v="0"/>
    <n v="8"/>
  </r>
  <r>
    <m/>
    <d v="2024-03-06T00:00:00"/>
    <s v="Ср"/>
    <x v="21"/>
    <x v="1"/>
    <m/>
    <m/>
    <x v="2"/>
    <x v="8"/>
    <s v="норма"/>
    <n v="0"/>
    <n v="8"/>
  </r>
  <r>
    <m/>
    <d v="2024-03-07T00:00:00"/>
    <s v="Чт"/>
    <x v="9"/>
    <x v="1"/>
    <m/>
    <m/>
    <x v="2"/>
    <x v="8"/>
    <s v="норма"/>
    <n v="0"/>
    <n v="8"/>
  </r>
  <r>
    <s v="В/П"/>
    <d v="2024-03-08T00:00:00"/>
    <s v="Пт"/>
    <x v="21"/>
    <x v="1"/>
    <m/>
    <m/>
    <x v="2"/>
    <x v="8"/>
    <s v="переработка"/>
    <n v="8"/>
    <n v="0"/>
  </r>
  <r>
    <s v="В/П"/>
    <d v="2024-03-09T00:00:00"/>
    <s v="Сб"/>
    <x v="0"/>
    <x v="5"/>
    <m/>
    <m/>
    <x v="2"/>
    <x v="8"/>
    <s v=""/>
    <n v="0"/>
    <n v="0"/>
  </r>
  <r>
    <s v="В/П"/>
    <d v="2024-03-10T00:00:00"/>
    <s v="Вс"/>
    <x v="0"/>
    <x v="5"/>
    <m/>
    <m/>
    <x v="2"/>
    <x v="8"/>
    <s v=""/>
    <n v="0"/>
    <n v="0"/>
  </r>
  <r>
    <m/>
    <d v="2024-03-11T00:00:00"/>
    <s v="Пн"/>
    <x v="21"/>
    <x v="1"/>
    <m/>
    <m/>
    <x v="2"/>
    <x v="8"/>
    <s v="норма"/>
    <n v="0"/>
    <n v="8"/>
  </r>
  <r>
    <m/>
    <d v="2024-03-12T00:00:00"/>
    <s v="Вт"/>
    <x v="21"/>
    <x v="1"/>
    <m/>
    <m/>
    <x v="2"/>
    <x v="8"/>
    <s v="норма"/>
    <n v="0"/>
    <n v="8"/>
  </r>
  <r>
    <m/>
    <d v="2024-03-13T00:00:00"/>
    <s v="Ср"/>
    <x v="21"/>
    <x v="1"/>
    <m/>
    <m/>
    <x v="2"/>
    <x v="8"/>
    <s v="норма"/>
    <n v="0"/>
    <n v="8"/>
  </r>
  <r>
    <m/>
    <d v="2024-03-14T00:00:00"/>
    <s v="Чт"/>
    <x v="21"/>
    <x v="1"/>
    <m/>
    <m/>
    <x v="2"/>
    <x v="8"/>
    <s v="норма"/>
    <n v="0"/>
    <n v="8"/>
  </r>
  <r>
    <m/>
    <d v="2024-03-15T00:00:00"/>
    <s v="Пт"/>
    <x v="21"/>
    <x v="1"/>
    <m/>
    <m/>
    <x v="2"/>
    <x v="8"/>
    <s v="норма"/>
    <n v="0"/>
    <n v="8"/>
  </r>
  <r>
    <s v="В/П"/>
    <d v="2024-03-16T00:00:00"/>
    <s v="Сб"/>
    <x v="0"/>
    <x v="5"/>
    <m/>
    <m/>
    <x v="2"/>
    <x v="8"/>
    <s v=""/>
    <n v="0"/>
    <n v="0"/>
  </r>
  <r>
    <s v="В/П"/>
    <d v="2024-03-17T00:00:00"/>
    <s v="Вс"/>
    <x v="0"/>
    <x v="5"/>
    <m/>
    <m/>
    <x v="2"/>
    <x v="8"/>
    <s v=""/>
    <n v="0"/>
    <n v="0"/>
  </r>
  <r>
    <m/>
    <d v="2024-03-18T00:00:00"/>
    <s v="Пн"/>
    <x v="21"/>
    <x v="1"/>
    <m/>
    <m/>
    <x v="2"/>
    <x v="8"/>
    <s v="норма"/>
    <n v="0"/>
    <n v="8"/>
  </r>
  <r>
    <m/>
    <d v="2024-03-19T00:00:00"/>
    <s v="Вт"/>
    <x v="21"/>
    <x v="1"/>
    <m/>
    <m/>
    <x v="2"/>
    <x v="8"/>
    <s v="норма"/>
    <n v="0"/>
    <n v="8"/>
  </r>
  <r>
    <m/>
    <d v="2024-03-20T00:00:00"/>
    <s v="Ср"/>
    <x v="21"/>
    <x v="1"/>
    <m/>
    <m/>
    <x v="2"/>
    <x v="8"/>
    <s v="норма"/>
    <n v="0"/>
    <n v="8"/>
  </r>
  <r>
    <m/>
    <d v="2024-03-21T00:00:00"/>
    <s v="Чт"/>
    <x v="21"/>
    <x v="1"/>
    <m/>
    <m/>
    <x v="2"/>
    <x v="8"/>
    <s v="норма"/>
    <n v="0"/>
    <n v="8"/>
  </r>
  <r>
    <m/>
    <d v="2024-03-22T00:00:00"/>
    <s v="Пт"/>
    <x v="21"/>
    <x v="1"/>
    <m/>
    <m/>
    <x v="2"/>
    <x v="8"/>
    <s v="норма"/>
    <n v="0"/>
    <n v="8"/>
  </r>
  <r>
    <s v="В/П"/>
    <d v="2024-03-23T00:00:00"/>
    <s v="Сб"/>
    <x v="0"/>
    <x v="5"/>
    <m/>
    <m/>
    <x v="2"/>
    <x v="8"/>
    <s v=""/>
    <n v="0"/>
    <n v="0"/>
  </r>
  <r>
    <s v="В/П"/>
    <d v="2024-03-24T00:00:00"/>
    <s v="Вс"/>
    <x v="0"/>
    <x v="5"/>
    <m/>
    <m/>
    <x v="2"/>
    <x v="8"/>
    <s v=""/>
    <n v="0"/>
    <n v="0"/>
  </r>
  <r>
    <m/>
    <d v="2024-03-25T00:00:00"/>
    <s v="Пн"/>
    <x v="21"/>
    <x v="10"/>
    <m/>
    <m/>
    <x v="2"/>
    <x v="8"/>
    <s v="норма + переработка"/>
    <n v="2"/>
    <n v="8"/>
  </r>
  <r>
    <m/>
    <d v="2024-03-26T00:00:00"/>
    <s v="Вт"/>
    <x v="21"/>
    <x v="1"/>
    <m/>
    <m/>
    <x v="2"/>
    <x v="8"/>
    <s v="норма"/>
    <n v="0"/>
    <n v="8"/>
  </r>
  <r>
    <m/>
    <d v="2024-03-27T00:00:00"/>
    <s v="Ср"/>
    <x v="20"/>
    <x v="1"/>
    <m/>
    <m/>
    <x v="2"/>
    <x v="8"/>
    <s v="норма"/>
    <n v="0"/>
    <n v="8"/>
  </r>
  <r>
    <m/>
    <d v="2024-03-28T00:00:00"/>
    <s v="Чт"/>
    <x v="21"/>
    <x v="1"/>
    <m/>
    <m/>
    <x v="2"/>
    <x v="8"/>
    <s v="норма"/>
    <n v="0"/>
    <n v="8"/>
  </r>
  <r>
    <m/>
    <d v="2024-03-29T00:00:00"/>
    <s v="Пт"/>
    <x v="20"/>
    <x v="1"/>
    <m/>
    <m/>
    <x v="2"/>
    <x v="8"/>
    <s v="норма"/>
    <n v="0"/>
    <n v="8"/>
  </r>
  <r>
    <s v="В/П"/>
    <d v="2024-03-30T00:00:00"/>
    <s v="Сб"/>
    <x v="0"/>
    <x v="5"/>
    <m/>
    <m/>
    <x v="2"/>
    <x v="8"/>
    <s v=""/>
    <n v="0"/>
    <n v="0"/>
  </r>
  <r>
    <s v="В/П"/>
    <d v="2024-03-31T00:00:00"/>
    <s v="Вс"/>
    <x v="0"/>
    <x v="5"/>
    <m/>
    <m/>
    <x v="2"/>
    <x v="8"/>
    <s v=""/>
    <n v="0"/>
    <n v="0"/>
  </r>
  <r>
    <m/>
    <d v="2024-03-01T00:00:00"/>
    <s v="Пт"/>
    <x v="19"/>
    <x v="10"/>
    <m/>
    <m/>
    <x v="6"/>
    <x v="8"/>
    <s v="норма + переработка"/>
    <n v="2"/>
    <n v="8"/>
  </r>
  <r>
    <s v="В/П"/>
    <d v="2024-03-02T00:00:00"/>
    <s v="Сб"/>
    <x v="19"/>
    <x v="10"/>
    <m/>
    <m/>
    <x v="6"/>
    <x v="8"/>
    <s v="переработка"/>
    <n v="10"/>
    <n v="0"/>
  </r>
  <r>
    <s v="В/П"/>
    <d v="2024-03-03T00:00:00"/>
    <s v="Вс"/>
    <x v="19"/>
    <x v="10"/>
    <m/>
    <m/>
    <x v="6"/>
    <x v="8"/>
    <s v="переработка"/>
    <n v="10"/>
    <n v="0"/>
  </r>
  <r>
    <m/>
    <d v="2024-03-04T00:00:00"/>
    <s v="Пн"/>
    <x v="19"/>
    <x v="10"/>
    <m/>
    <m/>
    <x v="6"/>
    <x v="8"/>
    <s v="норма + переработка"/>
    <n v="2"/>
    <n v="8"/>
  </r>
  <r>
    <m/>
    <d v="2024-03-05T00:00:00"/>
    <s v="Вт"/>
    <x v="19"/>
    <x v="10"/>
    <m/>
    <m/>
    <x v="6"/>
    <x v="8"/>
    <s v="норма + переработка"/>
    <n v="2"/>
    <n v="8"/>
  </r>
  <r>
    <m/>
    <d v="2024-03-06T00:00:00"/>
    <s v="Ср"/>
    <x v="19"/>
    <x v="10"/>
    <m/>
    <m/>
    <x v="6"/>
    <x v="8"/>
    <s v="норма + переработка"/>
    <n v="2"/>
    <n v="8"/>
  </r>
  <r>
    <m/>
    <d v="2024-03-07T00:00:00"/>
    <s v="Чт"/>
    <x v="19"/>
    <x v="10"/>
    <m/>
    <m/>
    <x v="6"/>
    <x v="8"/>
    <s v="норма + переработка"/>
    <n v="2"/>
    <n v="8"/>
  </r>
  <r>
    <s v="В/П"/>
    <d v="2024-03-08T00:00:00"/>
    <s v="Пт"/>
    <x v="19"/>
    <x v="10"/>
    <m/>
    <m/>
    <x v="6"/>
    <x v="8"/>
    <s v="переработка"/>
    <n v="10"/>
    <n v="0"/>
  </r>
  <r>
    <s v="В/П"/>
    <d v="2024-03-09T00:00:00"/>
    <s v="Сб"/>
    <x v="19"/>
    <x v="10"/>
    <m/>
    <m/>
    <x v="6"/>
    <x v="8"/>
    <s v="переработка"/>
    <n v="10"/>
    <n v="0"/>
  </r>
  <r>
    <s v="В/П"/>
    <d v="2024-03-10T00:00:00"/>
    <s v="Вс"/>
    <x v="19"/>
    <x v="10"/>
    <m/>
    <m/>
    <x v="6"/>
    <x v="8"/>
    <s v="переработка"/>
    <n v="10"/>
    <n v="0"/>
  </r>
  <r>
    <m/>
    <d v="2024-03-11T00:00:00"/>
    <s v="Пн"/>
    <x v="19"/>
    <x v="10"/>
    <m/>
    <m/>
    <x v="6"/>
    <x v="8"/>
    <s v="норма + переработка"/>
    <n v="2"/>
    <n v="8"/>
  </r>
  <r>
    <m/>
    <d v="2024-03-12T00:00:00"/>
    <s v="Вт"/>
    <x v="19"/>
    <x v="10"/>
    <m/>
    <m/>
    <x v="6"/>
    <x v="8"/>
    <s v="норма + переработка"/>
    <n v="2"/>
    <n v="8"/>
  </r>
  <r>
    <m/>
    <d v="2024-03-13T00:00:00"/>
    <s v="Ср"/>
    <x v="19"/>
    <x v="10"/>
    <m/>
    <m/>
    <x v="6"/>
    <x v="8"/>
    <s v="норма + переработка"/>
    <n v="2"/>
    <n v="8"/>
  </r>
  <r>
    <m/>
    <d v="2024-03-14T00:00:00"/>
    <s v="Чт"/>
    <x v="19"/>
    <x v="10"/>
    <m/>
    <m/>
    <x v="6"/>
    <x v="8"/>
    <s v="норма + переработка"/>
    <n v="2"/>
    <n v="8"/>
  </r>
  <r>
    <m/>
    <d v="2024-03-15T00:00:00"/>
    <s v="Пт"/>
    <x v="19"/>
    <x v="10"/>
    <m/>
    <m/>
    <x v="6"/>
    <x v="8"/>
    <s v="норма + переработка"/>
    <n v="2"/>
    <n v="8"/>
  </r>
  <r>
    <s v="В/П"/>
    <d v="2024-03-16T00:00:00"/>
    <s v="Сб"/>
    <x v="19"/>
    <x v="10"/>
    <m/>
    <m/>
    <x v="6"/>
    <x v="8"/>
    <s v="переработка"/>
    <n v="10"/>
    <n v="0"/>
  </r>
  <r>
    <s v="В/П"/>
    <d v="2024-03-17T00:00:00"/>
    <s v="Вс"/>
    <x v="19"/>
    <x v="10"/>
    <m/>
    <m/>
    <x v="6"/>
    <x v="8"/>
    <s v="переработка"/>
    <n v="10"/>
    <n v="0"/>
  </r>
  <r>
    <m/>
    <d v="2024-03-18T00:00:00"/>
    <s v="Пн"/>
    <x v="19"/>
    <x v="10"/>
    <m/>
    <m/>
    <x v="6"/>
    <x v="8"/>
    <s v="норма + переработка"/>
    <n v="2"/>
    <n v="8"/>
  </r>
  <r>
    <m/>
    <d v="2024-03-19T00:00:00"/>
    <s v="Вт"/>
    <x v="19"/>
    <x v="10"/>
    <m/>
    <m/>
    <x v="6"/>
    <x v="8"/>
    <s v="норма + переработка"/>
    <n v="2"/>
    <n v="8"/>
  </r>
  <r>
    <m/>
    <d v="2024-03-20T00:00:00"/>
    <s v="Ср"/>
    <x v="19"/>
    <x v="10"/>
    <m/>
    <m/>
    <x v="6"/>
    <x v="8"/>
    <s v="норма + переработка"/>
    <n v="2"/>
    <n v="8"/>
  </r>
  <r>
    <m/>
    <d v="2024-03-21T00:00:00"/>
    <s v="Чт"/>
    <x v="19"/>
    <x v="10"/>
    <m/>
    <m/>
    <x v="6"/>
    <x v="8"/>
    <s v="норма + переработка"/>
    <n v="2"/>
    <n v="8"/>
  </r>
  <r>
    <m/>
    <d v="2024-03-22T00:00:00"/>
    <s v="Пт"/>
    <x v="19"/>
    <x v="10"/>
    <m/>
    <m/>
    <x v="6"/>
    <x v="8"/>
    <s v="норма + переработка"/>
    <n v="2"/>
    <n v="8"/>
  </r>
  <r>
    <s v="В/П"/>
    <d v="2024-03-23T00:00:00"/>
    <s v="Сб"/>
    <x v="19"/>
    <x v="10"/>
    <m/>
    <m/>
    <x v="6"/>
    <x v="8"/>
    <s v="переработка"/>
    <n v="10"/>
    <n v="0"/>
  </r>
  <r>
    <s v="В/П"/>
    <d v="2024-03-24T00:00:00"/>
    <s v="Вс"/>
    <x v="19"/>
    <x v="10"/>
    <m/>
    <m/>
    <x v="6"/>
    <x v="8"/>
    <s v="переработка"/>
    <n v="10"/>
    <n v="0"/>
  </r>
  <r>
    <m/>
    <d v="2024-03-25T00:00:00"/>
    <s v="Пн"/>
    <x v="19"/>
    <x v="10"/>
    <m/>
    <m/>
    <x v="6"/>
    <x v="8"/>
    <s v="норма + переработка"/>
    <n v="2"/>
    <n v="8"/>
  </r>
  <r>
    <m/>
    <d v="2024-03-26T00:00:00"/>
    <s v="Вт"/>
    <x v="19"/>
    <x v="10"/>
    <m/>
    <m/>
    <x v="6"/>
    <x v="8"/>
    <s v="норма + переработка"/>
    <n v="2"/>
    <n v="8"/>
  </r>
  <r>
    <m/>
    <d v="2024-03-27T00:00:00"/>
    <s v="Ср"/>
    <x v="19"/>
    <x v="10"/>
    <m/>
    <m/>
    <x v="6"/>
    <x v="8"/>
    <s v="норма + переработка"/>
    <n v="2"/>
    <n v="8"/>
  </r>
  <r>
    <m/>
    <d v="2024-03-28T00:00:00"/>
    <s v="Чт"/>
    <x v="19"/>
    <x v="10"/>
    <m/>
    <m/>
    <x v="6"/>
    <x v="8"/>
    <s v="норма + переработка"/>
    <n v="2"/>
    <n v="8"/>
  </r>
  <r>
    <m/>
    <d v="2024-03-29T00:00:00"/>
    <s v="Пт"/>
    <x v="19"/>
    <x v="10"/>
    <m/>
    <m/>
    <x v="6"/>
    <x v="8"/>
    <s v="норма + переработка"/>
    <n v="2"/>
    <n v="8"/>
  </r>
  <r>
    <s v="В/П"/>
    <d v="2024-03-30T00:00:00"/>
    <s v="Сб"/>
    <x v="19"/>
    <x v="10"/>
    <m/>
    <m/>
    <x v="6"/>
    <x v="8"/>
    <s v="переработка"/>
    <n v="10"/>
    <n v="0"/>
  </r>
  <r>
    <s v="В/П"/>
    <d v="2024-03-31T00:00:00"/>
    <s v="Вс"/>
    <x v="19"/>
    <x v="10"/>
    <m/>
    <m/>
    <x v="6"/>
    <x v="8"/>
    <s v="переработка"/>
    <n v="10"/>
    <n v="0"/>
  </r>
  <r>
    <m/>
    <d v="2024-03-01T00:00:00"/>
    <s v="Пт"/>
    <x v="0"/>
    <x v="0"/>
    <m/>
    <m/>
    <x v="12"/>
    <x v="8"/>
    <s v=""/>
    <n v="0"/>
    <n v="0"/>
  </r>
  <r>
    <s v="В/П"/>
    <d v="2024-03-02T00:00:00"/>
    <s v="Сб"/>
    <x v="0"/>
    <x v="0"/>
    <m/>
    <m/>
    <x v="12"/>
    <x v="8"/>
    <s v=""/>
    <n v="0"/>
    <n v="0"/>
  </r>
  <r>
    <s v="В/П"/>
    <d v="2024-03-03T00:00:00"/>
    <s v="Вс"/>
    <x v="0"/>
    <x v="0"/>
    <m/>
    <m/>
    <x v="12"/>
    <x v="8"/>
    <s v=""/>
    <n v="0"/>
    <n v="0"/>
  </r>
  <r>
    <m/>
    <d v="2024-03-04T00:00:00"/>
    <s v="Пн"/>
    <x v="0"/>
    <x v="0"/>
    <m/>
    <m/>
    <x v="12"/>
    <x v="8"/>
    <s v=""/>
    <n v="0"/>
    <n v="0"/>
  </r>
  <r>
    <m/>
    <d v="2024-03-05T00:00:00"/>
    <s v="Вт"/>
    <x v="0"/>
    <x v="0"/>
    <m/>
    <m/>
    <x v="12"/>
    <x v="8"/>
    <s v=""/>
    <n v="0"/>
    <n v="0"/>
  </r>
  <r>
    <m/>
    <d v="2024-03-06T00:00:00"/>
    <s v="Ср"/>
    <x v="0"/>
    <x v="0"/>
    <m/>
    <m/>
    <x v="12"/>
    <x v="8"/>
    <s v=""/>
    <n v="0"/>
    <n v="0"/>
  </r>
  <r>
    <m/>
    <d v="2024-03-07T00:00:00"/>
    <s v="Чт"/>
    <x v="0"/>
    <x v="0"/>
    <m/>
    <m/>
    <x v="12"/>
    <x v="8"/>
    <s v=""/>
    <n v="0"/>
    <n v="0"/>
  </r>
  <r>
    <s v="В/П"/>
    <d v="2024-03-08T00:00:00"/>
    <s v="Пт"/>
    <x v="0"/>
    <x v="0"/>
    <m/>
    <m/>
    <x v="12"/>
    <x v="8"/>
    <s v=""/>
    <n v="0"/>
    <n v="0"/>
  </r>
  <r>
    <s v="В/П"/>
    <d v="2024-03-09T00:00:00"/>
    <s v="Сб"/>
    <x v="0"/>
    <x v="0"/>
    <m/>
    <m/>
    <x v="12"/>
    <x v="8"/>
    <s v=""/>
    <n v="0"/>
    <n v="0"/>
  </r>
  <r>
    <s v="В/П"/>
    <d v="2024-03-10T00:00:00"/>
    <s v="Вс"/>
    <x v="0"/>
    <x v="0"/>
    <m/>
    <m/>
    <x v="12"/>
    <x v="8"/>
    <s v=""/>
    <n v="0"/>
    <n v="0"/>
  </r>
  <r>
    <m/>
    <d v="2024-03-11T00:00:00"/>
    <s v="Пн"/>
    <x v="0"/>
    <x v="0"/>
    <m/>
    <m/>
    <x v="12"/>
    <x v="8"/>
    <s v=""/>
    <n v="0"/>
    <n v="0"/>
  </r>
  <r>
    <m/>
    <d v="2024-03-12T00:00:00"/>
    <s v="Вт"/>
    <x v="0"/>
    <x v="0"/>
    <m/>
    <m/>
    <x v="12"/>
    <x v="8"/>
    <s v=""/>
    <n v="0"/>
    <n v="0"/>
  </r>
  <r>
    <m/>
    <d v="2024-03-13T00:00:00"/>
    <s v="Ср"/>
    <x v="0"/>
    <x v="0"/>
    <m/>
    <m/>
    <x v="12"/>
    <x v="8"/>
    <s v=""/>
    <n v="0"/>
    <n v="0"/>
  </r>
  <r>
    <m/>
    <d v="2024-03-14T00:00:00"/>
    <s v="Чт"/>
    <x v="0"/>
    <x v="0"/>
    <m/>
    <m/>
    <x v="12"/>
    <x v="8"/>
    <s v=""/>
    <n v="0"/>
    <n v="0"/>
  </r>
  <r>
    <m/>
    <d v="2024-03-15T00:00:00"/>
    <s v="Пт"/>
    <x v="0"/>
    <x v="0"/>
    <m/>
    <m/>
    <x v="12"/>
    <x v="8"/>
    <s v=""/>
    <n v="0"/>
    <n v="0"/>
  </r>
  <r>
    <s v="В/П"/>
    <d v="2024-03-16T00:00:00"/>
    <s v="Сб"/>
    <x v="0"/>
    <x v="0"/>
    <m/>
    <m/>
    <x v="12"/>
    <x v="8"/>
    <s v=""/>
    <n v="0"/>
    <n v="0"/>
  </r>
  <r>
    <s v="В/П"/>
    <d v="2024-03-17T00:00:00"/>
    <s v="Вс"/>
    <x v="0"/>
    <x v="0"/>
    <m/>
    <m/>
    <x v="12"/>
    <x v="8"/>
    <s v=""/>
    <n v="0"/>
    <n v="0"/>
  </r>
  <r>
    <m/>
    <d v="2024-03-18T00:00:00"/>
    <s v="Пн"/>
    <x v="0"/>
    <x v="0"/>
    <m/>
    <m/>
    <x v="12"/>
    <x v="8"/>
    <s v=""/>
    <n v="0"/>
    <n v="0"/>
  </r>
  <r>
    <m/>
    <d v="2024-03-19T00:00:00"/>
    <s v="Вт"/>
    <x v="0"/>
    <x v="0"/>
    <m/>
    <m/>
    <x v="12"/>
    <x v="8"/>
    <s v=""/>
    <n v="0"/>
    <n v="0"/>
  </r>
  <r>
    <m/>
    <d v="2024-03-20T00:00:00"/>
    <s v="Ср"/>
    <x v="0"/>
    <x v="0"/>
    <m/>
    <m/>
    <x v="12"/>
    <x v="8"/>
    <s v=""/>
    <n v="0"/>
    <n v="0"/>
  </r>
  <r>
    <m/>
    <d v="2024-03-21T00:00:00"/>
    <s v="Чт"/>
    <x v="0"/>
    <x v="0"/>
    <m/>
    <m/>
    <x v="12"/>
    <x v="8"/>
    <s v=""/>
    <n v="0"/>
    <n v="0"/>
  </r>
  <r>
    <m/>
    <d v="2024-03-22T00:00:00"/>
    <s v="Пт"/>
    <x v="0"/>
    <x v="0"/>
    <m/>
    <m/>
    <x v="12"/>
    <x v="8"/>
    <s v=""/>
    <n v="0"/>
    <n v="0"/>
  </r>
  <r>
    <s v="В/П"/>
    <d v="2024-03-23T00:00:00"/>
    <s v="Сб"/>
    <x v="0"/>
    <x v="0"/>
    <m/>
    <m/>
    <x v="12"/>
    <x v="8"/>
    <s v=""/>
    <n v="0"/>
    <n v="0"/>
  </r>
  <r>
    <s v="В/П"/>
    <d v="2024-03-24T00:00:00"/>
    <s v="Вс"/>
    <x v="0"/>
    <x v="0"/>
    <m/>
    <m/>
    <x v="12"/>
    <x v="8"/>
    <s v=""/>
    <n v="0"/>
    <n v="0"/>
  </r>
  <r>
    <m/>
    <d v="2024-03-25T00:00:00"/>
    <s v="Пн"/>
    <x v="0"/>
    <x v="0"/>
    <m/>
    <m/>
    <x v="12"/>
    <x v="8"/>
    <s v=""/>
    <n v="0"/>
    <n v="0"/>
  </r>
  <r>
    <m/>
    <d v="2024-03-26T00:00:00"/>
    <s v="Вт"/>
    <x v="0"/>
    <x v="0"/>
    <m/>
    <m/>
    <x v="12"/>
    <x v="8"/>
    <s v=""/>
    <n v="0"/>
    <n v="0"/>
  </r>
  <r>
    <m/>
    <d v="2024-03-27T00:00:00"/>
    <s v="Ср"/>
    <x v="0"/>
    <x v="0"/>
    <m/>
    <m/>
    <x v="12"/>
    <x v="8"/>
    <s v=""/>
    <n v="0"/>
    <n v="0"/>
  </r>
  <r>
    <m/>
    <d v="2024-03-28T00:00:00"/>
    <s v="Чт"/>
    <x v="0"/>
    <x v="0"/>
    <m/>
    <m/>
    <x v="12"/>
    <x v="8"/>
    <s v=""/>
    <n v="0"/>
    <n v="0"/>
  </r>
  <r>
    <m/>
    <d v="2024-03-29T00:00:00"/>
    <s v="Пт"/>
    <x v="0"/>
    <x v="0"/>
    <m/>
    <m/>
    <x v="12"/>
    <x v="8"/>
    <s v=""/>
    <n v="0"/>
    <n v="0"/>
  </r>
  <r>
    <s v="В/П"/>
    <d v="2024-03-30T00:00:00"/>
    <s v="Сб"/>
    <x v="0"/>
    <x v="0"/>
    <m/>
    <m/>
    <x v="12"/>
    <x v="8"/>
    <s v=""/>
    <n v="0"/>
    <n v="0"/>
  </r>
  <r>
    <s v="В/П"/>
    <d v="2024-03-31T00:00:00"/>
    <s v="Вс"/>
    <x v="0"/>
    <x v="0"/>
    <m/>
    <m/>
    <x v="12"/>
    <x v="8"/>
    <s v=""/>
    <n v="0"/>
    <n v="0"/>
  </r>
  <r>
    <m/>
    <d v="2024-03-01T00:00:00"/>
    <s v="Пт"/>
    <x v="0"/>
    <x v="0"/>
    <m/>
    <m/>
    <x v="12"/>
    <x v="8"/>
    <s v=""/>
    <n v="0"/>
    <n v="0"/>
  </r>
  <r>
    <s v="В/П"/>
    <d v="2024-03-02T00:00:00"/>
    <s v="Сб"/>
    <x v="0"/>
    <x v="0"/>
    <m/>
    <m/>
    <x v="12"/>
    <x v="8"/>
    <s v=""/>
    <n v="0"/>
    <n v="0"/>
  </r>
  <r>
    <s v="В/П"/>
    <d v="2024-03-03T00:00:00"/>
    <s v="Вс"/>
    <x v="0"/>
    <x v="0"/>
    <m/>
    <m/>
    <x v="12"/>
    <x v="8"/>
    <s v=""/>
    <n v="0"/>
    <n v="0"/>
  </r>
  <r>
    <m/>
    <d v="2024-03-04T00:00:00"/>
    <s v="Пн"/>
    <x v="0"/>
    <x v="0"/>
    <m/>
    <m/>
    <x v="12"/>
    <x v="8"/>
    <s v=""/>
    <n v="0"/>
    <n v="0"/>
  </r>
  <r>
    <m/>
    <d v="2024-03-05T00:00:00"/>
    <s v="Вт"/>
    <x v="0"/>
    <x v="0"/>
    <m/>
    <m/>
    <x v="12"/>
    <x v="8"/>
    <s v=""/>
    <n v="0"/>
    <n v="0"/>
  </r>
  <r>
    <m/>
    <d v="2024-03-06T00:00:00"/>
    <s v="Ср"/>
    <x v="0"/>
    <x v="0"/>
    <m/>
    <m/>
    <x v="12"/>
    <x v="8"/>
    <s v=""/>
    <n v="0"/>
    <n v="0"/>
  </r>
  <r>
    <m/>
    <d v="2024-03-07T00:00:00"/>
    <s v="Чт"/>
    <x v="0"/>
    <x v="0"/>
    <m/>
    <m/>
    <x v="12"/>
    <x v="8"/>
    <s v=""/>
    <n v="0"/>
    <n v="0"/>
  </r>
  <r>
    <s v="В/П"/>
    <d v="2024-03-08T00:00:00"/>
    <s v="Пт"/>
    <x v="0"/>
    <x v="0"/>
    <m/>
    <m/>
    <x v="12"/>
    <x v="8"/>
    <s v=""/>
    <n v="0"/>
    <n v="0"/>
  </r>
  <r>
    <s v="В/П"/>
    <d v="2024-03-09T00:00:00"/>
    <s v="Сб"/>
    <x v="0"/>
    <x v="0"/>
    <m/>
    <m/>
    <x v="12"/>
    <x v="8"/>
    <s v=""/>
    <n v="0"/>
    <n v="0"/>
  </r>
  <r>
    <s v="В/П"/>
    <d v="2024-03-10T00:00:00"/>
    <s v="Вс"/>
    <x v="0"/>
    <x v="0"/>
    <m/>
    <m/>
    <x v="12"/>
    <x v="8"/>
    <s v=""/>
    <n v="0"/>
    <n v="0"/>
  </r>
  <r>
    <m/>
    <d v="2024-03-11T00:00:00"/>
    <s v="Пн"/>
    <x v="0"/>
    <x v="0"/>
    <m/>
    <m/>
    <x v="12"/>
    <x v="8"/>
    <s v=""/>
    <n v="0"/>
    <n v="0"/>
  </r>
  <r>
    <m/>
    <d v="2024-03-12T00:00:00"/>
    <s v="Вт"/>
    <x v="0"/>
    <x v="0"/>
    <m/>
    <m/>
    <x v="12"/>
    <x v="8"/>
    <s v=""/>
    <n v="0"/>
    <n v="0"/>
  </r>
  <r>
    <m/>
    <d v="2024-03-13T00:00:00"/>
    <s v="Ср"/>
    <x v="0"/>
    <x v="0"/>
    <m/>
    <m/>
    <x v="12"/>
    <x v="8"/>
    <s v=""/>
    <n v="0"/>
    <n v="0"/>
  </r>
  <r>
    <m/>
    <d v="2024-03-14T00:00:00"/>
    <s v="Чт"/>
    <x v="0"/>
    <x v="0"/>
    <m/>
    <m/>
    <x v="12"/>
    <x v="8"/>
    <s v=""/>
    <n v="0"/>
    <n v="0"/>
  </r>
  <r>
    <m/>
    <d v="2024-03-15T00:00:00"/>
    <s v="Пт"/>
    <x v="0"/>
    <x v="0"/>
    <m/>
    <m/>
    <x v="12"/>
    <x v="8"/>
    <s v=""/>
    <n v="0"/>
    <n v="0"/>
  </r>
  <r>
    <s v="В/П"/>
    <d v="2024-03-16T00:00:00"/>
    <s v="Сб"/>
    <x v="0"/>
    <x v="0"/>
    <m/>
    <m/>
    <x v="12"/>
    <x v="8"/>
    <s v=""/>
    <n v="0"/>
    <n v="0"/>
  </r>
  <r>
    <s v="В/П"/>
    <d v="2024-03-17T00:00:00"/>
    <s v="Вс"/>
    <x v="0"/>
    <x v="0"/>
    <m/>
    <m/>
    <x v="12"/>
    <x v="8"/>
    <s v=""/>
    <n v="0"/>
    <n v="0"/>
  </r>
  <r>
    <m/>
    <d v="2024-03-18T00:00:00"/>
    <s v="Пн"/>
    <x v="0"/>
    <x v="0"/>
    <m/>
    <m/>
    <x v="12"/>
    <x v="8"/>
    <s v=""/>
    <n v="0"/>
    <n v="0"/>
  </r>
  <r>
    <m/>
    <d v="2024-03-19T00:00:00"/>
    <s v="Вт"/>
    <x v="0"/>
    <x v="0"/>
    <m/>
    <m/>
    <x v="12"/>
    <x v="8"/>
    <s v=""/>
    <n v="0"/>
    <n v="0"/>
  </r>
  <r>
    <m/>
    <d v="2024-03-20T00:00:00"/>
    <s v="Ср"/>
    <x v="0"/>
    <x v="0"/>
    <m/>
    <m/>
    <x v="12"/>
    <x v="8"/>
    <s v=""/>
    <n v="0"/>
    <n v="0"/>
  </r>
  <r>
    <m/>
    <d v="2024-03-21T00:00:00"/>
    <s v="Чт"/>
    <x v="0"/>
    <x v="0"/>
    <m/>
    <m/>
    <x v="12"/>
    <x v="8"/>
    <s v=""/>
    <n v="0"/>
    <n v="0"/>
  </r>
  <r>
    <m/>
    <d v="2024-03-22T00:00:00"/>
    <s v="Пт"/>
    <x v="0"/>
    <x v="0"/>
    <m/>
    <m/>
    <x v="12"/>
    <x v="8"/>
    <s v=""/>
    <n v="0"/>
    <n v="0"/>
  </r>
  <r>
    <s v="В/П"/>
    <d v="2024-03-23T00:00:00"/>
    <s v="Сб"/>
    <x v="0"/>
    <x v="0"/>
    <m/>
    <m/>
    <x v="12"/>
    <x v="8"/>
    <s v=""/>
    <n v="0"/>
    <n v="0"/>
  </r>
  <r>
    <s v="В/П"/>
    <d v="2024-03-24T00:00:00"/>
    <s v="Вс"/>
    <x v="0"/>
    <x v="0"/>
    <m/>
    <m/>
    <x v="12"/>
    <x v="8"/>
    <s v=""/>
    <n v="0"/>
    <n v="0"/>
  </r>
  <r>
    <m/>
    <d v="2024-03-25T00:00:00"/>
    <s v="Пн"/>
    <x v="0"/>
    <x v="0"/>
    <m/>
    <m/>
    <x v="12"/>
    <x v="8"/>
    <s v=""/>
    <n v="0"/>
    <n v="0"/>
  </r>
  <r>
    <m/>
    <d v="2024-03-26T00:00:00"/>
    <s v="Вт"/>
    <x v="0"/>
    <x v="0"/>
    <m/>
    <m/>
    <x v="12"/>
    <x v="8"/>
    <s v=""/>
    <n v="0"/>
    <n v="0"/>
  </r>
  <r>
    <m/>
    <d v="2024-03-27T00:00:00"/>
    <s v="Ср"/>
    <x v="0"/>
    <x v="0"/>
    <m/>
    <m/>
    <x v="12"/>
    <x v="8"/>
    <s v=""/>
    <n v="0"/>
    <n v="0"/>
  </r>
  <r>
    <m/>
    <d v="2024-03-28T00:00:00"/>
    <s v="Чт"/>
    <x v="0"/>
    <x v="0"/>
    <m/>
    <m/>
    <x v="12"/>
    <x v="8"/>
    <s v=""/>
    <n v="0"/>
    <n v="0"/>
  </r>
  <r>
    <m/>
    <d v="2024-03-29T00:00:00"/>
    <s v="Пт"/>
    <x v="0"/>
    <x v="0"/>
    <m/>
    <m/>
    <x v="12"/>
    <x v="8"/>
    <s v=""/>
    <n v="0"/>
    <n v="0"/>
  </r>
  <r>
    <s v="В/П"/>
    <d v="2024-03-30T00:00:00"/>
    <s v="Сб"/>
    <x v="0"/>
    <x v="0"/>
    <m/>
    <m/>
    <x v="12"/>
    <x v="8"/>
    <s v=""/>
    <n v="0"/>
    <n v="0"/>
  </r>
  <r>
    <s v="В/П"/>
    <d v="2024-03-31T00:00:00"/>
    <s v="Вс"/>
    <x v="0"/>
    <x v="0"/>
    <m/>
    <m/>
    <x v="12"/>
    <x v="8"/>
    <s v=""/>
    <n v="0"/>
    <n v="0"/>
  </r>
  <r>
    <m/>
    <d v="2024-03-01T00:00:00"/>
    <s v="Пт"/>
    <x v="0"/>
    <x v="0"/>
    <m/>
    <m/>
    <x v="12"/>
    <x v="8"/>
    <s v=""/>
    <n v="0"/>
    <n v="0"/>
  </r>
  <r>
    <s v="В/П"/>
    <d v="2024-03-02T00:00:00"/>
    <s v="Сб"/>
    <x v="0"/>
    <x v="0"/>
    <m/>
    <m/>
    <x v="12"/>
    <x v="8"/>
    <s v=""/>
    <n v="0"/>
    <n v="0"/>
  </r>
  <r>
    <s v="В/П"/>
    <d v="2024-03-03T00:00:00"/>
    <s v="Вс"/>
    <x v="0"/>
    <x v="0"/>
    <m/>
    <m/>
    <x v="12"/>
    <x v="8"/>
    <s v=""/>
    <n v="0"/>
    <n v="0"/>
  </r>
  <r>
    <m/>
    <d v="2024-03-04T00:00:00"/>
    <s v="Пн"/>
    <x v="0"/>
    <x v="0"/>
    <m/>
    <m/>
    <x v="12"/>
    <x v="8"/>
    <s v=""/>
    <n v="0"/>
    <n v="0"/>
  </r>
  <r>
    <m/>
    <d v="2024-03-05T00:00:00"/>
    <s v="Вт"/>
    <x v="0"/>
    <x v="0"/>
    <m/>
    <m/>
    <x v="12"/>
    <x v="8"/>
    <s v=""/>
    <n v="0"/>
    <n v="0"/>
  </r>
  <r>
    <m/>
    <d v="2024-03-06T00:00:00"/>
    <s v="Ср"/>
    <x v="0"/>
    <x v="0"/>
    <m/>
    <m/>
    <x v="12"/>
    <x v="8"/>
    <s v=""/>
    <n v="0"/>
    <n v="0"/>
  </r>
  <r>
    <m/>
    <d v="2024-03-07T00:00:00"/>
    <s v="Чт"/>
    <x v="0"/>
    <x v="0"/>
    <m/>
    <m/>
    <x v="12"/>
    <x v="8"/>
    <s v=""/>
    <n v="0"/>
    <n v="0"/>
  </r>
  <r>
    <s v="В/П"/>
    <d v="2024-03-08T00:00:00"/>
    <s v="Пт"/>
    <x v="0"/>
    <x v="0"/>
    <m/>
    <m/>
    <x v="12"/>
    <x v="8"/>
    <s v=""/>
    <n v="0"/>
    <n v="0"/>
  </r>
  <r>
    <s v="В/П"/>
    <d v="2024-03-09T00:00:00"/>
    <s v="Сб"/>
    <x v="0"/>
    <x v="0"/>
    <m/>
    <m/>
    <x v="12"/>
    <x v="8"/>
    <s v=""/>
    <n v="0"/>
    <n v="0"/>
  </r>
  <r>
    <s v="В/П"/>
    <d v="2024-03-10T00:00:00"/>
    <s v="Вс"/>
    <x v="0"/>
    <x v="0"/>
    <m/>
    <m/>
    <x v="12"/>
    <x v="8"/>
    <s v=""/>
    <n v="0"/>
    <n v="0"/>
  </r>
  <r>
    <m/>
    <d v="2024-03-11T00:00:00"/>
    <s v="Пн"/>
    <x v="0"/>
    <x v="0"/>
    <m/>
    <m/>
    <x v="12"/>
    <x v="8"/>
    <s v=""/>
    <n v="0"/>
    <n v="0"/>
  </r>
  <r>
    <m/>
    <d v="2024-03-12T00:00:00"/>
    <s v="Вт"/>
    <x v="0"/>
    <x v="0"/>
    <m/>
    <m/>
    <x v="12"/>
    <x v="8"/>
    <s v=""/>
    <n v="0"/>
    <n v="0"/>
  </r>
  <r>
    <m/>
    <d v="2024-03-13T00:00:00"/>
    <s v="Ср"/>
    <x v="0"/>
    <x v="0"/>
    <m/>
    <m/>
    <x v="12"/>
    <x v="8"/>
    <s v=""/>
    <n v="0"/>
    <n v="0"/>
  </r>
  <r>
    <m/>
    <d v="2024-03-14T00:00:00"/>
    <s v="Чт"/>
    <x v="0"/>
    <x v="0"/>
    <m/>
    <m/>
    <x v="12"/>
    <x v="8"/>
    <s v=""/>
    <n v="0"/>
    <n v="0"/>
  </r>
  <r>
    <m/>
    <d v="2024-03-15T00:00:00"/>
    <s v="Пт"/>
    <x v="0"/>
    <x v="0"/>
    <m/>
    <m/>
    <x v="12"/>
    <x v="8"/>
    <s v=""/>
    <n v="0"/>
    <n v="0"/>
  </r>
  <r>
    <s v="В/П"/>
    <d v="2024-03-16T00:00:00"/>
    <s v="Сб"/>
    <x v="0"/>
    <x v="0"/>
    <m/>
    <m/>
    <x v="12"/>
    <x v="8"/>
    <s v=""/>
    <n v="0"/>
    <n v="0"/>
  </r>
  <r>
    <s v="В/П"/>
    <d v="2024-03-17T00:00:00"/>
    <s v="Вс"/>
    <x v="0"/>
    <x v="0"/>
    <m/>
    <m/>
    <x v="12"/>
    <x v="8"/>
    <s v=""/>
    <n v="0"/>
    <n v="0"/>
  </r>
  <r>
    <m/>
    <d v="2024-03-18T00:00:00"/>
    <s v="Пн"/>
    <x v="0"/>
    <x v="0"/>
    <m/>
    <m/>
    <x v="12"/>
    <x v="8"/>
    <s v=""/>
    <n v="0"/>
    <n v="0"/>
  </r>
  <r>
    <m/>
    <d v="2024-03-19T00:00:00"/>
    <s v="Вт"/>
    <x v="0"/>
    <x v="0"/>
    <m/>
    <m/>
    <x v="12"/>
    <x v="8"/>
    <s v=""/>
    <n v="0"/>
    <n v="0"/>
  </r>
  <r>
    <m/>
    <d v="2024-03-20T00:00:00"/>
    <s v="Ср"/>
    <x v="0"/>
    <x v="0"/>
    <m/>
    <m/>
    <x v="12"/>
    <x v="8"/>
    <s v=""/>
    <n v="0"/>
    <n v="0"/>
  </r>
  <r>
    <m/>
    <d v="2024-03-21T00:00:00"/>
    <s v="Чт"/>
    <x v="0"/>
    <x v="0"/>
    <m/>
    <m/>
    <x v="12"/>
    <x v="8"/>
    <s v=""/>
    <n v="0"/>
    <n v="0"/>
  </r>
  <r>
    <m/>
    <d v="2024-03-22T00:00:00"/>
    <s v="Пт"/>
    <x v="0"/>
    <x v="0"/>
    <m/>
    <m/>
    <x v="12"/>
    <x v="8"/>
    <s v=""/>
    <n v="0"/>
    <n v="0"/>
  </r>
  <r>
    <s v="В/П"/>
    <d v="2024-03-23T00:00:00"/>
    <s v="Сб"/>
    <x v="0"/>
    <x v="0"/>
    <m/>
    <m/>
    <x v="12"/>
    <x v="8"/>
    <s v=""/>
    <n v="0"/>
    <n v="0"/>
  </r>
  <r>
    <s v="В/П"/>
    <d v="2024-03-24T00:00:00"/>
    <s v="Вс"/>
    <x v="0"/>
    <x v="0"/>
    <m/>
    <m/>
    <x v="12"/>
    <x v="8"/>
    <s v=""/>
    <n v="0"/>
    <n v="0"/>
  </r>
  <r>
    <m/>
    <d v="2024-03-25T00:00:00"/>
    <s v="Пн"/>
    <x v="0"/>
    <x v="0"/>
    <m/>
    <m/>
    <x v="12"/>
    <x v="8"/>
    <s v=""/>
    <n v="0"/>
    <n v="0"/>
  </r>
  <r>
    <m/>
    <d v="2024-03-26T00:00:00"/>
    <s v="Вт"/>
    <x v="0"/>
    <x v="0"/>
    <m/>
    <m/>
    <x v="12"/>
    <x v="8"/>
    <s v=""/>
    <n v="0"/>
    <n v="0"/>
  </r>
  <r>
    <m/>
    <d v="2024-03-27T00:00:00"/>
    <s v="Ср"/>
    <x v="0"/>
    <x v="0"/>
    <m/>
    <m/>
    <x v="12"/>
    <x v="8"/>
    <s v=""/>
    <n v="0"/>
    <n v="0"/>
  </r>
  <r>
    <m/>
    <d v="2024-03-28T00:00:00"/>
    <s v="Чт"/>
    <x v="0"/>
    <x v="0"/>
    <m/>
    <m/>
    <x v="12"/>
    <x v="8"/>
    <s v=""/>
    <n v="0"/>
    <n v="0"/>
  </r>
  <r>
    <m/>
    <d v="2024-03-29T00:00:00"/>
    <s v="Пт"/>
    <x v="0"/>
    <x v="0"/>
    <m/>
    <m/>
    <x v="12"/>
    <x v="8"/>
    <s v=""/>
    <n v="0"/>
    <n v="0"/>
  </r>
  <r>
    <s v="В/П"/>
    <d v="2024-03-30T00:00:00"/>
    <s v="Сб"/>
    <x v="0"/>
    <x v="0"/>
    <m/>
    <m/>
    <x v="12"/>
    <x v="8"/>
    <s v=""/>
    <n v="0"/>
    <n v="0"/>
  </r>
  <r>
    <s v="В/П"/>
    <d v="2024-03-31T00:00:00"/>
    <s v="Вс"/>
    <x v="0"/>
    <x v="0"/>
    <m/>
    <m/>
    <x v="12"/>
    <x v="8"/>
    <s v=""/>
    <n v="0"/>
    <n v="0"/>
  </r>
  <r>
    <m/>
    <d v="2024-03-01T00:00:00"/>
    <s v="Пт"/>
    <x v="0"/>
    <x v="0"/>
    <m/>
    <m/>
    <x v="12"/>
    <x v="8"/>
    <s v=""/>
    <n v="0"/>
    <n v="0"/>
  </r>
  <r>
    <s v="В/П"/>
    <d v="2024-03-02T00:00:00"/>
    <s v="Сб"/>
    <x v="0"/>
    <x v="0"/>
    <m/>
    <m/>
    <x v="12"/>
    <x v="8"/>
    <s v=""/>
    <n v="0"/>
    <n v="0"/>
  </r>
  <r>
    <s v="В/П"/>
    <d v="2024-03-03T00:00:00"/>
    <s v="Вс"/>
    <x v="0"/>
    <x v="0"/>
    <m/>
    <m/>
    <x v="12"/>
    <x v="8"/>
    <s v=""/>
    <n v="0"/>
    <n v="0"/>
  </r>
  <r>
    <m/>
    <d v="2024-03-04T00:00:00"/>
    <s v="Пн"/>
    <x v="0"/>
    <x v="0"/>
    <m/>
    <m/>
    <x v="12"/>
    <x v="8"/>
    <s v=""/>
    <n v="0"/>
    <n v="0"/>
  </r>
  <r>
    <m/>
    <d v="2024-03-05T00:00:00"/>
    <s v="Вт"/>
    <x v="0"/>
    <x v="0"/>
    <m/>
    <m/>
    <x v="12"/>
    <x v="8"/>
    <s v=""/>
    <n v="0"/>
    <n v="0"/>
  </r>
  <r>
    <m/>
    <d v="2024-03-06T00:00:00"/>
    <s v="Ср"/>
    <x v="0"/>
    <x v="0"/>
    <m/>
    <m/>
    <x v="12"/>
    <x v="8"/>
    <s v=""/>
    <n v="0"/>
    <n v="0"/>
  </r>
  <r>
    <m/>
    <d v="2024-03-07T00:00:00"/>
    <s v="Чт"/>
    <x v="0"/>
    <x v="0"/>
    <m/>
    <m/>
    <x v="12"/>
    <x v="8"/>
    <s v=""/>
    <n v="0"/>
    <n v="0"/>
  </r>
  <r>
    <s v="В/П"/>
    <d v="2024-03-08T00:00:00"/>
    <s v="Пт"/>
    <x v="0"/>
    <x v="0"/>
    <m/>
    <m/>
    <x v="12"/>
    <x v="8"/>
    <s v=""/>
    <n v="0"/>
    <n v="0"/>
  </r>
  <r>
    <s v="В/П"/>
    <d v="2024-03-09T00:00:00"/>
    <s v="Сб"/>
    <x v="0"/>
    <x v="0"/>
    <m/>
    <m/>
    <x v="12"/>
    <x v="8"/>
    <s v=""/>
    <n v="0"/>
    <n v="0"/>
  </r>
  <r>
    <s v="В/П"/>
    <d v="2024-03-10T00:00:00"/>
    <s v="Вс"/>
    <x v="0"/>
    <x v="0"/>
    <m/>
    <m/>
    <x v="12"/>
    <x v="8"/>
    <s v=""/>
    <n v="0"/>
    <n v="0"/>
  </r>
  <r>
    <m/>
    <d v="2024-03-11T00:00:00"/>
    <s v="Пн"/>
    <x v="0"/>
    <x v="0"/>
    <m/>
    <m/>
    <x v="12"/>
    <x v="8"/>
    <s v=""/>
    <n v="0"/>
    <n v="0"/>
  </r>
  <r>
    <m/>
    <d v="2024-03-12T00:00:00"/>
    <s v="Вт"/>
    <x v="0"/>
    <x v="0"/>
    <m/>
    <m/>
    <x v="12"/>
    <x v="8"/>
    <s v=""/>
    <n v="0"/>
    <n v="0"/>
  </r>
  <r>
    <m/>
    <d v="2024-03-13T00:00:00"/>
    <s v="Ср"/>
    <x v="0"/>
    <x v="0"/>
    <m/>
    <m/>
    <x v="12"/>
    <x v="8"/>
    <s v=""/>
    <n v="0"/>
    <n v="0"/>
  </r>
  <r>
    <m/>
    <d v="2024-03-14T00:00:00"/>
    <s v="Чт"/>
    <x v="0"/>
    <x v="0"/>
    <m/>
    <m/>
    <x v="12"/>
    <x v="8"/>
    <s v=""/>
    <n v="0"/>
    <n v="0"/>
  </r>
  <r>
    <m/>
    <d v="2024-03-15T00:00:00"/>
    <s v="Пт"/>
    <x v="0"/>
    <x v="0"/>
    <m/>
    <m/>
    <x v="12"/>
    <x v="8"/>
    <s v=""/>
    <n v="0"/>
    <n v="0"/>
  </r>
  <r>
    <s v="В/П"/>
    <d v="2024-03-16T00:00:00"/>
    <s v="Сб"/>
    <x v="0"/>
    <x v="0"/>
    <m/>
    <m/>
    <x v="12"/>
    <x v="8"/>
    <s v=""/>
    <n v="0"/>
    <n v="0"/>
  </r>
  <r>
    <s v="В/П"/>
    <d v="2024-03-17T00:00:00"/>
    <s v="Вс"/>
    <x v="0"/>
    <x v="0"/>
    <m/>
    <m/>
    <x v="12"/>
    <x v="8"/>
    <s v=""/>
    <n v="0"/>
    <n v="0"/>
  </r>
  <r>
    <m/>
    <d v="2024-03-18T00:00:00"/>
    <s v="Пн"/>
    <x v="0"/>
    <x v="0"/>
    <m/>
    <m/>
    <x v="12"/>
    <x v="8"/>
    <s v=""/>
    <n v="0"/>
    <n v="0"/>
  </r>
  <r>
    <m/>
    <d v="2024-03-19T00:00:00"/>
    <s v="Вт"/>
    <x v="0"/>
    <x v="0"/>
    <m/>
    <m/>
    <x v="12"/>
    <x v="8"/>
    <s v=""/>
    <n v="0"/>
    <n v="0"/>
  </r>
  <r>
    <m/>
    <d v="2024-03-20T00:00:00"/>
    <s v="Ср"/>
    <x v="0"/>
    <x v="0"/>
    <m/>
    <m/>
    <x v="12"/>
    <x v="8"/>
    <s v=""/>
    <n v="0"/>
    <n v="0"/>
  </r>
  <r>
    <m/>
    <d v="2024-03-21T00:00:00"/>
    <s v="Чт"/>
    <x v="0"/>
    <x v="0"/>
    <m/>
    <m/>
    <x v="12"/>
    <x v="8"/>
    <s v=""/>
    <n v="0"/>
    <n v="0"/>
  </r>
  <r>
    <m/>
    <d v="2024-03-22T00:00:00"/>
    <s v="Пт"/>
    <x v="0"/>
    <x v="0"/>
    <m/>
    <m/>
    <x v="12"/>
    <x v="8"/>
    <s v=""/>
    <n v="0"/>
    <n v="0"/>
  </r>
  <r>
    <s v="В/П"/>
    <d v="2024-03-23T00:00:00"/>
    <s v="Сб"/>
    <x v="0"/>
    <x v="0"/>
    <m/>
    <m/>
    <x v="12"/>
    <x v="8"/>
    <s v=""/>
    <n v="0"/>
    <n v="0"/>
  </r>
  <r>
    <s v="В/П"/>
    <d v="2024-03-24T00:00:00"/>
    <s v="Вс"/>
    <x v="0"/>
    <x v="0"/>
    <m/>
    <m/>
    <x v="12"/>
    <x v="8"/>
    <s v=""/>
    <n v="0"/>
    <n v="0"/>
  </r>
  <r>
    <m/>
    <d v="2024-03-25T00:00:00"/>
    <s v="Пн"/>
    <x v="0"/>
    <x v="0"/>
    <m/>
    <m/>
    <x v="12"/>
    <x v="8"/>
    <s v=""/>
    <n v="0"/>
    <n v="0"/>
  </r>
  <r>
    <m/>
    <d v="2024-03-26T00:00:00"/>
    <s v="Вт"/>
    <x v="0"/>
    <x v="0"/>
    <m/>
    <m/>
    <x v="12"/>
    <x v="8"/>
    <s v=""/>
    <n v="0"/>
    <n v="0"/>
  </r>
  <r>
    <m/>
    <d v="2024-03-27T00:00:00"/>
    <s v="Ср"/>
    <x v="0"/>
    <x v="0"/>
    <m/>
    <m/>
    <x v="12"/>
    <x v="8"/>
    <s v=""/>
    <n v="0"/>
    <n v="0"/>
  </r>
  <r>
    <m/>
    <d v="2024-03-28T00:00:00"/>
    <s v="Чт"/>
    <x v="0"/>
    <x v="0"/>
    <m/>
    <m/>
    <x v="12"/>
    <x v="8"/>
    <s v=""/>
    <n v="0"/>
    <n v="0"/>
  </r>
  <r>
    <m/>
    <d v="2024-03-29T00:00:00"/>
    <s v="Пт"/>
    <x v="0"/>
    <x v="0"/>
    <m/>
    <m/>
    <x v="12"/>
    <x v="8"/>
    <s v=""/>
    <n v="0"/>
    <n v="0"/>
  </r>
  <r>
    <s v="В/П"/>
    <d v="2024-03-30T00:00:00"/>
    <s v="Сб"/>
    <x v="0"/>
    <x v="0"/>
    <m/>
    <m/>
    <x v="12"/>
    <x v="8"/>
    <s v=""/>
    <n v="0"/>
    <n v="0"/>
  </r>
  <r>
    <s v="В/П"/>
    <d v="2024-03-31T00:00:00"/>
    <s v="Вс"/>
    <x v="0"/>
    <x v="0"/>
    <m/>
    <m/>
    <x v="12"/>
    <x v="8"/>
    <s v=""/>
    <n v="0"/>
    <n v="0"/>
  </r>
  <r>
    <m/>
    <d v="2024-04-01T00:00:00"/>
    <s v="Пн"/>
    <x v="0"/>
    <x v="5"/>
    <m/>
    <m/>
    <x v="13"/>
    <x v="9"/>
    <s v=""/>
    <n v="0"/>
    <n v="0"/>
  </r>
  <r>
    <m/>
    <d v="2024-04-02T00:00:00"/>
    <s v="Вт"/>
    <x v="0"/>
    <x v="5"/>
    <m/>
    <m/>
    <x v="13"/>
    <x v="9"/>
    <s v=""/>
    <n v="0"/>
    <n v="0"/>
  </r>
  <r>
    <m/>
    <d v="2024-04-03T00:00:00"/>
    <s v="Ср"/>
    <x v="0"/>
    <x v="5"/>
    <m/>
    <m/>
    <x v="13"/>
    <x v="9"/>
    <s v=""/>
    <n v="0"/>
    <n v="0"/>
  </r>
  <r>
    <m/>
    <d v="2024-04-04T00:00:00"/>
    <s v="Чт"/>
    <x v="0"/>
    <x v="5"/>
    <m/>
    <m/>
    <x v="13"/>
    <x v="9"/>
    <s v=""/>
    <n v="0"/>
    <n v="0"/>
  </r>
  <r>
    <m/>
    <d v="2024-04-05T00:00:00"/>
    <s v="Пт"/>
    <x v="0"/>
    <x v="5"/>
    <m/>
    <m/>
    <x v="13"/>
    <x v="9"/>
    <s v=""/>
    <n v="0"/>
    <n v="0"/>
  </r>
  <r>
    <s v="В/П"/>
    <d v="2024-04-06T00:00:00"/>
    <s v="Сб"/>
    <x v="0"/>
    <x v="5"/>
    <m/>
    <m/>
    <x v="13"/>
    <x v="9"/>
    <s v=""/>
    <n v="0"/>
    <n v="0"/>
  </r>
  <r>
    <s v="В/П"/>
    <d v="2024-04-07T00:00:00"/>
    <s v="Вс"/>
    <x v="0"/>
    <x v="5"/>
    <m/>
    <m/>
    <x v="13"/>
    <x v="9"/>
    <s v=""/>
    <n v="0"/>
    <n v="0"/>
  </r>
  <r>
    <m/>
    <d v="2024-04-08T00:00:00"/>
    <s v="Пн"/>
    <x v="0"/>
    <x v="5"/>
    <m/>
    <m/>
    <x v="13"/>
    <x v="9"/>
    <s v=""/>
    <n v="0"/>
    <n v="0"/>
  </r>
  <r>
    <m/>
    <d v="2024-04-09T00:00:00"/>
    <s v="Вт"/>
    <x v="10"/>
    <x v="1"/>
    <m/>
    <m/>
    <x v="13"/>
    <x v="9"/>
    <s v="норма"/>
    <n v="0"/>
    <n v="8"/>
  </r>
  <r>
    <m/>
    <d v="2024-04-10T00:00:00"/>
    <s v="Ср"/>
    <x v="10"/>
    <x v="2"/>
    <m/>
    <m/>
    <x v="13"/>
    <x v="9"/>
    <s v="норма"/>
    <n v="0"/>
    <n v="4"/>
  </r>
  <r>
    <m/>
    <d v="2024-04-11T00:00:00"/>
    <s v="Чт"/>
    <x v="10"/>
    <x v="1"/>
    <m/>
    <m/>
    <x v="13"/>
    <x v="9"/>
    <s v="норма"/>
    <n v="0"/>
    <n v="8"/>
  </r>
  <r>
    <m/>
    <d v="2024-04-12T00:00:00"/>
    <s v="Пт"/>
    <x v="10"/>
    <x v="1"/>
    <m/>
    <m/>
    <x v="13"/>
    <x v="9"/>
    <s v="норма"/>
    <n v="0"/>
    <n v="8"/>
  </r>
  <r>
    <s v="В/П"/>
    <d v="2024-04-13T00:00:00"/>
    <s v="Сб"/>
    <x v="0"/>
    <x v="5"/>
    <m/>
    <m/>
    <x v="13"/>
    <x v="9"/>
    <s v=""/>
    <n v="0"/>
    <n v="0"/>
  </r>
  <r>
    <s v="В/П"/>
    <d v="2024-04-14T00:00:00"/>
    <s v="Вс"/>
    <x v="0"/>
    <x v="5"/>
    <m/>
    <m/>
    <x v="13"/>
    <x v="9"/>
    <s v=""/>
    <n v="0"/>
    <n v="0"/>
  </r>
  <r>
    <m/>
    <d v="2024-04-15T00:00:00"/>
    <s v="Пн"/>
    <x v="29"/>
    <x v="1"/>
    <m/>
    <m/>
    <x v="13"/>
    <x v="9"/>
    <s v="норма"/>
    <n v="0"/>
    <n v="8"/>
  </r>
  <r>
    <m/>
    <d v="2024-04-16T00:00:00"/>
    <s v="Вт"/>
    <x v="29"/>
    <x v="1"/>
    <m/>
    <m/>
    <x v="13"/>
    <x v="9"/>
    <s v="норма"/>
    <n v="0"/>
    <n v="8"/>
  </r>
  <r>
    <m/>
    <d v="2024-04-17T00:00:00"/>
    <s v="Ср"/>
    <x v="29"/>
    <x v="1"/>
    <m/>
    <m/>
    <x v="13"/>
    <x v="9"/>
    <s v="норма"/>
    <n v="0"/>
    <n v="8"/>
  </r>
  <r>
    <m/>
    <d v="2024-04-18T00:00:00"/>
    <s v="Чт"/>
    <x v="29"/>
    <x v="1"/>
    <m/>
    <m/>
    <x v="13"/>
    <x v="9"/>
    <s v="норма"/>
    <n v="0"/>
    <n v="8"/>
  </r>
  <r>
    <m/>
    <d v="2024-04-19T00:00:00"/>
    <s v="Пт"/>
    <x v="29"/>
    <x v="1"/>
    <m/>
    <m/>
    <x v="13"/>
    <x v="9"/>
    <s v="норма"/>
    <n v="0"/>
    <n v="8"/>
  </r>
  <r>
    <s v="В/П"/>
    <d v="2024-04-20T00:00:00"/>
    <s v="Сб"/>
    <x v="0"/>
    <x v="5"/>
    <m/>
    <m/>
    <x v="13"/>
    <x v="9"/>
    <s v=""/>
    <n v="0"/>
    <n v="0"/>
  </r>
  <r>
    <s v="В/П"/>
    <d v="2024-04-21T00:00:00"/>
    <s v="Вс"/>
    <x v="0"/>
    <x v="5"/>
    <m/>
    <m/>
    <x v="13"/>
    <x v="9"/>
    <s v=""/>
    <n v="0"/>
    <n v="0"/>
  </r>
  <r>
    <m/>
    <d v="2024-04-22T00:00:00"/>
    <s v="Пн"/>
    <x v="29"/>
    <x v="1"/>
    <m/>
    <m/>
    <x v="13"/>
    <x v="9"/>
    <s v="норма"/>
    <n v="0"/>
    <n v="8"/>
  </r>
  <r>
    <m/>
    <d v="2024-04-23T00:00:00"/>
    <s v="Вт"/>
    <x v="29"/>
    <x v="1"/>
    <m/>
    <m/>
    <x v="13"/>
    <x v="9"/>
    <s v="норма"/>
    <n v="0"/>
    <n v="8"/>
  </r>
  <r>
    <m/>
    <d v="2024-04-24T00:00:00"/>
    <s v="Ср"/>
    <x v="29"/>
    <x v="8"/>
    <m/>
    <m/>
    <x v="13"/>
    <x v="9"/>
    <s v="норма"/>
    <n v="0"/>
    <n v="5"/>
  </r>
  <r>
    <m/>
    <d v="2024-04-25T00:00:00"/>
    <s v="Чт"/>
    <x v="29"/>
    <x v="11"/>
    <m/>
    <m/>
    <x v="13"/>
    <x v="9"/>
    <s v="норма + переработка"/>
    <n v="1"/>
    <n v="8"/>
  </r>
  <r>
    <m/>
    <d v="2024-04-26T00:00:00"/>
    <s v="Пт"/>
    <x v="29"/>
    <x v="18"/>
    <m/>
    <m/>
    <x v="13"/>
    <x v="9"/>
    <s v="норма"/>
    <n v="0"/>
    <n v="5.5"/>
  </r>
  <r>
    <m/>
    <d v="2024-04-27T00:00:00"/>
    <s v="Сб"/>
    <x v="29"/>
    <x v="1"/>
    <m/>
    <m/>
    <x v="13"/>
    <x v="9"/>
    <s v="норма"/>
    <n v="0"/>
    <n v="8"/>
  </r>
  <r>
    <s v="В/П"/>
    <d v="2024-04-28T00:00:00"/>
    <s v="Вс"/>
    <x v="29"/>
    <x v="3"/>
    <m/>
    <m/>
    <x v="13"/>
    <x v="9"/>
    <s v="переработка"/>
    <n v="2"/>
    <n v="0"/>
  </r>
  <r>
    <s v="В/П"/>
    <d v="2024-04-29T00:00:00"/>
    <s v="Пн"/>
    <x v="0"/>
    <x v="5"/>
    <m/>
    <m/>
    <x v="13"/>
    <x v="9"/>
    <s v=""/>
    <n v="0"/>
    <n v="0"/>
  </r>
  <r>
    <s v="В/П"/>
    <d v="2024-04-30T00:00:00"/>
    <s v="Вт"/>
    <x v="0"/>
    <x v="5"/>
    <m/>
    <m/>
    <x v="13"/>
    <x v="9"/>
    <s v=""/>
    <n v="0"/>
    <n v="0"/>
  </r>
  <r>
    <m/>
    <d v="2024-04-01T00:00:00"/>
    <s v="Пн"/>
    <x v="30"/>
    <x v="1"/>
    <m/>
    <m/>
    <x v="10"/>
    <x v="9"/>
    <s v="норма"/>
    <n v="0"/>
    <n v="8"/>
  </r>
  <r>
    <m/>
    <d v="2024-04-02T00:00:00"/>
    <s v="Вт"/>
    <x v="30"/>
    <x v="1"/>
    <m/>
    <m/>
    <x v="10"/>
    <x v="9"/>
    <s v="норма"/>
    <n v="0"/>
    <n v="8"/>
  </r>
  <r>
    <m/>
    <d v="2024-04-03T00:00:00"/>
    <s v="Ср"/>
    <x v="30"/>
    <x v="1"/>
    <m/>
    <m/>
    <x v="10"/>
    <x v="9"/>
    <s v="норма"/>
    <n v="0"/>
    <n v="8"/>
  </r>
  <r>
    <m/>
    <d v="2024-04-04T00:00:00"/>
    <s v="Чт"/>
    <x v="30"/>
    <x v="1"/>
    <m/>
    <m/>
    <x v="10"/>
    <x v="9"/>
    <s v="норма"/>
    <n v="0"/>
    <n v="8"/>
  </r>
  <r>
    <m/>
    <d v="2024-04-05T00:00:00"/>
    <s v="Пт"/>
    <x v="30"/>
    <x v="1"/>
    <m/>
    <m/>
    <x v="10"/>
    <x v="9"/>
    <s v="норма"/>
    <n v="0"/>
    <n v="8"/>
  </r>
  <r>
    <s v="В/П"/>
    <d v="2024-04-06T00:00:00"/>
    <s v="Сб"/>
    <x v="0"/>
    <x v="5"/>
    <m/>
    <m/>
    <x v="10"/>
    <x v="9"/>
    <s v=""/>
    <n v="0"/>
    <n v="0"/>
  </r>
  <r>
    <s v="В/П"/>
    <d v="2024-04-07T00:00:00"/>
    <s v="Вс"/>
    <x v="0"/>
    <x v="5"/>
    <m/>
    <m/>
    <x v="10"/>
    <x v="9"/>
    <s v=""/>
    <n v="0"/>
    <n v="0"/>
  </r>
  <r>
    <m/>
    <d v="2024-04-08T00:00:00"/>
    <s v="Пн"/>
    <x v="30"/>
    <x v="1"/>
    <m/>
    <m/>
    <x v="10"/>
    <x v="9"/>
    <s v="норма"/>
    <n v="0"/>
    <n v="8"/>
  </r>
  <r>
    <m/>
    <d v="2024-04-09T00:00:00"/>
    <s v="Вт"/>
    <x v="30"/>
    <x v="1"/>
    <m/>
    <m/>
    <x v="10"/>
    <x v="9"/>
    <s v="норма"/>
    <n v="0"/>
    <n v="8"/>
  </r>
  <r>
    <m/>
    <d v="2024-04-10T00:00:00"/>
    <s v="Ср"/>
    <x v="30"/>
    <x v="1"/>
    <m/>
    <m/>
    <x v="10"/>
    <x v="9"/>
    <s v="норма"/>
    <n v="0"/>
    <n v="8"/>
  </r>
  <r>
    <m/>
    <d v="2024-04-11T00:00:00"/>
    <s v="Чт"/>
    <x v="30"/>
    <x v="1"/>
    <m/>
    <m/>
    <x v="10"/>
    <x v="9"/>
    <s v="норма"/>
    <n v="0"/>
    <n v="8"/>
  </r>
  <r>
    <m/>
    <d v="2024-04-12T00:00:00"/>
    <s v="Пт"/>
    <x v="30"/>
    <x v="1"/>
    <m/>
    <m/>
    <x v="10"/>
    <x v="9"/>
    <s v="норма"/>
    <n v="0"/>
    <n v="8"/>
  </r>
  <r>
    <s v="В/П"/>
    <d v="2024-04-13T00:00:00"/>
    <s v="Сб"/>
    <x v="0"/>
    <x v="5"/>
    <m/>
    <m/>
    <x v="10"/>
    <x v="9"/>
    <s v=""/>
    <n v="0"/>
    <n v="0"/>
  </r>
  <r>
    <s v="В/П"/>
    <d v="2024-04-14T00:00:00"/>
    <s v="Вс"/>
    <x v="0"/>
    <x v="5"/>
    <m/>
    <m/>
    <x v="10"/>
    <x v="9"/>
    <s v=""/>
    <n v="0"/>
    <n v="0"/>
  </r>
  <r>
    <m/>
    <d v="2024-04-15T00:00:00"/>
    <s v="Пн"/>
    <x v="30"/>
    <x v="1"/>
    <m/>
    <m/>
    <x v="10"/>
    <x v="9"/>
    <s v="норма"/>
    <n v="0"/>
    <n v="8"/>
  </r>
  <r>
    <m/>
    <d v="2024-04-16T00:00:00"/>
    <s v="Вт"/>
    <x v="30"/>
    <x v="1"/>
    <m/>
    <m/>
    <x v="10"/>
    <x v="9"/>
    <s v="норма"/>
    <n v="0"/>
    <n v="8"/>
  </r>
  <r>
    <m/>
    <d v="2024-04-17T00:00:00"/>
    <s v="Ср"/>
    <x v="30"/>
    <x v="1"/>
    <m/>
    <m/>
    <x v="10"/>
    <x v="9"/>
    <s v="норма"/>
    <n v="0"/>
    <n v="8"/>
  </r>
  <r>
    <m/>
    <d v="2024-04-18T00:00:00"/>
    <s v="Чт"/>
    <x v="30"/>
    <x v="1"/>
    <m/>
    <m/>
    <x v="10"/>
    <x v="9"/>
    <s v="норма"/>
    <n v="0"/>
    <n v="8"/>
  </r>
  <r>
    <m/>
    <d v="2024-04-19T00:00:00"/>
    <s v="Пт"/>
    <x v="30"/>
    <x v="1"/>
    <m/>
    <m/>
    <x v="10"/>
    <x v="9"/>
    <s v="норма"/>
    <n v="0"/>
    <n v="8"/>
  </r>
  <r>
    <s v="В/П"/>
    <d v="2024-04-20T00:00:00"/>
    <s v="Сб"/>
    <x v="0"/>
    <x v="5"/>
    <m/>
    <m/>
    <x v="10"/>
    <x v="9"/>
    <s v=""/>
    <n v="0"/>
    <n v="0"/>
  </r>
  <r>
    <s v="В/П"/>
    <d v="2024-04-21T00:00:00"/>
    <s v="Вс"/>
    <x v="0"/>
    <x v="5"/>
    <m/>
    <m/>
    <x v="10"/>
    <x v="9"/>
    <s v=""/>
    <n v="0"/>
    <n v="0"/>
  </r>
  <r>
    <m/>
    <d v="2024-04-22T00:00:00"/>
    <s v="Пн"/>
    <x v="30"/>
    <x v="1"/>
    <m/>
    <m/>
    <x v="10"/>
    <x v="9"/>
    <s v="норма"/>
    <n v="0"/>
    <n v="8"/>
  </r>
  <r>
    <m/>
    <d v="2024-04-23T00:00:00"/>
    <s v="Вт"/>
    <x v="30"/>
    <x v="1"/>
    <m/>
    <m/>
    <x v="10"/>
    <x v="9"/>
    <s v="норма"/>
    <n v="0"/>
    <n v="8"/>
  </r>
  <r>
    <m/>
    <d v="2024-04-24T00:00:00"/>
    <s v="Ср"/>
    <x v="30"/>
    <x v="1"/>
    <m/>
    <m/>
    <x v="10"/>
    <x v="9"/>
    <s v="норма"/>
    <n v="0"/>
    <n v="8"/>
  </r>
  <r>
    <m/>
    <d v="2024-04-25T00:00:00"/>
    <s v="Чт"/>
    <x v="30"/>
    <x v="1"/>
    <m/>
    <m/>
    <x v="10"/>
    <x v="9"/>
    <s v="норма"/>
    <n v="0"/>
    <n v="8"/>
  </r>
  <r>
    <m/>
    <d v="2024-04-26T00:00:00"/>
    <s v="Пт"/>
    <x v="30"/>
    <x v="1"/>
    <m/>
    <m/>
    <x v="10"/>
    <x v="9"/>
    <s v="норма"/>
    <n v="0"/>
    <n v="8"/>
  </r>
  <r>
    <m/>
    <d v="2024-04-27T00:00:00"/>
    <s v="Сб"/>
    <x v="30"/>
    <x v="1"/>
    <m/>
    <m/>
    <x v="10"/>
    <x v="9"/>
    <s v="норма"/>
    <n v="0"/>
    <n v="8"/>
  </r>
  <r>
    <s v="В/П"/>
    <d v="2024-04-28T00:00:00"/>
    <s v="Вс"/>
    <x v="0"/>
    <x v="5"/>
    <m/>
    <m/>
    <x v="10"/>
    <x v="9"/>
    <s v=""/>
    <n v="0"/>
    <n v="0"/>
  </r>
  <r>
    <s v="В/П"/>
    <d v="2024-04-29T00:00:00"/>
    <s v="Пн"/>
    <x v="0"/>
    <x v="5"/>
    <m/>
    <m/>
    <x v="10"/>
    <x v="9"/>
    <s v=""/>
    <n v="0"/>
    <n v="0"/>
  </r>
  <r>
    <s v="В/П"/>
    <d v="2024-04-30T00:00:00"/>
    <s v="Вт"/>
    <x v="0"/>
    <x v="5"/>
    <m/>
    <m/>
    <x v="10"/>
    <x v="9"/>
    <s v=""/>
    <n v="0"/>
    <n v="0"/>
  </r>
  <r>
    <m/>
    <d v="2024-04-01T00:00:00"/>
    <s v="Пн"/>
    <x v="18"/>
    <x v="1"/>
    <m/>
    <m/>
    <x v="5"/>
    <x v="9"/>
    <s v="норма"/>
    <n v="0"/>
    <n v="8"/>
  </r>
  <r>
    <m/>
    <d v="2024-04-02T00:00:00"/>
    <s v="Вт"/>
    <x v="18"/>
    <x v="1"/>
    <m/>
    <m/>
    <x v="5"/>
    <x v="9"/>
    <s v="норма"/>
    <n v="0"/>
    <n v="8"/>
  </r>
  <r>
    <m/>
    <d v="2024-04-03T00:00:00"/>
    <s v="Ср"/>
    <x v="18"/>
    <x v="1"/>
    <m/>
    <m/>
    <x v="5"/>
    <x v="9"/>
    <s v="норма"/>
    <n v="0"/>
    <n v="8"/>
  </r>
  <r>
    <m/>
    <d v="2024-04-04T00:00:00"/>
    <s v="Чт"/>
    <x v="18"/>
    <x v="1"/>
    <m/>
    <m/>
    <x v="5"/>
    <x v="9"/>
    <s v="норма"/>
    <n v="0"/>
    <n v="8"/>
  </r>
  <r>
    <m/>
    <d v="2024-04-05T00:00:00"/>
    <s v="Пт"/>
    <x v="18"/>
    <x v="1"/>
    <m/>
    <m/>
    <x v="5"/>
    <x v="9"/>
    <s v="норма"/>
    <n v="0"/>
    <n v="8"/>
  </r>
  <r>
    <s v="В/П"/>
    <d v="2024-04-06T00:00:00"/>
    <s v="Сб"/>
    <x v="0"/>
    <x v="5"/>
    <m/>
    <m/>
    <x v="5"/>
    <x v="9"/>
    <s v=""/>
    <n v="0"/>
    <n v="0"/>
  </r>
  <r>
    <s v="В/П"/>
    <d v="2024-04-07T00:00:00"/>
    <s v="Вс"/>
    <x v="0"/>
    <x v="5"/>
    <m/>
    <m/>
    <x v="5"/>
    <x v="9"/>
    <s v=""/>
    <n v="0"/>
    <n v="0"/>
  </r>
  <r>
    <m/>
    <d v="2024-04-08T00:00:00"/>
    <s v="Пн"/>
    <x v="18"/>
    <x v="1"/>
    <m/>
    <m/>
    <x v="5"/>
    <x v="9"/>
    <s v="норма"/>
    <n v="0"/>
    <n v="8"/>
  </r>
  <r>
    <m/>
    <d v="2024-04-09T00:00:00"/>
    <s v="Вт"/>
    <x v="18"/>
    <x v="1"/>
    <m/>
    <m/>
    <x v="5"/>
    <x v="9"/>
    <s v="норма"/>
    <n v="0"/>
    <n v="8"/>
  </r>
  <r>
    <m/>
    <d v="2024-04-10T00:00:00"/>
    <s v="Ср"/>
    <x v="18"/>
    <x v="1"/>
    <m/>
    <m/>
    <x v="5"/>
    <x v="9"/>
    <s v="норма"/>
    <n v="0"/>
    <n v="8"/>
  </r>
  <r>
    <m/>
    <d v="2024-04-11T00:00:00"/>
    <s v="Чт"/>
    <x v="18"/>
    <x v="1"/>
    <m/>
    <m/>
    <x v="5"/>
    <x v="9"/>
    <s v="норма"/>
    <n v="0"/>
    <n v="8"/>
  </r>
  <r>
    <m/>
    <d v="2024-04-12T00:00:00"/>
    <s v="Пт"/>
    <x v="18"/>
    <x v="1"/>
    <m/>
    <m/>
    <x v="5"/>
    <x v="9"/>
    <s v="норма"/>
    <n v="0"/>
    <n v="8"/>
  </r>
  <r>
    <s v="В/П"/>
    <d v="2024-04-13T00:00:00"/>
    <s v="Сб"/>
    <x v="0"/>
    <x v="5"/>
    <m/>
    <m/>
    <x v="5"/>
    <x v="9"/>
    <s v=""/>
    <n v="0"/>
    <n v="0"/>
  </r>
  <r>
    <s v="В/П"/>
    <d v="2024-04-14T00:00:00"/>
    <s v="Вс"/>
    <x v="0"/>
    <x v="5"/>
    <m/>
    <m/>
    <x v="5"/>
    <x v="9"/>
    <s v=""/>
    <n v="0"/>
    <n v="0"/>
  </r>
  <r>
    <m/>
    <d v="2024-04-15T00:00:00"/>
    <s v="Пн"/>
    <x v="7"/>
    <x v="1"/>
    <m/>
    <m/>
    <x v="5"/>
    <x v="9"/>
    <s v="норма"/>
    <n v="0"/>
    <n v="8"/>
  </r>
  <r>
    <m/>
    <d v="2024-04-16T00:00:00"/>
    <s v="Вт"/>
    <x v="7"/>
    <x v="1"/>
    <m/>
    <m/>
    <x v="5"/>
    <x v="9"/>
    <s v="норма"/>
    <n v="0"/>
    <n v="8"/>
  </r>
  <r>
    <m/>
    <d v="2024-04-17T00:00:00"/>
    <s v="Ср"/>
    <x v="7"/>
    <x v="1"/>
    <m/>
    <m/>
    <x v="5"/>
    <x v="9"/>
    <s v="норма"/>
    <n v="0"/>
    <n v="8"/>
  </r>
  <r>
    <m/>
    <d v="2024-04-18T00:00:00"/>
    <s v="Чт"/>
    <x v="7"/>
    <x v="1"/>
    <m/>
    <m/>
    <x v="5"/>
    <x v="9"/>
    <s v="норма"/>
    <n v="0"/>
    <n v="8"/>
  </r>
  <r>
    <m/>
    <d v="2024-04-19T00:00:00"/>
    <s v="Пт"/>
    <x v="7"/>
    <x v="1"/>
    <m/>
    <m/>
    <x v="5"/>
    <x v="9"/>
    <s v="норма"/>
    <n v="0"/>
    <n v="8"/>
  </r>
  <r>
    <s v="В/П"/>
    <d v="2024-04-20T00:00:00"/>
    <s v="Сб"/>
    <x v="0"/>
    <x v="5"/>
    <m/>
    <m/>
    <x v="5"/>
    <x v="9"/>
    <s v=""/>
    <n v="0"/>
    <n v="0"/>
  </r>
  <r>
    <s v="В/П"/>
    <d v="2024-04-21T00:00:00"/>
    <s v="Вс"/>
    <x v="0"/>
    <x v="5"/>
    <m/>
    <m/>
    <x v="5"/>
    <x v="9"/>
    <s v=""/>
    <n v="0"/>
    <n v="0"/>
  </r>
  <r>
    <m/>
    <d v="2024-04-22T00:00:00"/>
    <s v="Пн"/>
    <x v="18"/>
    <x v="1"/>
    <m/>
    <m/>
    <x v="5"/>
    <x v="9"/>
    <s v="норма"/>
    <n v="0"/>
    <n v="8"/>
  </r>
  <r>
    <m/>
    <d v="2024-04-23T00:00:00"/>
    <s v="Вт"/>
    <x v="18"/>
    <x v="1"/>
    <m/>
    <m/>
    <x v="5"/>
    <x v="9"/>
    <s v="норма"/>
    <n v="0"/>
    <n v="8"/>
  </r>
  <r>
    <m/>
    <d v="2024-04-24T00:00:00"/>
    <s v="Ср"/>
    <x v="17"/>
    <x v="1"/>
    <m/>
    <m/>
    <x v="5"/>
    <x v="9"/>
    <s v="норма"/>
    <n v="0"/>
    <n v="8"/>
  </r>
  <r>
    <m/>
    <d v="2024-04-25T00:00:00"/>
    <s v="Чт"/>
    <x v="18"/>
    <x v="1"/>
    <m/>
    <m/>
    <x v="5"/>
    <x v="9"/>
    <s v="норма"/>
    <n v="0"/>
    <n v="8"/>
  </r>
  <r>
    <m/>
    <d v="2024-04-26T00:00:00"/>
    <s v="Пт"/>
    <x v="18"/>
    <x v="1"/>
    <m/>
    <m/>
    <x v="5"/>
    <x v="9"/>
    <s v="норма"/>
    <n v="0"/>
    <n v="8"/>
  </r>
  <r>
    <m/>
    <d v="2024-04-27T00:00:00"/>
    <s v="Сб"/>
    <x v="18"/>
    <x v="1"/>
    <m/>
    <m/>
    <x v="5"/>
    <x v="9"/>
    <s v="норма"/>
    <n v="0"/>
    <n v="8"/>
  </r>
  <r>
    <s v="В/П"/>
    <d v="2024-04-28T00:00:00"/>
    <s v="Вс"/>
    <x v="18"/>
    <x v="1"/>
    <m/>
    <m/>
    <x v="5"/>
    <x v="9"/>
    <s v="переработка"/>
    <n v="8"/>
    <n v="0"/>
  </r>
  <r>
    <s v="В/П"/>
    <d v="2024-04-29T00:00:00"/>
    <s v="Пн"/>
    <x v="18"/>
    <x v="14"/>
    <m/>
    <m/>
    <x v="5"/>
    <x v="9"/>
    <s v="переработка"/>
    <n v="13"/>
    <n v="0"/>
  </r>
  <r>
    <s v="В/П"/>
    <d v="2024-04-30T00:00:00"/>
    <s v="Вт"/>
    <x v="18"/>
    <x v="12"/>
    <m/>
    <m/>
    <x v="5"/>
    <x v="9"/>
    <s v="переработка"/>
    <n v="11"/>
    <n v="0"/>
  </r>
  <r>
    <m/>
    <d v="2024-04-01T00:00:00"/>
    <s v="Пн"/>
    <x v="12"/>
    <x v="8"/>
    <m/>
    <m/>
    <x v="1"/>
    <x v="9"/>
    <s v="норма"/>
    <n v="0"/>
    <n v="5"/>
  </r>
  <r>
    <m/>
    <d v="2024-04-01T00:00:00"/>
    <s v="Пн"/>
    <x v="1"/>
    <x v="6"/>
    <m/>
    <m/>
    <x v="1"/>
    <x v="9"/>
    <s v="норма"/>
    <n v="0"/>
    <n v="1"/>
  </r>
  <r>
    <m/>
    <d v="2024-04-01T00:00:00"/>
    <s v="Пн"/>
    <x v="31"/>
    <x v="3"/>
    <m/>
    <m/>
    <x v="1"/>
    <x v="9"/>
    <s v="норма"/>
    <n v="0"/>
    <n v="2"/>
  </r>
  <r>
    <m/>
    <d v="2024-04-02T00:00:00"/>
    <s v="Вт"/>
    <x v="12"/>
    <x v="3"/>
    <m/>
    <m/>
    <x v="1"/>
    <x v="9"/>
    <s v="норма"/>
    <n v="0"/>
    <n v="2"/>
  </r>
  <r>
    <m/>
    <d v="2024-04-02T00:00:00"/>
    <s v="Вт"/>
    <x v="1"/>
    <x v="3"/>
    <m/>
    <m/>
    <x v="1"/>
    <x v="9"/>
    <s v="норма"/>
    <n v="0"/>
    <n v="2"/>
  </r>
  <r>
    <m/>
    <d v="2024-04-02T00:00:00"/>
    <s v="Вт"/>
    <x v="31"/>
    <x v="3"/>
    <m/>
    <m/>
    <x v="1"/>
    <x v="9"/>
    <s v="норма"/>
    <n v="0"/>
    <n v="2"/>
  </r>
  <r>
    <m/>
    <d v="2024-04-02T00:00:00"/>
    <s v="Вт"/>
    <x v="2"/>
    <x v="3"/>
    <m/>
    <m/>
    <x v="1"/>
    <x v="9"/>
    <s v="норма"/>
    <n v="0"/>
    <n v="2"/>
  </r>
  <r>
    <m/>
    <d v="2024-04-03T00:00:00"/>
    <s v="Ср"/>
    <x v="12"/>
    <x v="3"/>
    <m/>
    <m/>
    <x v="1"/>
    <x v="9"/>
    <s v="норма"/>
    <n v="0"/>
    <n v="2"/>
  </r>
  <r>
    <m/>
    <d v="2024-04-03T00:00:00"/>
    <s v="Ср"/>
    <x v="1"/>
    <x v="2"/>
    <m/>
    <m/>
    <x v="1"/>
    <x v="9"/>
    <s v="норма"/>
    <n v="0"/>
    <n v="4"/>
  </r>
  <r>
    <m/>
    <d v="2024-04-03T00:00:00"/>
    <s v="Ср"/>
    <x v="31"/>
    <x v="3"/>
    <m/>
    <m/>
    <x v="1"/>
    <x v="9"/>
    <s v="норма"/>
    <n v="0"/>
    <n v="2"/>
  </r>
  <r>
    <m/>
    <d v="2024-04-03T00:00:00"/>
    <s v="Ср"/>
    <x v="25"/>
    <x v="6"/>
    <m/>
    <m/>
    <x v="1"/>
    <x v="9"/>
    <s v="переработка"/>
    <n v="1"/>
    <n v="0"/>
  </r>
  <r>
    <m/>
    <d v="2024-04-04T00:00:00"/>
    <s v="Чт"/>
    <x v="12"/>
    <x v="6"/>
    <m/>
    <m/>
    <x v="1"/>
    <x v="9"/>
    <s v="норма"/>
    <n v="0"/>
    <n v="1"/>
  </r>
  <r>
    <m/>
    <d v="2024-04-04T00:00:00"/>
    <s v="Чт"/>
    <x v="1"/>
    <x v="7"/>
    <m/>
    <m/>
    <x v="1"/>
    <x v="9"/>
    <s v="норма"/>
    <n v="0"/>
    <n v="3"/>
  </r>
  <r>
    <m/>
    <d v="2024-04-04T00:00:00"/>
    <s v="Чт"/>
    <x v="31"/>
    <x v="6"/>
    <m/>
    <m/>
    <x v="1"/>
    <x v="9"/>
    <s v="норма"/>
    <n v="0"/>
    <n v="1"/>
  </r>
  <r>
    <m/>
    <d v="2024-04-04T00:00:00"/>
    <s v="Чт"/>
    <x v="25"/>
    <x v="6"/>
    <m/>
    <m/>
    <x v="1"/>
    <x v="9"/>
    <s v="норма"/>
    <n v="0"/>
    <n v="1"/>
  </r>
  <r>
    <m/>
    <d v="2024-04-04T00:00:00"/>
    <s v="Чт"/>
    <x v="23"/>
    <x v="3"/>
    <m/>
    <m/>
    <x v="1"/>
    <x v="9"/>
    <s v="норма"/>
    <n v="0"/>
    <n v="2"/>
  </r>
  <r>
    <m/>
    <d v="2024-04-05T00:00:00"/>
    <s v="Пт"/>
    <x v="12"/>
    <x v="6"/>
    <m/>
    <m/>
    <x v="1"/>
    <x v="9"/>
    <s v="норма"/>
    <n v="0"/>
    <n v="1"/>
  </r>
  <r>
    <m/>
    <d v="2024-04-05T00:00:00"/>
    <s v="Пт"/>
    <x v="1"/>
    <x v="6"/>
    <m/>
    <m/>
    <x v="1"/>
    <x v="9"/>
    <s v="норма"/>
    <n v="0"/>
    <n v="1"/>
  </r>
  <r>
    <m/>
    <d v="2024-04-05T00:00:00"/>
    <s v="Пт"/>
    <x v="31"/>
    <x v="3"/>
    <m/>
    <m/>
    <x v="1"/>
    <x v="9"/>
    <s v="норма"/>
    <n v="0"/>
    <n v="2"/>
  </r>
  <r>
    <m/>
    <d v="2024-04-05T00:00:00"/>
    <s v="Пт"/>
    <x v="2"/>
    <x v="7"/>
    <m/>
    <m/>
    <x v="1"/>
    <x v="9"/>
    <s v="норма"/>
    <n v="0"/>
    <n v="3"/>
  </r>
  <r>
    <m/>
    <d v="2024-04-05T00:00:00"/>
    <s v="Пт"/>
    <x v="25"/>
    <x v="6"/>
    <m/>
    <m/>
    <x v="1"/>
    <x v="9"/>
    <s v="норма"/>
    <n v="0"/>
    <n v="1"/>
  </r>
  <r>
    <s v="В/П"/>
    <d v="2024-04-06T00:00:00"/>
    <s v="Сб"/>
    <x v="0"/>
    <x v="0"/>
    <m/>
    <m/>
    <x v="1"/>
    <x v="9"/>
    <s v=""/>
    <n v="0"/>
    <n v="0"/>
  </r>
  <r>
    <s v="В/П"/>
    <d v="2024-04-07T00:00:00"/>
    <s v="Вс"/>
    <x v="0"/>
    <x v="0"/>
    <m/>
    <m/>
    <x v="1"/>
    <x v="9"/>
    <s v=""/>
    <n v="0"/>
    <n v="0"/>
  </r>
  <r>
    <m/>
    <d v="2024-04-08T00:00:00"/>
    <s v="Пн"/>
    <x v="12"/>
    <x v="6"/>
    <m/>
    <m/>
    <x v="1"/>
    <x v="9"/>
    <s v="норма"/>
    <n v="0"/>
    <n v="1"/>
  </r>
  <r>
    <m/>
    <d v="2024-04-08T00:00:00"/>
    <s v="Пн"/>
    <x v="1"/>
    <x v="6"/>
    <m/>
    <m/>
    <x v="1"/>
    <x v="9"/>
    <s v="норма"/>
    <n v="0"/>
    <n v="1"/>
  </r>
  <r>
    <m/>
    <d v="2024-04-08T00:00:00"/>
    <s v="Пн"/>
    <x v="31"/>
    <x v="6"/>
    <m/>
    <m/>
    <x v="1"/>
    <x v="9"/>
    <s v="норма"/>
    <n v="0"/>
    <n v="1"/>
  </r>
  <r>
    <m/>
    <d v="2024-04-08T00:00:00"/>
    <s v="Пн"/>
    <x v="2"/>
    <x v="7"/>
    <m/>
    <m/>
    <x v="1"/>
    <x v="9"/>
    <s v="норма"/>
    <n v="0"/>
    <n v="3"/>
  </r>
  <r>
    <m/>
    <d v="2024-04-08T00:00:00"/>
    <s v="Пн"/>
    <x v="25"/>
    <x v="6"/>
    <m/>
    <m/>
    <x v="1"/>
    <x v="9"/>
    <s v="норма"/>
    <n v="0"/>
    <n v="1"/>
  </r>
  <r>
    <m/>
    <d v="2024-04-08T00:00:00"/>
    <s v="Пн"/>
    <x v="23"/>
    <x v="6"/>
    <m/>
    <m/>
    <x v="1"/>
    <x v="9"/>
    <s v="норма"/>
    <n v="0"/>
    <n v="1"/>
  </r>
  <r>
    <m/>
    <d v="2024-04-09T00:00:00"/>
    <s v="Вт"/>
    <x v="1"/>
    <x v="3"/>
    <m/>
    <m/>
    <x v="1"/>
    <x v="9"/>
    <s v="норма"/>
    <n v="0"/>
    <n v="2"/>
  </r>
  <r>
    <m/>
    <d v="2024-04-09T00:00:00"/>
    <s v="Вт"/>
    <x v="31"/>
    <x v="6"/>
    <m/>
    <m/>
    <x v="1"/>
    <x v="9"/>
    <s v="норма"/>
    <n v="0"/>
    <n v="1"/>
  </r>
  <r>
    <m/>
    <d v="2024-04-09T00:00:00"/>
    <s v="Вт"/>
    <x v="25"/>
    <x v="7"/>
    <m/>
    <m/>
    <x v="1"/>
    <x v="9"/>
    <s v="норма"/>
    <n v="0"/>
    <n v="3"/>
  </r>
  <r>
    <m/>
    <d v="2024-04-09T00:00:00"/>
    <s v="Вт"/>
    <x v="23"/>
    <x v="6"/>
    <m/>
    <m/>
    <x v="1"/>
    <x v="9"/>
    <s v="норма"/>
    <n v="0"/>
    <n v="1"/>
  </r>
  <r>
    <m/>
    <d v="2024-04-09T00:00:00"/>
    <s v="Вт"/>
    <x v="18"/>
    <x v="6"/>
    <m/>
    <m/>
    <x v="1"/>
    <x v="9"/>
    <s v="норма"/>
    <n v="0"/>
    <n v="1"/>
  </r>
  <r>
    <m/>
    <d v="2024-04-10T00:00:00"/>
    <s v="Ср"/>
    <x v="1"/>
    <x v="7"/>
    <m/>
    <m/>
    <x v="1"/>
    <x v="9"/>
    <s v="норма"/>
    <n v="0"/>
    <n v="3"/>
  </r>
  <r>
    <m/>
    <d v="2024-04-10T00:00:00"/>
    <s v="Ср"/>
    <x v="31"/>
    <x v="6"/>
    <m/>
    <m/>
    <x v="1"/>
    <x v="9"/>
    <s v="норма"/>
    <n v="0"/>
    <n v="1"/>
  </r>
  <r>
    <m/>
    <d v="2024-04-10T00:00:00"/>
    <s v="Ср"/>
    <x v="25"/>
    <x v="2"/>
    <m/>
    <m/>
    <x v="1"/>
    <x v="9"/>
    <s v="норма"/>
    <n v="0"/>
    <n v="4"/>
  </r>
  <r>
    <m/>
    <d v="2024-04-11T00:00:00"/>
    <s v="Чт"/>
    <x v="1"/>
    <x v="3"/>
    <m/>
    <m/>
    <x v="1"/>
    <x v="9"/>
    <s v="норма"/>
    <n v="0"/>
    <n v="2"/>
  </r>
  <r>
    <m/>
    <d v="2024-04-11T00:00:00"/>
    <s v="Чт"/>
    <x v="31"/>
    <x v="6"/>
    <m/>
    <m/>
    <x v="1"/>
    <x v="9"/>
    <s v="норма"/>
    <n v="0"/>
    <n v="1"/>
  </r>
  <r>
    <m/>
    <d v="2024-04-11T00:00:00"/>
    <s v="Чт"/>
    <x v="2"/>
    <x v="2"/>
    <m/>
    <m/>
    <x v="1"/>
    <x v="9"/>
    <s v="норма"/>
    <n v="0"/>
    <n v="4"/>
  </r>
  <r>
    <m/>
    <d v="2024-04-11T00:00:00"/>
    <s v="Чт"/>
    <x v="23"/>
    <x v="6"/>
    <m/>
    <m/>
    <x v="1"/>
    <x v="9"/>
    <s v="норма"/>
    <n v="0"/>
    <n v="1"/>
  </r>
  <r>
    <m/>
    <d v="2024-04-12T00:00:00"/>
    <s v="Пт"/>
    <x v="1"/>
    <x v="3"/>
    <m/>
    <m/>
    <x v="1"/>
    <x v="9"/>
    <s v="норма"/>
    <n v="0"/>
    <n v="2"/>
  </r>
  <r>
    <m/>
    <d v="2024-04-12T00:00:00"/>
    <s v="Пт"/>
    <x v="31"/>
    <x v="6"/>
    <m/>
    <m/>
    <x v="1"/>
    <x v="9"/>
    <s v="норма"/>
    <n v="0"/>
    <n v="1"/>
  </r>
  <r>
    <m/>
    <d v="2024-04-12T00:00:00"/>
    <s v="Пт"/>
    <x v="2"/>
    <x v="2"/>
    <m/>
    <m/>
    <x v="1"/>
    <x v="9"/>
    <s v="норма"/>
    <n v="0"/>
    <n v="4"/>
  </r>
  <r>
    <m/>
    <d v="2024-04-12T00:00:00"/>
    <s v="Пт"/>
    <x v="29"/>
    <x v="6"/>
    <m/>
    <m/>
    <x v="1"/>
    <x v="9"/>
    <s v="норма"/>
    <n v="0"/>
    <n v="1"/>
  </r>
  <r>
    <s v="В/П"/>
    <d v="2024-04-13T00:00:00"/>
    <s v="Сб"/>
    <x v="0"/>
    <x v="0"/>
    <m/>
    <m/>
    <x v="1"/>
    <x v="9"/>
    <s v=""/>
    <n v="0"/>
    <n v="0"/>
  </r>
  <r>
    <s v="В/П"/>
    <d v="2024-04-14T00:00:00"/>
    <s v="Вс"/>
    <x v="0"/>
    <x v="0"/>
    <m/>
    <m/>
    <x v="1"/>
    <x v="9"/>
    <s v=""/>
    <n v="0"/>
    <n v="0"/>
  </r>
  <r>
    <m/>
    <d v="2024-04-15T00:00:00"/>
    <s v="Пн"/>
    <x v="17"/>
    <x v="11"/>
    <m/>
    <m/>
    <x v="1"/>
    <x v="9"/>
    <s v="норма + переработка"/>
    <n v="1"/>
    <n v="8"/>
  </r>
  <r>
    <m/>
    <d v="2024-04-16T00:00:00"/>
    <s v="Вт"/>
    <x v="8"/>
    <x v="1"/>
    <m/>
    <m/>
    <x v="1"/>
    <x v="9"/>
    <s v="норма"/>
    <n v="0"/>
    <n v="8"/>
  </r>
  <r>
    <m/>
    <d v="2024-04-17T00:00:00"/>
    <s v="Ср"/>
    <x v="1"/>
    <x v="6"/>
    <m/>
    <m/>
    <x v="1"/>
    <x v="9"/>
    <s v="норма"/>
    <n v="0"/>
    <n v="1"/>
  </r>
  <r>
    <m/>
    <d v="2024-04-17T00:00:00"/>
    <s v="Ср"/>
    <x v="31"/>
    <x v="6"/>
    <m/>
    <m/>
    <x v="1"/>
    <x v="9"/>
    <s v="норма"/>
    <n v="0"/>
    <n v="1"/>
  </r>
  <r>
    <m/>
    <d v="2024-04-17T00:00:00"/>
    <s v="Ср"/>
    <x v="8"/>
    <x v="4"/>
    <m/>
    <m/>
    <x v="1"/>
    <x v="9"/>
    <s v="норма"/>
    <n v="0"/>
    <n v="6"/>
  </r>
  <r>
    <m/>
    <d v="2024-04-18T00:00:00"/>
    <s v="Чт"/>
    <x v="1"/>
    <x v="6"/>
    <m/>
    <m/>
    <x v="1"/>
    <x v="9"/>
    <s v="норма"/>
    <n v="0"/>
    <n v="1"/>
  </r>
  <r>
    <m/>
    <d v="2024-04-18T00:00:00"/>
    <s v="Чт"/>
    <x v="31"/>
    <x v="6"/>
    <m/>
    <m/>
    <x v="1"/>
    <x v="9"/>
    <s v="норма"/>
    <n v="0"/>
    <n v="1"/>
  </r>
  <r>
    <m/>
    <d v="2024-04-18T00:00:00"/>
    <s v="Чт"/>
    <x v="8"/>
    <x v="1"/>
    <m/>
    <m/>
    <x v="1"/>
    <x v="9"/>
    <s v="норма + переработка"/>
    <n v="2"/>
    <n v="6"/>
  </r>
  <r>
    <m/>
    <d v="2024-04-19T00:00:00"/>
    <s v="Пт"/>
    <x v="1"/>
    <x v="6"/>
    <m/>
    <m/>
    <x v="1"/>
    <x v="9"/>
    <s v="норма"/>
    <n v="0"/>
    <n v="1"/>
  </r>
  <r>
    <m/>
    <d v="2024-04-19T00:00:00"/>
    <s v="Пт"/>
    <x v="29"/>
    <x v="6"/>
    <m/>
    <m/>
    <x v="1"/>
    <x v="9"/>
    <s v="норма"/>
    <n v="0"/>
    <n v="1"/>
  </r>
  <r>
    <m/>
    <d v="2024-04-19T00:00:00"/>
    <s v="Пт"/>
    <x v="8"/>
    <x v="1"/>
    <m/>
    <m/>
    <x v="1"/>
    <x v="9"/>
    <s v="норма + переработка"/>
    <n v="2"/>
    <n v="6"/>
  </r>
  <r>
    <s v="В/П"/>
    <d v="2024-04-20T00:00:00"/>
    <s v="Сб"/>
    <x v="8"/>
    <x v="11"/>
    <m/>
    <m/>
    <x v="1"/>
    <x v="9"/>
    <s v="переработка"/>
    <n v="9"/>
    <n v="0"/>
  </r>
  <r>
    <s v="В/П"/>
    <d v="2024-04-21T00:00:00"/>
    <s v="Вс"/>
    <x v="0"/>
    <x v="0"/>
    <m/>
    <m/>
    <x v="1"/>
    <x v="9"/>
    <s v=""/>
    <n v="0"/>
    <n v="0"/>
  </r>
  <r>
    <m/>
    <d v="2024-04-22T00:00:00"/>
    <s v="Пн"/>
    <x v="29"/>
    <x v="6"/>
    <m/>
    <m/>
    <x v="1"/>
    <x v="9"/>
    <s v="норма"/>
    <n v="0"/>
    <n v="1"/>
  </r>
  <r>
    <m/>
    <d v="2024-04-22T00:00:00"/>
    <s v="Пн"/>
    <x v="8"/>
    <x v="11"/>
    <m/>
    <m/>
    <x v="1"/>
    <x v="9"/>
    <s v="норма + переработка"/>
    <n v="2"/>
    <n v="7"/>
  </r>
  <r>
    <m/>
    <d v="2024-04-23T00:00:00"/>
    <s v="Вт"/>
    <x v="8"/>
    <x v="11"/>
    <m/>
    <m/>
    <x v="1"/>
    <x v="9"/>
    <s v="норма + переработка"/>
    <n v="1"/>
    <n v="8"/>
  </r>
  <r>
    <m/>
    <d v="2024-04-23T00:00:00"/>
    <s v="Вт"/>
    <x v="17"/>
    <x v="7"/>
    <m/>
    <m/>
    <x v="1"/>
    <x v="9"/>
    <s v="переработка"/>
    <n v="3"/>
    <n v="0"/>
  </r>
  <r>
    <m/>
    <d v="2024-04-24T00:00:00"/>
    <s v="Ср"/>
    <x v="18"/>
    <x v="1"/>
    <m/>
    <m/>
    <x v="1"/>
    <x v="9"/>
    <s v="норма"/>
    <n v="0"/>
    <n v="8"/>
  </r>
  <r>
    <m/>
    <d v="2024-04-24T00:00:00"/>
    <s v="Ср"/>
    <x v="8"/>
    <x v="3"/>
    <m/>
    <m/>
    <x v="1"/>
    <x v="9"/>
    <s v="переработка"/>
    <n v="2"/>
    <n v="0"/>
  </r>
  <r>
    <m/>
    <d v="2024-04-25T00:00:00"/>
    <s v="Чт"/>
    <x v="1"/>
    <x v="3"/>
    <m/>
    <m/>
    <x v="1"/>
    <x v="9"/>
    <s v="норма"/>
    <n v="0"/>
    <n v="2"/>
  </r>
  <r>
    <m/>
    <d v="2024-04-25T00:00:00"/>
    <s v="Чт"/>
    <x v="18"/>
    <x v="8"/>
    <m/>
    <m/>
    <x v="1"/>
    <x v="9"/>
    <s v="норма"/>
    <n v="0"/>
    <n v="5"/>
  </r>
  <r>
    <m/>
    <d v="2024-04-25T00:00:00"/>
    <s v="Чт"/>
    <x v="8"/>
    <x v="3"/>
    <m/>
    <m/>
    <x v="1"/>
    <x v="9"/>
    <s v="норма + переработка"/>
    <n v="1"/>
    <n v="1"/>
  </r>
  <r>
    <m/>
    <d v="2024-04-25T00:00:00"/>
    <s v="Чт"/>
    <x v="17"/>
    <x v="2"/>
    <m/>
    <m/>
    <x v="1"/>
    <x v="9"/>
    <s v="переработка"/>
    <n v="4"/>
    <n v="0"/>
  </r>
  <r>
    <m/>
    <d v="2024-04-26T00:00:00"/>
    <s v="Пт"/>
    <x v="8"/>
    <x v="3"/>
    <m/>
    <m/>
    <x v="1"/>
    <x v="9"/>
    <s v="норма"/>
    <n v="0"/>
    <n v="2"/>
  </r>
  <r>
    <m/>
    <d v="2024-04-26T00:00:00"/>
    <s v="Пт"/>
    <x v="17"/>
    <x v="1"/>
    <m/>
    <m/>
    <x v="1"/>
    <x v="9"/>
    <s v="норма + переработка"/>
    <n v="2"/>
    <n v="6"/>
  </r>
  <r>
    <m/>
    <d v="2024-04-27T00:00:00"/>
    <s v="Сб"/>
    <x v="1"/>
    <x v="3"/>
    <m/>
    <m/>
    <x v="1"/>
    <x v="9"/>
    <s v="норма"/>
    <n v="0"/>
    <n v="2"/>
  </r>
  <r>
    <m/>
    <d v="2024-04-27T00:00:00"/>
    <s v="Сб"/>
    <x v="8"/>
    <x v="2"/>
    <m/>
    <m/>
    <x v="1"/>
    <x v="9"/>
    <s v="норма"/>
    <n v="0"/>
    <n v="4"/>
  </r>
  <r>
    <s v="В/П"/>
    <d v="2024-04-28T00:00:00"/>
    <s v="Вс"/>
    <x v="0"/>
    <x v="0"/>
    <m/>
    <m/>
    <x v="1"/>
    <x v="9"/>
    <s v=""/>
    <n v="0"/>
    <n v="0"/>
  </r>
  <r>
    <s v="В/П"/>
    <d v="2024-04-29T00:00:00"/>
    <s v="Пн"/>
    <x v="0"/>
    <x v="0"/>
    <m/>
    <m/>
    <x v="1"/>
    <x v="9"/>
    <s v=""/>
    <n v="0"/>
    <n v="0"/>
  </r>
  <r>
    <s v="В/П"/>
    <d v="2024-04-30T00:00:00"/>
    <s v="Вт"/>
    <x v="0"/>
    <x v="0"/>
    <m/>
    <m/>
    <x v="1"/>
    <x v="9"/>
    <s v=""/>
    <n v="0"/>
    <n v="0"/>
  </r>
  <r>
    <m/>
    <d v="2024-04-01T00:00:00"/>
    <s v="Пн"/>
    <x v="20"/>
    <x v="1"/>
    <m/>
    <m/>
    <x v="9"/>
    <x v="9"/>
    <s v="норма"/>
    <n v="0"/>
    <n v="8"/>
  </r>
  <r>
    <m/>
    <d v="2024-04-02T00:00:00"/>
    <s v="Вт"/>
    <x v="20"/>
    <x v="1"/>
    <m/>
    <m/>
    <x v="9"/>
    <x v="9"/>
    <s v="норма"/>
    <n v="0"/>
    <n v="8"/>
  </r>
  <r>
    <m/>
    <d v="2024-04-03T00:00:00"/>
    <s v="Ср"/>
    <x v="20"/>
    <x v="1"/>
    <m/>
    <m/>
    <x v="9"/>
    <x v="9"/>
    <s v="норма"/>
    <n v="0"/>
    <n v="8"/>
  </r>
  <r>
    <m/>
    <d v="2024-04-04T00:00:00"/>
    <s v="Чт"/>
    <x v="20"/>
    <x v="1"/>
    <m/>
    <m/>
    <x v="9"/>
    <x v="9"/>
    <s v="норма"/>
    <n v="0"/>
    <n v="8"/>
  </r>
  <r>
    <m/>
    <d v="2024-04-05T00:00:00"/>
    <s v="Пт"/>
    <x v="20"/>
    <x v="1"/>
    <m/>
    <m/>
    <x v="9"/>
    <x v="9"/>
    <s v="норма"/>
    <n v="0"/>
    <n v="8"/>
  </r>
  <r>
    <s v="В/П"/>
    <d v="2024-04-06T00:00:00"/>
    <s v="Сб"/>
    <x v="0"/>
    <x v="5"/>
    <m/>
    <m/>
    <x v="9"/>
    <x v="9"/>
    <s v=""/>
    <n v="0"/>
    <n v="0"/>
  </r>
  <r>
    <s v="В/П"/>
    <d v="2024-04-07T00:00:00"/>
    <s v="Вс"/>
    <x v="0"/>
    <x v="5"/>
    <m/>
    <m/>
    <x v="9"/>
    <x v="9"/>
    <s v=""/>
    <n v="0"/>
    <n v="0"/>
  </r>
  <r>
    <m/>
    <d v="2024-04-08T00:00:00"/>
    <s v="Пн"/>
    <x v="20"/>
    <x v="1"/>
    <m/>
    <m/>
    <x v="9"/>
    <x v="9"/>
    <s v="норма"/>
    <n v="0"/>
    <n v="8"/>
  </r>
  <r>
    <m/>
    <d v="2024-04-09T00:00:00"/>
    <s v="Вт"/>
    <x v="20"/>
    <x v="1"/>
    <m/>
    <m/>
    <x v="9"/>
    <x v="9"/>
    <s v="норма"/>
    <n v="0"/>
    <n v="8"/>
  </r>
  <r>
    <m/>
    <d v="2024-04-10T00:00:00"/>
    <s v="Ср"/>
    <x v="20"/>
    <x v="12"/>
    <m/>
    <m/>
    <x v="9"/>
    <x v="9"/>
    <s v="норма + переработка"/>
    <n v="3"/>
    <n v="8"/>
  </r>
  <r>
    <m/>
    <d v="2024-04-11T00:00:00"/>
    <s v="Чт"/>
    <x v="20"/>
    <x v="1"/>
    <m/>
    <m/>
    <x v="9"/>
    <x v="9"/>
    <s v="норма"/>
    <n v="0"/>
    <n v="8"/>
  </r>
  <r>
    <m/>
    <d v="2024-04-12T00:00:00"/>
    <s v="Пт"/>
    <x v="20"/>
    <x v="1"/>
    <m/>
    <m/>
    <x v="9"/>
    <x v="9"/>
    <s v="норма"/>
    <n v="0"/>
    <n v="8"/>
  </r>
  <r>
    <s v="В/П"/>
    <d v="2024-04-13T00:00:00"/>
    <s v="Сб"/>
    <x v="0"/>
    <x v="5"/>
    <m/>
    <m/>
    <x v="9"/>
    <x v="9"/>
    <s v=""/>
    <n v="0"/>
    <n v="0"/>
  </r>
  <r>
    <s v="В/П"/>
    <d v="2024-04-14T00:00:00"/>
    <s v="Вс"/>
    <x v="0"/>
    <x v="5"/>
    <m/>
    <m/>
    <x v="9"/>
    <x v="9"/>
    <s v=""/>
    <n v="0"/>
    <n v="0"/>
  </r>
  <r>
    <m/>
    <d v="2024-04-15T00:00:00"/>
    <s v="Пн"/>
    <x v="20"/>
    <x v="1"/>
    <m/>
    <m/>
    <x v="9"/>
    <x v="9"/>
    <s v="норма"/>
    <n v="0"/>
    <n v="8"/>
  </r>
  <r>
    <m/>
    <d v="2024-04-16T00:00:00"/>
    <s v="Вт"/>
    <x v="20"/>
    <x v="1"/>
    <m/>
    <m/>
    <x v="9"/>
    <x v="9"/>
    <s v="норма"/>
    <n v="0"/>
    <n v="8"/>
  </r>
  <r>
    <m/>
    <d v="2024-04-17T00:00:00"/>
    <s v="Ср"/>
    <x v="20"/>
    <x v="1"/>
    <m/>
    <m/>
    <x v="9"/>
    <x v="9"/>
    <s v="норма"/>
    <n v="0"/>
    <n v="8"/>
  </r>
  <r>
    <m/>
    <d v="2024-04-18T00:00:00"/>
    <s v="Чт"/>
    <x v="20"/>
    <x v="1"/>
    <m/>
    <m/>
    <x v="9"/>
    <x v="9"/>
    <s v="норма"/>
    <n v="0"/>
    <n v="8"/>
  </r>
  <r>
    <m/>
    <d v="2024-04-19T00:00:00"/>
    <s v="Пт"/>
    <x v="20"/>
    <x v="1"/>
    <m/>
    <m/>
    <x v="9"/>
    <x v="9"/>
    <s v="норма"/>
    <n v="0"/>
    <n v="8"/>
  </r>
  <r>
    <s v="В/П"/>
    <d v="2024-04-20T00:00:00"/>
    <s v="Сб"/>
    <x v="0"/>
    <x v="5"/>
    <m/>
    <m/>
    <x v="9"/>
    <x v="9"/>
    <s v=""/>
    <n v="0"/>
    <n v="0"/>
  </r>
  <r>
    <s v="В/П"/>
    <d v="2024-04-21T00:00:00"/>
    <s v="Вс"/>
    <x v="0"/>
    <x v="5"/>
    <m/>
    <m/>
    <x v="9"/>
    <x v="9"/>
    <s v=""/>
    <n v="0"/>
    <n v="0"/>
  </r>
  <r>
    <m/>
    <d v="2024-04-22T00:00:00"/>
    <s v="Пн"/>
    <x v="22"/>
    <x v="1"/>
    <m/>
    <m/>
    <x v="9"/>
    <x v="9"/>
    <s v="норма"/>
    <n v="0"/>
    <n v="8"/>
  </r>
  <r>
    <m/>
    <d v="2024-04-23T00:00:00"/>
    <s v="Вт"/>
    <x v="22"/>
    <x v="1"/>
    <m/>
    <m/>
    <x v="9"/>
    <x v="9"/>
    <s v="норма"/>
    <n v="0"/>
    <n v="8"/>
  </r>
  <r>
    <m/>
    <d v="2024-04-24T00:00:00"/>
    <s v="Ср"/>
    <x v="22"/>
    <x v="1"/>
    <m/>
    <m/>
    <x v="9"/>
    <x v="9"/>
    <s v="норма"/>
    <n v="0"/>
    <n v="8"/>
  </r>
  <r>
    <m/>
    <d v="2024-04-25T00:00:00"/>
    <s v="Чт"/>
    <x v="22"/>
    <x v="1"/>
    <m/>
    <m/>
    <x v="9"/>
    <x v="9"/>
    <s v="норма"/>
    <n v="0"/>
    <n v="8"/>
  </r>
  <r>
    <m/>
    <d v="2024-04-26T00:00:00"/>
    <s v="Пт"/>
    <x v="22"/>
    <x v="1"/>
    <m/>
    <m/>
    <x v="9"/>
    <x v="9"/>
    <s v="норма"/>
    <n v="0"/>
    <n v="8"/>
  </r>
  <r>
    <m/>
    <d v="2024-04-27T00:00:00"/>
    <s v="Сб"/>
    <x v="22"/>
    <x v="1"/>
    <m/>
    <m/>
    <x v="9"/>
    <x v="9"/>
    <s v="норма"/>
    <n v="0"/>
    <n v="8"/>
  </r>
  <r>
    <s v="В/П"/>
    <d v="2024-04-28T00:00:00"/>
    <s v="Вс"/>
    <x v="0"/>
    <x v="5"/>
    <m/>
    <m/>
    <x v="9"/>
    <x v="9"/>
    <s v=""/>
    <n v="0"/>
    <n v="0"/>
  </r>
  <r>
    <s v="В/П"/>
    <d v="2024-04-29T00:00:00"/>
    <s v="Пн"/>
    <x v="0"/>
    <x v="5"/>
    <m/>
    <m/>
    <x v="9"/>
    <x v="9"/>
    <s v=""/>
    <n v="0"/>
    <n v="0"/>
  </r>
  <r>
    <s v="В/П"/>
    <d v="2024-04-30T00:00:00"/>
    <s v="Вт"/>
    <x v="0"/>
    <x v="5"/>
    <m/>
    <m/>
    <x v="9"/>
    <x v="9"/>
    <s v=""/>
    <n v="0"/>
    <n v="0"/>
  </r>
  <r>
    <m/>
    <d v="2024-04-01T00:00:00"/>
    <s v="Пн"/>
    <x v="18"/>
    <x v="1"/>
    <m/>
    <m/>
    <x v="8"/>
    <x v="9"/>
    <s v="норма"/>
    <n v="0"/>
    <n v="8"/>
  </r>
  <r>
    <m/>
    <d v="2024-04-02T00:00:00"/>
    <s v="Вт"/>
    <x v="18"/>
    <x v="1"/>
    <m/>
    <m/>
    <x v="8"/>
    <x v="9"/>
    <s v="норма"/>
    <n v="0"/>
    <n v="8"/>
  </r>
  <r>
    <m/>
    <d v="2024-04-03T00:00:00"/>
    <s v="Ср"/>
    <x v="18"/>
    <x v="1"/>
    <m/>
    <m/>
    <x v="8"/>
    <x v="9"/>
    <s v="норма"/>
    <n v="0"/>
    <n v="8"/>
  </r>
  <r>
    <m/>
    <d v="2024-04-04T00:00:00"/>
    <s v="Чт"/>
    <x v="18"/>
    <x v="1"/>
    <m/>
    <m/>
    <x v="8"/>
    <x v="9"/>
    <s v="норма"/>
    <n v="0"/>
    <n v="8"/>
  </r>
  <r>
    <m/>
    <d v="2024-04-05T00:00:00"/>
    <s v="Пт"/>
    <x v="18"/>
    <x v="1"/>
    <m/>
    <m/>
    <x v="8"/>
    <x v="9"/>
    <s v="норма"/>
    <n v="0"/>
    <n v="8"/>
  </r>
  <r>
    <s v="В/П"/>
    <d v="2024-04-06T00:00:00"/>
    <s v="Сб"/>
    <x v="0"/>
    <x v="5"/>
    <m/>
    <m/>
    <x v="8"/>
    <x v="9"/>
    <s v=""/>
    <n v="0"/>
    <n v="0"/>
  </r>
  <r>
    <s v="В/П"/>
    <d v="2024-04-07T00:00:00"/>
    <s v="Вс"/>
    <x v="0"/>
    <x v="5"/>
    <m/>
    <m/>
    <x v="8"/>
    <x v="9"/>
    <s v=""/>
    <n v="0"/>
    <n v="0"/>
  </r>
  <r>
    <m/>
    <d v="2024-04-08T00:00:00"/>
    <s v="Пн"/>
    <x v="18"/>
    <x v="1"/>
    <m/>
    <m/>
    <x v="8"/>
    <x v="9"/>
    <s v="норма"/>
    <n v="0"/>
    <n v="8"/>
  </r>
  <r>
    <m/>
    <d v="2024-04-09T00:00:00"/>
    <s v="Вт"/>
    <x v="18"/>
    <x v="1"/>
    <m/>
    <m/>
    <x v="8"/>
    <x v="9"/>
    <s v="норма"/>
    <n v="0"/>
    <n v="8"/>
  </r>
  <r>
    <m/>
    <d v="2024-04-10T00:00:00"/>
    <s v="Ср"/>
    <x v="18"/>
    <x v="1"/>
    <m/>
    <m/>
    <x v="8"/>
    <x v="9"/>
    <s v="норма"/>
    <n v="0"/>
    <n v="8"/>
  </r>
  <r>
    <m/>
    <d v="2024-04-11T00:00:00"/>
    <s v="Чт"/>
    <x v="18"/>
    <x v="1"/>
    <m/>
    <m/>
    <x v="8"/>
    <x v="9"/>
    <s v="норма"/>
    <n v="0"/>
    <n v="8"/>
  </r>
  <r>
    <m/>
    <d v="2024-04-12T00:00:00"/>
    <s v="Пт"/>
    <x v="18"/>
    <x v="1"/>
    <m/>
    <m/>
    <x v="8"/>
    <x v="9"/>
    <s v="норма"/>
    <n v="0"/>
    <n v="8"/>
  </r>
  <r>
    <s v="В/П"/>
    <d v="2024-04-13T00:00:00"/>
    <s v="Сб"/>
    <x v="18"/>
    <x v="1"/>
    <m/>
    <m/>
    <x v="8"/>
    <x v="9"/>
    <s v="переработка"/>
    <n v="8"/>
    <n v="0"/>
  </r>
  <r>
    <s v="В/П"/>
    <d v="2024-04-14T00:00:00"/>
    <s v="Вс"/>
    <x v="18"/>
    <x v="1"/>
    <m/>
    <m/>
    <x v="8"/>
    <x v="9"/>
    <s v="переработка"/>
    <n v="8"/>
    <n v="0"/>
  </r>
  <r>
    <m/>
    <d v="2024-04-15T00:00:00"/>
    <s v="Пн"/>
    <x v="18"/>
    <x v="1"/>
    <m/>
    <m/>
    <x v="8"/>
    <x v="9"/>
    <s v="норма"/>
    <n v="0"/>
    <n v="8"/>
  </r>
  <r>
    <m/>
    <d v="2024-04-16T00:00:00"/>
    <s v="Вт"/>
    <x v="18"/>
    <x v="1"/>
    <m/>
    <m/>
    <x v="8"/>
    <x v="9"/>
    <s v="норма"/>
    <n v="0"/>
    <n v="8"/>
  </r>
  <r>
    <m/>
    <d v="2024-04-17T00:00:00"/>
    <s v="Ср"/>
    <x v="18"/>
    <x v="1"/>
    <m/>
    <m/>
    <x v="8"/>
    <x v="9"/>
    <s v="норма"/>
    <n v="0"/>
    <n v="8"/>
  </r>
  <r>
    <m/>
    <d v="2024-04-18T00:00:00"/>
    <s v="Чт"/>
    <x v="18"/>
    <x v="1"/>
    <m/>
    <m/>
    <x v="8"/>
    <x v="9"/>
    <s v="норма"/>
    <n v="0"/>
    <n v="8"/>
  </r>
  <r>
    <m/>
    <d v="2024-04-19T00:00:00"/>
    <s v="Пт"/>
    <x v="18"/>
    <x v="1"/>
    <m/>
    <m/>
    <x v="8"/>
    <x v="9"/>
    <s v="норма"/>
    <n v="0"/>
    <n v="8"/>
  </r>
  <r>
    <s v="В/П"/>
    <d v="2024-04-20T00:00:00"/>
    <s v="Сб"/>
    <x v="18"/>
    <x v="1"/>
    <m/>
    <m/>
    <x v="8"/>
    <x v="9"/>
    <s v="переработка"/>
    <n v="8"/>
    <n v="0"/>
  </r>
  <r>
    <s v="В/П"/>
    <d v="2024-04-21T00:00:00"/>
    <s v="Вс"/>
    <x v="18"/>
    <x v="1"/>
    <m/>
    <m/>
    <x v="8"/>
    <x v="9"/>
    <s v="переработка"/>
    <n v="8"/>
    <n v="0"/>
  </r>
  <r>
    <m/>
    <d v="2024-04-22T00:00:00"/>
    <s v="Пн"/>
    <x v="18"/>
    <x v="1"/>
    <m/>
    <m/>
    <x v="8"/>
    <x v="9"/>
    <s v="норма"/>
    <n v="0"/>
    <n v="8"/>
  </r>
  <r>
    <m/>
    <d v="2024-04-23T00:00:00"/>
    <s v="Вт"/>
    <x v="25"/>
    <x v="4"/>
    <m/>
    <m/>
    <x v="8"/>
    <x v="9"/>
    <s v="норма"/>
    <n v="0"/>
    <n v="6"/>
  </r>
  <r>
    <m/>
    <d v="2024-04-24T00:00:00"/>
    <s v="Ср"/>
    <x v="25"/>
    <x v="4"/>
    <m/>
    <m/>
    <x v="8"/>
    <x v="9"/>
    <s v="норма"/>
    <n v="0"/>
    <n v="6"/>
  </r>
  <r>
    <m/>
    <d v="2024-04-25T00:00:00"/>
    <s v="Чт"/>
    <x v="18"/>
    <x v="9"/>
    <m/>
    <m/>
    <x v="8"/>
    <x v="9"/>
    <s v="норма"/>
    <n v="0"/>
    <n v="7"/>
  </r>
  <r>
    <m/>
    <d v="2024-04-26T00:00:00"/>
    <s v="Пт"/>
    <x v="18"/>
    <x v="12"/>
    <m/>
    <m/>
    <x v="8"/>
    <x v="9"/>
    <s v="норма + переработка"/>
    <n v="3"/>
    <n v="8"/>
  </r>
  <r>
    <m/>
    <d v="2024-04-27T00:00:00"/>
    <s v="Сб"/>
    <x v="18"/>
    <x v="12"/>
    <m/>
    <m/>
    <x v="8"/>
    <x v="9"/>
    <s v="норма + переработка"/>
    <n v="3"/>
    <n v="8"/>
  </r>
  <r>
    <s v="В/П"/>
    <d v="2024-04-28T00:00:00"/>
    <s v="Вс"/>
    <x v="18"/>
    <x v="10"/>
    <m/>
    <m/>
    <x v="8"/>
    <x v="9"/>
    <s v="переработка"/>
    <n v="10"/>
    <n v="0"/>
  </r>
  <r>
    <s v="В/П"/>
    <d v="2024-04-29T00:00:00"/>
    <s v="Пн"/>
    <x v="18"/>
    <x v="14"/>
    <m/>
    <m/>
    <x v="8"/>
    <x v="9"/>
    <s v="переработка"/>
    <n v="13"/>
    <n v="0"/>
  </r>
  <r>
    <s v="В/П"/>
    <d v="2024-04-30T00:00:00"/>
    <s v="Вт"/>
    <x v="18"/>
    <x v="12"/>
    <m/>
    <m/>
    <x v="8"/>
    <x v="9"/>
    <s v="переработка"/>
    <n v="11"/>
    <n v="0"/>
  </r>
  <r>
    <m/>
    <d v="2024-04-01T00:00:00"/>
    <s v="Пн"/>
    <x v="25"/>
    <x v="1"/>
    <m/>
    <m/>
    <x v="3"/>
    <x v="9"/>
    <s v="норма"/>
    <n v="0"/>
    <n v="8"/>
  </r>
  <r>
    <m/>
    <d v="2024-04-02T00:00:00"/>
    <s v="Вт"/>
    <x v="25"/>
    <x v="1"/>
    <m/>
    <m/>
    <x v="3"/>
    <x v="9"/>
    <s v="норма"/>
    <n v="0"/>
    <n v="8"/>
  </r>
  <r>
    <m/>
    <d v="2024-04-03T00:00:00"/>
    <s v="Ср"/>
    <x v="25"/>
    <x v="1"/>
    <m/>
    <m/>
    <x v="3"/>
    <x v="9"/>
    <s v="норма"/>
    <n v="0"/>
    <n v="8"/>
  </r>
  <r>
    <m/>
    <d v="2024-04-04T00:00:00"/>
    <s v="Чт"/>
    <x v="25"/>
    <x v="1"/>
    <m/>
    <m/>
    <x v="3"/>
    <x v="9"/>
    <s v="норма"/>
    <n v="0"/>
    <n v="8"/>
  </r>
  <r>
    <m/>
    <d v="2024-04-05T00:00:00"/>
    <s v="Пт"/>
    <x v="21"/>
    <x v="1"/>
    <m/>
    <m/>
    <x v="3"/>
    <x v="9"/>
    <s v="норма"/>
    <n v="0"/>
    <n v="8"/>
  </r>
  <r>
    <s v="В/П"/>
    <d v="2024-04-06T00:00:00"/>
    <s v="Сб"/>
    <x v="0"/>
    <x v="5"/>
    <m/>
    <m/>
    <x v="3"/>
    <x v="9"/>
    <s v=""/>
    <n v="0"/>
    <n v="0"/>
  </r>
  <r>
    <s v="В/П"/>
    <d v="2024-04-07T00:00:00"/>
    <s v="Вс"/>
    <x v="0"/>
    <x v="5"/>
    <m/>
    <m/>
    <x v="3"/>
    <x v="9"/>
    <s v=""/>
    <n v="0"/>
    <n v="0"/>
  </r>
  <r>
    <m/>
    <d v="2024-04-08T00:00:00"/>
    <s v="Пн"/>
    <x v="25"/>
    <x v="9"/>
    <m/>
    <m/>
    <x v="3"/>
    <x v="9"/>
    <s v="норма"/>
    <n v="0"/>
    <n v="7"/>
  </r>
  <r>
    <m/>
    <d v="2024-04-08T00:00:00"/>
    <s v="Пн"/>
    <x v="21"/>
    <x v="6"/>
    <m/>
    <m/>
    <x v="3"/>
    <x v="9"/>
    <s v="норма"/>
    <n v="0"/>
    <n v="1"/>
  </r>
  <r>
    <m/>
    <d v="2024-04-09T00:00:00"/>
    <s v="Вт"/>
    <x v="21"/>
    <x v="1"/>
    <m/>
    <m/>
    <x v="3"/>
    <x v="9"/>
    <s v="норма"/>
    <n v="0"/>
    <n v="8"/>
  </r>
  <r>
    <m/>
    <d v="2024-04-10T00:00:00"/>
    <s v="Ср"/>
    <x v="25"/>
    <x v="9"/>
    <m/>
    <m/>
    <x v="3"/>
    <x v="9"/>
    <s v="норма"/>
    <n v="0"/>
    <n v="7"/>
  </r>
  <r>
    <m/>
    <d v="2024-04-10T00:00:00"/>
    <s v="Ср"/>
    <x v="21"/>
    <x v="6"/>
    <m/>
    <m/>
    <x v="3"/>
    <x v="9"/>
    <s v="норма"/>
    <n v="0"/>
    <n v="1"/>
  </r>
  <r>
    <m/>
    <d v="2024-04-11T00:00:00"/>
    <s v="Чт"/>
    <x v="25"/>
    <x v="1"/>
    <m/>
    <m/>
    <x v="3"/>
    <x v="9"/>
    <s v="норма"/>
    <n v="0"/>
    <n v="8"/>
  </r>
  <r>
    <m/>
    <d v="2024-04-12T00:00:00"/>
    <s v="Пт"/>
    <x v="25"/>
    <x v="8"/>
    <m/>
    <m/>
    <x v="3"/>
    <x v="9"/>
    <s v="норма"/>
    <n v="0"/>
    <n v="5"/>
  </r>
  <r>
    <m/>
    <d v="2024-04-12T00:00:00"/>
    <s v="Пт"/>
    <x v="21"/>
    <x v="7"/>
    <m/>
    <m/>
    <x v="3"/>
    <x v="9"/>
    <s v="норма"/>
    <n v="0"/>
    <n v="3"/>
  </r>
  <r>
    <s v="В/П"/>
    <d v="2024-04-13T00:00:00"/>
    <s v="Сб"/>
    <x v="0"/>
    <x v="5"/>
    <m/>
    <m/>
    <x v="3"/>
    <x v="9"/>
    <s v=""/>
    <n v="0"/>
    <n v="0"/>
  </r>
  <r>
    <s v="В/П"/>
    <d v="2024-04-14T00:00:00"/>
    <s v="Вс"/>
    <x v="0"/>
    <x v="5"/>
    <m/>
    <m/>
    <x v="3"/>
    <x v="9"/>
    <s v=""/>
    <n v="0"/>
    <n v="0"/>
  </r>
  <r>
    <m/>
    <d v="2024-04-15T00:00:00"/>
    <s v="Пн"/>
    <x v="21"/>
    <x v="1"/>
    <m/>
    <m/>
    <x v="3"/>
    <x v="9"/>
    <s v="норма"/>
    <n v="0"/>
    <n v="8"/>
  </r>
  <r>
    <m/>
    <d v="2024-04-16T00:00:00"/>
    <s v="Вт"/>
    <x v="21"/>
    <x v="1"/>
    <m/>
    <m/>
    <x v="3"/>
    <x v="9"/>
    <s v="норма"/>
    <n v="0"/>
    <n v="8"/>
  </r>
  <r>
    <m/>
    <d v="2024-04-17T00:00:00"/>
    <s v="Ср"/>
    <x v="21"/>
    <x v="1"/>
    <m/>
    <m/>
    <x v="3"/>
    <x v="9"/>
    <s v="норма"/>
    <n v="0"/>
    <n v="8"/>
  </r>
  <r>
    <m/>
    <d v="2024-04-18T00:00:00"/>
    <s v="Чт"/>
    <x v="21"/>
    <x v="1"/>
    <m/>
    <m/>
    <x v="3"/>
    <x v="9"/>
    <s v="норма"/>
    <n v="0"/>
    <n v="8"/>
  </r>
  <r>
    <m/>
    <d v="2024-04-19T00:00:00"/>
    <s v="Пт"/>
    <x v="21"/>
    <x v="1"/>
    <m/>
    <m/>
    <x v="3"/>
    <x v="9"/>
    <s v="норма"/>
    <n v="0"/>
    <n v="8"/>
  </r>
  <r>
    <s v="В/П"/>
    <d v="2024-04-20T00:00:00"/>
    <s v="Сб"/>
    <x v="21"/>
    <x v="1"/>
    <m/>
    <m/>
    <x v="3"/>
    <x v="9"/>
    <s v="переработка"/>
    <n v="8"/>
    <n v="0"/>
  </r>
  <r>
    <s v="В/П"/>
    <d v="2024-04-21T00:00:00"/>
    <s v="Вс"/>
    <x v="0"/>
    <x v="5"/>
    <m/>
    <m/>
    <x v="3"/>
    <x v="9"/>
    <s v=""/>
    <n v="0"/>
    <n v="0"/>
  </r>
  <r>
    <m/>
    <d v="2024-04-22T00:00:00"/>
    <s v="Пн"/>
    <x v="21"/>
    <x v="1"/>
    <m/>
    <m/>
    <x v="3"/>
    <x v="9"/>
    <s v="норма"/>
    <n v="0"/>
    <n v="8"/>
  </r>
  <r>
    <m/>
    <d v="2024-04-23T00:00:00"/>
    <s v="Вт"/>
    <x v="21"/>
    <x v="1"/>
    <m/>
    <m/>
    <x v="3"/>
    <x v="9"/>
    <s v="норма"/>
    <n v="0"/>
    <n v="8"/>
  </r>
  <r>
    <m/>
    <d v="2024-04-24T00:00:00"/>
    <s v="Ср"/>
    <x v="21"/>
    <x v="1"/>
    <m/>
    <m/>
    <x v="3"/>
    <x v="9"/>
    <s v="норма"/>
    <n v="0"/>
    <n v="8"/>
  </r>
  <r>
    <m/>
    <d v="2024-04-25T00:00:00"/>
    <s v="Чт"/>
    <x v="21"/>
    <x v="1"/>
    <m/>
    <m/>
    <x v="3"/>
    <x v="9"/>
    <s v="норма"/>
    <n v="0"/>
    <n v="8"/>
  </r>
  <r>
    <m/>
    <d v="2024-04-26T00:00:00"/>
    <s v="Пт"/>
    <x v="21"/>
    <x v="1"/>
    <m/>
    <m/>
    <x v="3"/>
    <x v="9"/>
    <s v="норма"/>
    <n v="0"/>
    <n v="8"/>
  </r>
  <r>
    <m/>
    <d v="2024-04-27T00:00:00"/>
    <s v="Сб"/>
    <x v="21"/>
    <x v="1"/>
    <m/>
    <m/>
    <x v="3"/>
    <x v="9"/>
    <s v="норма"/>
    <n v="0"/>
    <n v="8"/>
  </r>
  <r>
    <s v="В/П"/>
    <d v="2024-04-28T00:00:00"/>
    <s v="Вс"/>
    <x v="21"/>
    <x v="12"/>
    <m/>
    <m/>
    <x v="3"/>
    <x v="9"/>
    <s v="переработка"/>
    <n v="11"/>
    <n v="0"/>
  </r>
  <r>
    <s v="В/П"/>
    <d v="2024-04-29T00:00:00"/>
    <s v="Пн"/>
    <x v="21"/>
    <x v="13"/>
    <m/>
    <m/>
    <x v="3"/>
    <x v="9"/>
    <s v="переработка"/>
    <n v="12"/>
    <n v="0"/>
  </r>
  <r>
    <s v="В/П"/>
    <d v="2024-04-30T00:00:00"/>
    <s v="Вт"/>
    <x v="21"/>
    <x v="13"/>
    <m/>
    <m/>
    <x v="3"/>
    <x v="9"/>
    <s v="переработка"/>
    <n v="12"/>
    <n v="0"/>
  </r>
  <r>
    <m/>
    <d v="2024-04-01T00:00:00"/>
    <s v="Пн"/>
    <x v="28"/>
    <x v="1"/>
    <m/>
    <m/>
    <x v="7"/>
    <x v="9"/>
    <s v="норма"/>
    <n v="0"/>
    <n v="8"/>
  </r>
  <r>
    <m/>
    <d v="2024-04-02T00:00:00"/>
    <s v="Вт"/>
    <x v="28"/>
    <x v="1"/>
    <m/>
    <m/>
    <x v="7"/>
    <x v="9"/>
    <s v="норма"/>
    <n v="0"/>
    <n v="8"/>
  </r>
  <r>
    <m/>
    <d v="2024-04-03T00:00:00"/>
    <s v="Ср"/>
    <x v="28"/>
    <x v="1"/>
    <m/>
    <m/>
    <x v="7"/>
    <x v="9"/>
    <s v="норма"/>
    <n v="0"/>
    <n v="8"/>
  </r>
  <r>
    <m/>
    <d v="2024-04-04T00:00:00"/>
    <s v="Чт"/>
    <x v="28"/>
    <x v="1"/>
    <m/>
    <m/>
    <x v="7"/>
    <x v="9"/>
    <s v="норма"/>
    <n v="0"/>
    <n v="8"/>
  </r>
  <r>
    <m/>
    <d v="2024-04-05T00:00:00"/>
    <s v="Пт"/>
    <x v="17"/>
    <x v="8"/>
    <m/>
    <m/>
    <x v="7"/>
    <x v="9"/>
    <s v="норма"/>
    <n v="0"/>
    <n v="5"/>
  </r>
  <r>
    <m/>
    <d v="2024-04-05T00:00:00"/>
    <s v="Пт"/>
    <x v="28"/>
    <x v="1"/>
    <m/>
    <m/>
    <x v="7"/>
    <x v="9"/>
    <s v="норма + переработка"/>
    <n v="5"/>
    <n v="3"/>
  </r>
  <r>
    <s v="В/П"/>
    <d v="2024-04-06T00:00:00"/>
    <s v="Сб"/>
    <x v="0"/>
    <x v="5"/>
    <m/>
    <m/>
    <x v="7"/>
    <x v="9"/>
    <s v=""/>
    <n v="0"/>
    <n v="0"/>
  </r>
  <r>
    <s v="В/П"/>
    <d v="2024-04-07T00:00:00"/>
    <s v="Вс"/>
    <x v="0"/>
    <x v="5"/>
    <m/>
    <m/>
    <x v="7"/>
    <x v="9"/>
    <s v=""/>
    <n v="0"/>
    <n v="0"/>
  </r>
  <r>
    <m/>
    <d v="2024-04-08T00:00:00"/>
    <s v="Пн"/>
    <x v="0"/>
    <x v="5"/>
    <m/>
    <m/>
    <x v="7"/>
    <x v="9"/>
    <s v=""/>
    <n v="0"/>
    <n v="0"/>
  </r>
  <r>
    <m/>
    <d v="2024-04-09T00:00:00"/>
    <s v="Вт"/>
    <x v="0"/>
    <x v="5"/>
    <m/>
    <m/>
    <x v="7"/>
    <x v="9"/>
    <s v=""/>
    <n v="0"/>
    <n v="0"/>
  </r>
  <r>
    <m/>
    <d v="2024-04-10T00:00:00"/>
    <s v="Ср"/>
    <x v="17"/>
    <x v="1"/>
    <m/>
    <m/>
    <x v="7"/>
    <x v="9"/>
    <s v="норма"/>
    <n v="0"/>
    <n v="8"/>
  </r>
  <r>
    <m/>
    <d v="2024-04-11T00:00:00"/>
    <s v="Чт"/>
    <x v="8"/>
    <x v="1"/>
    <m/>
    <m/>
    <x v="7"/>
    <x v="9"/>
    <s v="норма"/>
    <n v="0"/>
    <n v="8"/>
  </r>
  <r>
    <m/>
    <d v="2024-04-12T00:00:00"/>
    <s v="Пт"/>
    <x v="17"/>
    <x v="1"/>
    <m/>
    <m/>
    <x v="7"/>
    <x v="9"/>
    <s v="норма"/>
    <n v="0"/>
    <n v="8"/>
  </r>
  <r>
    <s v="В/П"/>
    <d v="2024-04-13T00:00:00"/>
    <s v="Сб"/>
    <x v="0"/>
    <x v="5"/>
    <m/>
    <m/>
    <x v="7"/>
    <x v="9"/>
    <s v=""/>
    <n v="0"/>
    <n v="0"/>
  </r>
  <r>
    <s v="В/П"/>
    <d v="2024-04-14T00:00:00"/>
    <s v="Вс"/>
    <x v="17"/>
    <x v="1"/>
    <m/>
    <m/>
    <x v="7"/>
    <x v="9"/>
    <s v="переработка"/>
    <n v="8"/>
    <n v="0"/>
  </r>
  <r>
    <m/>
    <d v="2024-04-15T00:00:00"/>
    <s v="Пн"/>
    <x v="21"/>
    <x v="1"/>
    <m/>
    <m/>
    <x v="7"/>
    <x v="9"/>
    <s v="норма"/>
    <n v="0"/>
    <n v="8"/>
  </r>
  <r>
    <m/>
    <d v="2024-04-16T00:00:00"/>
    <s v="Вт"/>
    <x v="21"/>
    <x v="1"/>
    <m/>
    <m/>
    <x v="7"/>
    <x v="9"/>
    <s v="норма"/>
    <n v="0"/>
    <n v="8"/>
  </r>
  <r>
    <m/>
    <d v="2024-04-17T00:00:00"/>
    <s v="Ср"/>
    <x v="21"/>
    <x v="1"/>
    <m/>
    <m/>
    <x v="7"/>
    <x v="9"/>
    <s v="норма"/>
    <n v="0"/>
    <n v="8"/>
  </r>
  <r>
    <m/>
    <d v="2024-04-18T00:00:00"/>
    <s v="Чт"/>
    <x v="21"/>
    <x v="1"/>
    <m/>
    <m/>
    <x v="7"/>
    <x v="9"/>
    <s v="норма"/>
    <n v="0"/>
    <n v="8"/>
  </r>
  <r>
    <m/>
    <d v="2024-04-19T00:00:00"/>
    <s v="Пт"/>
    <x v="21"/>
    <x v="1"/>
    <m/>
    <m/>
    <x v="7"/>
    <x v="9"/>
    <s v="норма"/>
    <n v="0"/>
    <n v="8"/>
  </r>
  <r>
    <s v="В/П"/>
    <d v="2024-04-20T00:00:00"/>
    <s v="Сб"/>
    <x v="21"/>
    <x v="1"/>
    <m/>
    <m/>
    <x v="7"/>
    <x v="9"/>
    <s v="переработка"/>
    <n v="8"/>
    <n v="0"/>
  </r>
  <r>
    <s v="В/П"/>
    <d v="2024-04-21T00:00:00"/>
    <s v="Вс"/>
    <x v="17"/>
    <x v="1"/>
    <m/>
    <m/>
    <x v="7"/>
    <x v="9"/>
    <s v="переработка"/>
    <n v="8"/>
    <n v="0"/>
  </r>
  <r>
    <m/>
    <d v="2024-04-22T00:00:00"/>
    <s v="Пн"/>
    <x v="0"/>
    <x v="5"/>
    <m/>
    <m/>
    <x v="7"/>
    <x v="9"/>
    <s v=""/>
    <n v="0"/>
    <n v="0"/>
  </r>
  <r>
    <m/>
    <d v="2024-04-23T00:00:00"/>
    <s v="Вт"/>
    <x v="17"/>
    <x v="3"/>
    <m/>
    <m/>
    <x v="7"/>
    <x v="9"/>
    <s v="норма"/>
    <n v="0"/>
    <n v="2"/>
  </r>
  <r>
    <m/>
    <d v="2024-04-24T00:00:00"/>
    <s v="Ср"/>
    <x v="17"/>
    <x v="4"/>
    <m/>
    <m/>
    <x v="7"/>
    <x v="9"/>
    <s v="норма"/>
    <n v="0"/>
    <n v="6"/>
  </r>
  <r>
    <m/>
    <d v="2024-04-25T00:00:00"/>
    <s v="Чт"/>
    <x v="21"/>
    <x v="1"/>
    <m/>
    <m/>
    <x v="7"/>
    <x v="9"/>
    <s v="норма"/>
    <n v="0"/>
    <n v="8"/>
  </r>
  <r>
    <m/>
    <d v="2024-04-26T00:00:00"/>
    <s v="Пт"/>
    <x v="21"/>
    <x v="1"/>
    <m/>
    <m/>
    <x v="7"/>
    <x v="9"/>
    <s v="норма"/>
    <n v="0"/>
    <n v="8"/>
  </r>
  <r>
    <m/>
    <d v="2024-04-27T00:00:00"/>
    <s v="Сб"/>
    <x v="21"/>
    <x v="1"/>
    <m/>
    <m/>
    <x v="7"/>
    <x v="9"/>
    <s v="норма"/>
    <n v="0"/>
    <n v="8"/>
  </r>
  <r>
    <s v="В/П"/>
    <d v="2024-04-28T00:00:00"/>
    <s v="Вс"/>
    <x v="21"/>
    <x v="12"/>
    <m/>
    <m/>
    <x v="7"/>
    <x v="9"/>
    <s v="переработка"/>
    <n v="11"/>
    <n v="0"/>
  </r>
  <r>
    <s v="В/П"/>
    <d v="2024-04-29T00:00:00"/>
    <s v="Пн"/>
    <x v="21"/>
    <x v="13"/>
    <m/>
    <m/>
    <x v="7"/>
    <x v="9"/>
    <s v="переработка"/>
    <n v="12"/>
    <n v="0"/>
  </r>
  <r>
    <s v="В/П"/>
    <d v="2024-04-30T00:00:00"/>
    <s v="Вт"/>
    <x v="21"/>
    <x v="13"/>
    <m/>
    <m/>
    <x v="7"/>
    <x v="9"/>
    <s v="переработка"/>
    <n v="12"/>
    <n v="0"/>
  </r>
  <r>
    <m/>
    <d v="2024-04-01T00:00:00"/>
    <s v="Пн"/>
    <x v="21"/>
    <x v="1"/>
    <m/>
    <m/>
    <x v="2"/>
    <x v="9"/>
    <s v="норма"/>
    <n v="0"/>
    <n v="8"/>
  </r>
  <r>
    <m/>
    <d v="2024-04-02T00:00:00"/>
    <s v="Вт"/>
    <x v="9"/>
    <x v="1"/>
    <m/>
    <m/>
    <x v="2"/>
    <x v="9"/>
    <s v="норма"/>
    <n v="0"/>
    <n v="8"/>
  </r>
  <r>
    <m/>
    <d v="2024-04-03T00:00:00"/>
    <s v="Ср"/>
    <x v="9"/>
    <x v="1"/>
    <m/>
    <m/>
    <x v="2"/>
    <x v="9"/>
    <s v="норма"/>
    <n v="0"/>
    <n v="8"/>
  </r>
  <r>
    <m/>
    <d v="2024-04-04T00:00:00"/>
    <s v="Чт"/>
    <x v="21"/>
    <x v="1"/>
    <m/>
    <m/>
    <x v="2"/>
    <x v="9"/>
    <s v="норма"/>
    <n v="0"/>
    <n v="8"/>
  </r>
  <r>
    <m/>
    <d v="2024-04-05T00:00:00"/>
    <s v="Пт"/>
    <x v="21"/>
    <x v="1"/>
    <m/>
    <m/>
    <x v="2"/>
    <x v="9"/>
    <s v="норма"/>
    <n v="0"/>
    <n v="8"/>
  </r>
  <r>
    <s v="В/П"/>
    <d v="2024-04-06T00:00:00"/>
    <s v="Сб"/>
    <x v="21"/>
    <x v="1"/>
    <m/>
    <m/>
    <x v="2"/>
    <x v="9"/>
    <s v="переработка"/>
    <n v="8"/>
    <n v="0"/>
  </r>
  <r>
    <s v="В/П"/>
    <d v="2024-04-07T00:00:00"/>
    <s v="Вс"/>
    <x v="9"/>
    <x v="1"/>
    <m/>
    <m/>
    <x v="2"/>
    <x v="9"/>
    <s v="переработка"/>
    <n v="8"/>
    <n v="0"/>
  </r>
  <r>
    <m/>
    <d v="2024-04-08T00:00:00"/>
    <s v="Пн"/>
    <x v="9"/>
    <x v="1"/>
    <m/>
    <m/>
    <x v="2"/>
    <x v="9"/>
    <s v="норма"/>
    <n v="0"/>
    <n v="8"/>
  </r>
  <r>
    <m/>
    <d v="2024-04-09T00:00:00"/>
    <s v="Вт"/>
    <x v="9"/>
    <x v="1"/>
    <m/>
    <m/>
    <x v="2"/>
    <x v="9"/>
    <s v="норма"/>
    <n v="0"/>
    <n v="8"/>
  </r>
  <r>
    <m/>
    <d v="2024-04-10T00:00:00"/>
    <s v="Ср"/>
    <x v="9"/>
    <x v="1"/>
    <m/>
    <m/>
    <x v="2"/>
    <x v="9"/>
    <s v="норма"/>
    <n v="0"/>
    <n v="8"/>
  </r>
  <r>
    <m/>
    <d v="2024-04-11T00:00:00"/>
    <s v="Чт"/>
    <x v="9"/>
    <x v="12"/>
    <m/>
    <m/>
    <x v="2"/>
    <x v="9"/>
    <s v="норма + переработка"/>
    <n v="3"/>
    <n v="8"/>
  </r>
  <r>
    <m/>
    <d v="2024-04-12T00:00:00"/>
    <s v="Пт"/>
    <x v="9"/>
    <x v="12"/>
    <m/>
    <m/>
    <x v="2"/>
    <x v="9"/>
    <s v="норма + переработка"/>
    <n v="3"/>
    <n v="8"/>
  </r>
  <r>
    <s v="В/П"/>
    <d v="2024-04-13T00:00:00"/>
    <s v="Сб"/>
    <x v="9"/>
    <x v="2"/>
    <m/>
    <m/>
    <x v="2"/>
    <x v="9"/>
    <s v="переработка"/>
    <n v="4"/>
    <n v="0"/>
  </r>
  <r>
    <s v="В/П"/>
    <d v="2024-04-14T00:00:00"/>
    <s v="Вс"/>
    <x v="0"/>
    <x v="5"/>
    <m/>
    <m/>
    <x v="2"/>
    <x v="9"/>
    <s v=""/>
    <n v="0"/>
    <n v="0"/>
  </r>
  <r>
    <m/>
    <d v="2024-04-15T00:00:00"/>
    <s v="Пн"/>
    <x v="21"/>
    <x v="8"/>
    <m/>
    <m/>
    <x v="2"/>
    <x v="9"/>
    <s v="норма"/>
    <n v="0"/>
    <n v="5"/>
  </r>
  <r>
    <m/>
    <d v="2024-04-15T00:00:00"/>
    <s v="Пн"/>
    <x v="9"/>
    <x v="2"/>
    <m/>
    <m/>
    <x v="2"/>
    <x v="9"/>
    <s v="норма + переработка"/>
    <n v="1"/>
    <n v="3"/>
  </r>
  <r>
    <m/>
    <d v="2024-04-16T00:00:00"/>
    <s v="Вт"/>
    <x v="9"/>
    <x v="1"/>
    <m/>
    <m/>
    <x v="2"/>
    <x v="9"/>
    <s v="норма"/>
    <n v="0"/>
    <n v="8"/>
  </r>
  <r>
    <m/>
    <d v="2024-04-17T00:00:00"/>
    <s v="Ср"/>
    <x v="21"/>
    <x v="4"/>
    <m/>
    <m/>
    <x v="2"/>
    <x v="9"/>
    <s v="норма"/>
    <n v="0"/>
    <n v="6"/>
  </r>
  <r>
    <m/>
    <d v="2024-04-17T00:00:00"/>
    <s v="Ср"/>
    <x v="9"/>
    <x v="3"/>
    <m/>
    <m/>
    <x v="2"/>
    <x v="9"/>
    <s v="норма"/>
    <n v="0"/>
    <n v="2"/>
  </r>
  <r>
    <m/>
    <d v="2024-04-18T00:00:00"/>
    <s v="Чт"/>
    <x v="21"/>
    <x v="1"/>
    <m/>
    <m/>
    <x v="2"/>
    <x v="9"/>
    <s v="норма"/>
    <n v="0"/>
    <n v="8"/>
  </r>
  <r>
    <m/>
    <d v="2024-04-19T00:00:00"/>
    <s v="Пт"/>
    <x v="21"/>
    <x v="1"/>
    <m/>
    <m/>
    <x v="2"/>
    <x v="9"/>
    <s v="норма"/>
    <n v="0"/>
    <n v="8"/>
  </r>
  <r>
    <s v="В/П"/>
    <d v="2024-04-20T00:00:00"/>
    <s v="Сб"/>
    <x v="0"/>
    <x v="5"/>
    <m/>
    <m/>
    <x v="2"/>
    <x v="9"/>
    <s v=""/>
    <n v="0"/>
    <n v="0"/>
  </r>
  <r>
    <s v="В/П"/>
    <d v="2024-04-21T00:00:00"/>
    <s v="Вс"/>
    <x v="0"/>
    <x v="5"/>
    <m/>
    <m/>
    <x v="2"/>
    <x v="9"/>
    <s v=""/>
    <n v="0"/>
    <n v="0"/>
  </r>
  <r>
    <m/>
    <d v="2024-04-22T00:00:00"/>
    <s v="Пн"/>
    <x v="21"/>
    <x v="1"/>
    <m/>
    <m/>
    <x v="2"/>
    <x v="9"/>
    <s v="норма"/>
    <n v="0"/>
    <n v="8"/>
  </r>
  <r>
    <m/>
    <d v="2024-04-23T00:00:00"/>
    <s v="Вт"/>
    <x v="21"/>
    <x v="1"/>
    <m/>
    <m/>
    <x v="2"/>
    <x v="9"/>
    <s v="норма"/>
    <n v="0"/>
    <n v="8"/>
  </r>
  <r>
    <m/>
    <d v="2024-04-24T00:00:00"/>
    <s v="Ср"/>
    <x v="21"/>
    <x v="1"/>
    <m/>
    <m/>
    <x v="2"/>
    <x v="9"/>
    <s v="норма"/>
    <n v="0"/>
    <n v="8"/>
  </r>
  <r>
    <m/>
    <d v="2024-04-25T00:00:00"/>
    <s v="Чт"/>
    <x v="21"/>
    <x v="10"/>
    <m/>
    <m/>
    <x v="2"/>
    <x v="9"/>
    <s v="норма + переработка"/>
    <n v="2"/>
    <n v="8"/>
  </r>
  <r>
    <m/>
    <d v="2024-04-26T00:00:00"/>
    <s v="Пт"/>
    <x v="21"/>
    <x v="1"/>
    <m/>
    <m/>
    <x v="2"/>
    <x v="9"/>
    <s v="норма"/>
    <n v="0"/>
    <n v="8"/>
  </r>
  <r>
    <m/>
    <d v="2024-04-27T00:00:00"/>
    <s v="Сб"/>
    <x v="0"/>
    <x v="5"/>
    <m/>
    <m/>
    <x v="2"/>
    <x v="9"/>
    <s v=""/>
    <n v="0"/>
    <n v="0"/>
  </r>
  <r>
    <s v="В/П"/>
    <d v="2024-04-28T00:00:00"/>
    <s v="Вс"/>
    <x v="0"/>
    <x v="5"/>
    <m/>
    <m/>
    <x v="2"/>
    <x v="9"/>
    <s v=""/>
    <n v="0"/>
    <n v="0"/>
  </r>
  <r>
    <s v="В/П"/>
    <d v="2024-04-29T00:00:00"/>
    <s v="Пн"/>
    <x v="21"/>
    <x v="1"/>
    <m/>
    <m/>
    <x v="2"/>
    <x v="9"/>
    <s v="переработка"/>
    <n v="8"/>
    <n v="0"/>
  </r>
  <r>
    <s v="В/П"/>
    <d v="2024-04-30T00:00:00"/>
    <s v="Вт"/>
    <x v="21"/>
    <x v="1"/>
    <m/>
    <m/>
    <x v="2"/>
    <x v="9"/>
    <s v="переработка"/>
    <n v="8"/>
    <n v="0"/>
  </r>
  <r>
    <m/>
    <d v="2024-04-01T00:00:00"/>
    <s v="Пн"/>
    <x v="17"/>
    <x v="1"/>
    <m/>
    <m/>
    <x v="11"/>
    <x v="9"/>
    <s v="норма"/>
    <n v="0"/>
    <n v="8"/>
  </r>
  <r>
    <m/>
    <d v="2024-04-02T00:00:00"/>
    <s v="Вт"/>
    <x v="1"/>
    <x v="1"/>
    <m/>
    <m/>
    <x v="11"/>
    <x v="9"/>
    <s v="норма"/>
    <n v="0"/>
    <n v="8"/>
  </r>
  <r>
    <m/>
    <d v="2024-04-03T00:00:00"/>
    <s v="Ср"/>
    <x v="1"/>
    <x v="1"/>
    <m/>
    <m/>
    <x v="11"/>
    <x v="9"/>
    <s v="норма"/>
    <n v="0"/>
    <n v="8"/>
  </r>
  <r>
    <m/>
    <d v="2024-04-04T00:00:00"/>
    <s v="Чт"/>
    <x v="1"/>
    <x v="1"/>
    <m/>
    <m/>
    <x v="11"/>
    <x v="9"/>
    <s v="норма"/>
    <n v="0"/>
    <n v="8"/>
  </r>
  <r>
    <m/>
    <d v="2024-04-05T00:00:00"/>
    <s v="Пт"/>
    <x v="1"/>
    <x v="1"/>
    <m/>
    <m/>
    <x v="11"/>
    <x v="9"/>
    <s v="норма"/>
    <n v="0"/>
    <n v="8"/>
  </r>
  <r>
    <s v="В/П"/>
    <d v="2024-04-06T00:00:00"/>
    <s v="Сб"/>
    <x v="0"/>
    <x v="5"/>
    <m/>
    <m/>
    <x v="11"/>
    <x v="9"/>
    <s v=""/>
    <n v="0"/>
    <n v="0"/>
  </r>
  <r>
    <s v="В/П"/>
    <d v="2024-04-07T00:00:00"/>
    <s v="Вс"/>
    <x v="0"/>
    <x v="5"/>
    <m/>
    <m/>
    <x v="11"/>
    <x v="9"/>
    <s v=""/>
    <n v="0"/>
    <n v="0"/>
  </r>
  <r>
    <m/>
    <d v="2024-04-08T00:00:00"/>
    <s v="Пн"/>
    <x v="1"/>
    <x v="1"/>
    <m/>
    <m/>
    <x v="11"/>
    <x v="9"/>
    <s v="норма"/>
    <n v="0"/>
    <n v="8"/>
  </r>
  <r>
    <m/>
    <d v="2024-04-09T00:00:00"/>
    <s v="Вт"/>
    <x v="1"/>
    <x v="1"/>
    <m/>
    <m/>
    <x v="11"/>
    <x v="9"/>
    <s v="норма"/>
    <n v="0"/>
    <n v="8"/>
  </r>
  <r>
    <m/>
    <d v="2024-04-10T00:00:00"/>
    <s v="Ср"/>
    <x v="1"/>
    <x v="1"/>
    <m/>
    <m/>
    <x v="11"/>
    <x v="9"/>
    <s v="норма"/>
    <n v="0"/>
    <n v="8"/>
  </r>
  <r>
    <m/>
    <d v="2024-04-11T00:00:00"/>
    <s v="Чт"/>
    <x v="1"/>
    <x v="1"/>
    <m/>
    <m/>
    <x v="11"/>
    <x v="9"/>
    <s v="норма"/>
    <n v="0"/>
    <n v="8"/>
  </r>
  <r>
    <m/>
    <d v="2024-04-12T00:00:00"/>
    <s v="Пт"/>
    <x v="1"/>
    <x v="1"/>
    <m/>
    <m/>
    <x v="11"/>
    <x v="9"/>
    <s v="норма"/>
    <n v="0"/>
    <n v="8"/>
  </r>
  <r>
    <s v="В/П"/>
    <d v="2024-04-13T00:00:00"/>
    <s v="Сб"/>
    <x v="0"/>
    <x v="5"/>
    <m/>
    <m/>
    <x v="11"/>
    <x v="9"/>
    <s v=""/>
    <n v="0"/>
    <n v="0"/>
  </r>
  <r>
    <s v="В/П"/>
    <d v="2024-04-14T00:00:00"/>
    <s v="Вс"/>
    <x v="0"/>
    <x v="5"/>
    <m/>
    <m/>
    <x v="11"/>
    <x v="9"/>
    <s v=""/>
    <n v="0"/>
    <n v="0"/>
  </r>
  <r>
    <m/>
    <d v="2024-04-15T00:00:00"/>
    <s v="Пн"/>
    <x v="17"/>
    <x v="1"/>
    <m/>
    <m/>
    <x v="11"/>
    <x v="9"/>
    <s v="норма"/>
    <n v="0"/>
    <n v="8"/>
  </r>
  <r>
    <m/>
    <d v="2024-04-16T00:00:00"/>
    <s v="Вт"/>
    <x v="17"/>
    <x v="7"/>
    <m/>
    <m/>
    <x v="11"/>
    <x v="9"/>
    <s v="норма"/>
    <n v="0"/>
    <n v="3"/>
  </r>
  <r>
    <m/>
    <d v="2024-04-16T00:00:00"/>
    <s v="Вт"/>
    <x v="18"/>
    <x v="8"/>
    <m/>
    <m/>
    <x v="11"/>
    <x v="9"/>
    <s v="норма"/>
    <n v="0"/>
    <n v="5"/>
  </r>
  <r>
    <m/>
    <d v="2024-04-17T00:00:00"/>
    <s v="Ср"/>
    <x v="18"/>
    <x v="1"/>
    <m/>
    <m/>
    <x v="11"/>
    <x v="9"/>
    <s v="норма"/>
    <n v="0"/>
    <n v="8"/>
  </r>
  <r>
    <m/>
    <d v="2024-04-18T00:00:00"/>
    <s v="Чт"/>
    <x v="18"/>
    <x v="1"/>
    <m/>
    <m/>
    <x v="11"/>
    <x v="9"/>
    <s v="норма"/>
    <n v="0"/>
    <n v="8"/>
  </r>
  <r>
    <m/>
    <d v="2024-04-19T00:00:00"/>
    <s v="Пт"/>
    <x v="18"/>
    <x v="1"/>
    <m/>
    <m/>
    <x v="11"/>
    <x v="9"/>
    <s v="норма"/>
    <n v="0"/>
    <n v="8"/>
  </r>
  <r>
    <s v="В/П"/>
    <d v="2024-04-20T00:00:00"/>
    <s v="Сб"/>
    <x v="18"/>
    <x v="1"/>
    <m/>
    <m/>
    <x v="11"/>
    <x v="9"/>
    <s v="переработка"/>
    <n v="8"/>
    <n v="0"/>
  </r>
  <r>
    <s v="В/П"/>
    <d v="2024-04-21T00:00:00"/>
    <s v="Вс"/>
    <x v="0"/>
    <x v="5"/>
    <m/>
    <m/>
    <x v="11"/>
    <x v="9"/>
    <s v=""/>
    <n v="0"/>
    <n v="0"/>
  </r>
  <r>
    <m/>
    <d v="2024-04-22T00:00:00"/>
    <s v="Пн"/>
    <x v="18"/>
    <x v="1"/>
    <m/>
    <m/>
    <x v="11"/>
    <x v="9"/>
    <s v="норма"/>
    <n v="0"/>
    <n v="8"/>
  </r>
  <r>
    <m/>
    <d v="2024-04-23T00:00:00"/>
    <s v="Вт"/>
    <x v="18"/>
    <x v="1"/>
    <m/>
    <m/>
    <x v="11"/>
    <x v="9"/>
    <s v="норма"/>
    <n v="0"/>
    <n v="8"/>
  </r>
  <r>
    <m/>
    <d v="2024-04-24T00:00:00"/>
    <s v="Ср"/>
    <x v="18"/>
    <x v="1"/>
    <m/>
    <m/>
    <x v="11"/>
    <x v="9"/>
    <s v="норма"/>
    <n v="0"/>
    <n v="8"/>
  </r>
  <r>
    <m/>
    <d v="2024-04-25T00:00:00"/>
    <s v="Чт"/>
    <x v="18"/>
    <x v="1"/>
    <m/>
    <m/>
    <x v="11"/>
    <x v="9"/>
    <s v="норма"/>
    <n v="0"/>
    <n v="8"/>
  </r>
  <r>
    <m/>
    <d v="2024-04-26T00:00:00"/>
    <s v="Пт"/>
    <x v="18"/>
    <x v="1"/>
    <m/>
    <m/>
    <x v="11"/>
    <x v="9"/>
    <s v="норма"/>
    <n v="0"/>
    <n v="8"/>
  </r>
  <r>
    <m/>
    <d v="2024-04-27T00:00:00"/>
    <s v="Сб"/>
    <x v="18"/>
    <x v="1"/>
    <m/>
    <m/>
    <x v="11"/>
    <x v="9"/>
    <s v="норма"/>
    <n v="0"/>
    <n v="8"/>
  </r>
  <r>
    <s v="В/П"/>
    <d v="2024-04-28T00:00:00"/>
    <s v="Вс"/>
    <x v="18"/>
    <x v="1"/>
    <m/>
    <m/>
    <x v="11"/>
    <x v="9"/>
    <s v="переработка"/>
    <n v="8"/>
    <n v="0"/>
  </r>
  <r>
    <s v="В/П"/>
    <d v="2024-04-29T00:00:00"/>
    <s v="Пн"/>
    <x v="18"/>
    <x v="13"/>
    <m/>
    <m/>
    <x v="11"/>
    <x v="9"/>
    <s v="переработка"/>
    <n v="12"/>
    <n v="0"/>
  </r>
  <r>
    <s v="В/П"/>
    <d v="2024-04-30T00:00:00"/>
    <s v="Вт"/>
    <x v="18"/>
    <x v="19"/>
    <m/>
    <m/>
    <x v="11"/>
    <x v="9"/>
    <s v="переработка"/>
    <n v="24"/>
    <n v="0"/>
  </r>
  <r>
    <m/>
    <d v="2024-04-01T00:00:00"/>
    <s v="Пн"/>
    <x v="19"/>
    <x v="10"/>
    <m/>
    <m/>
    <x v="6"/>
    <x v="9"/>
    <s v="норма + переработка"/>
    <n v="2"/>
    <n v="8"/>
  </r>
  <r>
    <m/>
    <d v="2024-04-02T00:00:00"/>
    <s v="Вт"/>
    <x v="19"/>
    <x v="10"/>
    <m/>
    <m/>
    <x v="6"/>
    <x v="9"/>
    <s v="норма + переработка"/>
    <n v="2"/>
    <n v="8"/>
  </r>
  <r>
    <m/>
    <d v="2024-04-03T00:00:00"/>
    <s v="Ср"/>
    <x v="19"/>
    <x v="10"/>
    <m/>
    <m/>
    <x v="6"/>
    <x v="9"/>
    <s v="норма + переработка"/>
    <n v="2"/>
    <n v="8"/>
  </r>
  <r>
    <m/>
    <d v="2024-04-04T00:00:00"/>
    <s v="Чт"/>
    <x v="19"/>
    <x v="10"/>
    <m/>
    <m/>
    <x v="6"/>
    <x v="9"/>
    <s v="норма + переработка"/>
    <n v="2"/>
    <n v="8"/>
  </r>
  <r>
    <m/>
    <d v="2024-04-05T00:00:00"/>
    <s v="Пт"/>
    <x v="19"/>
    <x v="10"/>
    <m/>
    <m/>
    <x v="6"/>
    <x v="9"/>
    <s v="норма + переработка"/>
    <n v="2"/>
    <n v="8"/>
  </r>
  <r>
    <s v="В/П"/>
    <d v="2024-04-06T00:00:00"/>
    <s v="Сб"/>
    <x v="19"/>
    <x v="10"/>
    <m/>
    <m/>
    <x v="6"/>
    <x v="9"/>
    <s v="переработка"/>
    <n v="10"/>
    <n v="0"/>
  </r>
  <r>
    <s v="В/П"/>
    <d v="2024-04-07T00:00:00"/>
    <s v="Вс"/>
    <x v="19"/>
    <x v="10"/>
    <m/>
    <m/>
    <x v="6"/>
    <x v="9"/>
    <s v="переработка"/>
    <n v="10"/>
    <n v="0"/>
  </r>
  <r>
    <m/>
    <d v="2024-04-08T00:00:00"/>
    <s v="Пн"/>
    <x v="19"/>
    <x v="10"/>
    <m/>
    <m/>
    <x v="6"/>
    <x v="9"/>
    <s v="норма + переработка"/>
    <n v="2"/>
    <n v="8"/>
  </r>
  <r>
    <m/>
    <d v="2024-04-09T00:00:00"/>
    <s v="Вт"/>
    <x v="19"/>
    <x v="10"/>
    <m/>
    <m/>
    <x v="6"/>
    <x v="9"/>
    <s v="норма + переработка"/>
    <n v="2"/>
    <n v="8"/>
  </r>
  <r>
    <m/>
    <d v="2024-04-10T00:00:00"/>
    <s v="Ср"/>
    <x v="19"/>
    <x v="10"/>
    <m/>
    <m/>
    <x v="6"/>
    <x v="9"/>
    <s v="норма + переработка"/>
    <n v="2"/>
    <n v="8"/>
  </r>
  <r>
    <m/>
    <d v="2024-04-11T00:00:00"/>
    <s v="Чт"/>
    <x v="19"/>
    <x v="10"/>
    <m/>
    <m/>
    <x v="6"/>
    <x v="9"/>
    <s v="норма + переработка"/>
    <n v="2"/>
    <n v="8"/>
  </r>
  <r>
    <m/>
    <d v="2024-04-12T00:00:00"/>
    <s v="Пт"/>
    <x v="19"/>
    <x v="10"/>
    <m/>
    <m/>
    <x v="6"/>
    <x v="9"/>
    <s v="норма + переработка"/>
    <n v="2"/>
    <n v="8"/>
  </r>
  <r>
    <s v="В/П"/>
    <d v="2024-04-13T00:00:00"/>
    <s v="Сб"/>
    <x v="19"/>
    <x v="10"/>
    <m/>
    <m/>
    <x v="6"/>
    <x v="9"/>
    <s v="переработка"/>
    <n v="10"/>
    <n v="0"/>
  </r>
  <r>
    <s v="В/П"/>
    <d v="2024-04-14T00:00:00"/>
    <s v="Вс"/>
    <x v="19"/>
    <x v="10"/>
    <m/>
    <m/>
    <x v="6"/>
    <x v="9"/>
    <s v="переработка"/>
    <n v="10"/>
    <n v="0"/>
  </r>
  <r>
    <m/>
    <d v="2024-04-15T00:00:00"/>
    <s v="Пн"/>
    <x v="19"/>
    <x v="10"/>
    <m/>
    <m/>
    <x v="6"/>
    <x v="9"/>
    <s v="норма + переработка"/>
    <n v="2"/>
    <n v="8"/>
  </r>
  <r>
    <m/>
    <d v="2024-04-16T00:00:00"/>
    <s v="Вт"/>
    <x v="19"/>
    <x v="10"/>
    <m/>
    <m/>
    <x v="6"/>
    <x v="9"/>
    <s v="норма + переработка"/>
    <n v="2"/>
    <n v="8"/>
  </r>
  <r>
    <m/>
    <d v="2024-04-17T00:00:00"/>
    <s v="Ср"/>
    <x v="19"/>
    <x v="10"/>
    <m/>
    <m/>
    <x v="6"/>
    <x v="9"/>
    <s v="норма + переработка"/>
    <n v="2"/>
    <n v="8"/>
  </r>
  <r>
    <m/>
    <d v="2024-04-18T00:00:00"/>
    <s v="Чт"/>
    <x v="19"/>
    <x v="10"/>
    <m/>
    <m/>
    <x v="6"/>
    <x v="9"/>
    <s v="норма + переработка"/>
    <n v="2"/>
    <n v="8"/>
  </r>
  <r>
    <m/>
    <d v="2024-04-19T00:00:00"/>
    <s v="Пт"/>
    <x v="19"/>
    <x v="10"/>
    <m/>
    <m/>
    <x v="6"/>
    <x v="9"/>
    <s v="норма + переработка"/>
    <n v="2"/>
    <n v="8"/>
  </r>
  <r>
    <s v="В/П"/>
    <d v="2024-04-20T00:00:00"/>
    <s v="Сб"/>
    <x v="19"/>
    <x v="10"/>
    <m/>
    <m/>
    <x v="6"/>
    <x v="9"/>
    <s v="переработка"/>
    <n v="10"/>
    <n v="0"/>
  </r>
  <r>
    <s v="В/П"/>
    <d v="2024-04-21T00:00:00"/>
    <s v="Вс"/>
    <x v="19"/>
    <x v="1"/>
    <m/>
    <m/>
    <x v="6"/>
    <x v="9"/>
    <s v="переработка"/>
    <n v="8"/>
    <n v="0"/>
  </r>
  <r>
    <m/>
    <d v="2024-04-22T00:00:00"/>
    <s v="Пн"/>
    <x v="19"/>
    <x v="1"/>
    <m/>
    <m/>
    <x v="6"/>
    <x v="9"/>
    <s v="норма"/>
    <n v="0"/>
    <n v="8"/>
  </r>
  <r>
    <m/>
    <d v="2024-04-23T00:00:00"/>
    <s v="Вт"/>
    <x v="19"/>
    <x v="1"/>
    <m/>
    <m/>
    <x v="6"/>
    <x v="9"/>
    <s v="норма"/>
    <n v="0"/>
    <n v="8"/>
  </r>
  <r>
    <m/>
    <d v="2024-04-24T00:00:00"/>
    <s v="Ср"/>
    <x v="19"/>
    <x v="1"/>
    <m/>
    <m/>
    <x v="6"/>
    <x v="9"/>
    <s v="норма"/>
    <n v="0"/>
    <n v="8"/>
  </r>
  <r>
    <m/>
    <d v="2024-04-25T00:00:00"/>
    <s v="Чт"/>
    <x v="19"/>
    <x v="1"/>
    <m/>
    <m/>
    <x v="6"/>
    <x v="9"/>
    <s v="норма"/>
    <n v="0"/>
    <n v="8"/>
  </r>
  <r>
    <m/>
    <d v="2024-04-26T00:00:00"/>
    <s v="Пт"/>
    <x v="19"/>
    <x v="1"/>
    <m/>
    <m/>
    <x v="6"/>
    <x v="9"/>
    <s v="норма"/>
    <n v="0"/>
    <n v="8"/>
  </r>
  <r>
    <m/>
    <d v="2024-04-27T00:00:00"/>
    <s v="Сб"/>
    <x v="19"/>
    <x v="1"/>
    <m/>
    <m/>
    <x v="6"/>
    <x v="9"/>
    <s v="норма"/>
    <n v="0"/>
    <n v="8"/>
  </r>
  <r>
    <s v="В/П"/>
    <d v="2024-04-28T00:00:00"/>
    <s v="Вс"/>
    <x v="0"/>
    <x v="5"/>
    <m/>
    <m/>
    <x v="6"/>
    <x v="9"/>
    <s v=""/>
    <n v="0"/>
    <n v="0"/>
  </r>
  <r>
    <s v="В/П"/>
    <d v="2024-04-29T00:00:00"/>
    <s v="Пн"/>
    <x v="30"/>
    <x v="1"/>
    <m/>
    <m/>
    <x v="6"/>
    <x v="9"/>
    <s v="переработка"/>
    <n v="8"/>
    <n v="0"/>
  </r>
  <r>
    <s v="В/П"/>
    <d v="2024-04-30T00:00:00"/>
    <s v="Вт"/>
    <x v="30"/>
    <x v="1"/>
    <m/>
    <m/>
    <x v="6"/>
    <x v="9"/>
    <s v="переработка"/>
    <n v="8"/>
    <n v="0"/>
  </r>
  <r>
    <m/>
    <d v="2024-04-01T00:00:00"/>
    <s v="Пн"/>
    <x v="30"/>
    <x v="1"/>
    <m/>
    <m/>
    <x v="0"/>
    <x v="9"/>
    <s v="норма"/>
    <n v="0"/>
    <n v="8"/>
  </r>
  <r>
    <m/>
    <d v="2024-04-02T00:00:00"/>
    <s v="Вт"/>
    <x v="30"/>
    <x v="1"/>
    <m/>
    <m/>
    <x v="0"/>
    <x v="9"/>
    <s v="норма"/>
    <n v="0"/>
    <n v="8"/>
  </r>
  <r>
    <m/>
    <d v="2024-04-03T00:00:00"/>
    <s v="Ср"/>
    <x v="30"/>
    <x v="1"/>
    <m/>
    <m/>
    <x v="0"/>
    <x v="9"/>
    <s v="норма"/>
    <n v="0"/>
    <n v="8"/>
  </r>
  <r>
    <m/>
    <d v="2024-04-04T00:00:00"/>
    <s v="Чт"/>
    <x v="30"/>
    <x v="1"/>
    <m/>
    <m/>
    <x v="0"/>
    <x v="9"/>
    <s v="норма"/>
    <n v="0"/>
    <n v="8"/>
  </r>
  <r>
    <m/>
    <d v="2024-04-05T00:00:00"/>
    <s v="Пт"/>
    <x v="1"/>
    <x v="1"/>
    <m/>
    <m/>
    <x v="0"/>
    <x v="9"/>
    <s v="норма"/>
    <n v="0"/>
    <n v="8"/>
  </r>
  <r>
    <s v="В/П"/>
    <d v="2024-04-06T00:00:00"/>
    <s v="Сб"/>
    <x v="0"/>
    <x v="5"/>
    <m/>
    <m/>
    <x v="0"/>
    <x v="9"/>
    <s v=""/>
    <n v="0"/>
    <n v="0"/>
  </r>
  <r>
    <s v="В/П"/>
    <d v="2024-04-07T00:00:00"/>
    <s v="Вс"/>
    <x v="0"/>
    <x v="5"/>
    <m/>
    <m/>
    <x v="0"/>
    <x v="9"/>
    <s v=""/>
    <n v="0"/>
    <n v="0"/>
  </r>
  <r>
    <m/>
    <d v="2024-04-08T00:00:00"/>
    <s v="Пн"/>
    <x v="30"/>
    <x v="1"/>
    <m/>
    <m/>
    <x v="0"/>
    <x v="9"/>
    <s v="норма"/>
    <n v="0"/>
    <n v="8"/>
  </r>
  <r>
    <m/>
    <d v="2024-04-09T00:00:00"/>
    <s v="Вт"/>
    <x v="30"/>
    <x v="1"/>
    <m/>
    <m/>
    <x v="0"/>
    <x v="9"/>
    <s v="норма"/>
    <n v="0"/>
    <n v="8"/>
  </r>
  <r>
    <m/>
    <d v="2024-04-10T00:00:00"/>
    <s v="Ср"/>
    <x v="30"/>
    <x v="1"/>
    <m/>
    <m/>
    <x v="0"/>
    <x v="9"/>
    <s v="норма"/>
    <n v="0"/>
    <n v="8"/>
  </r>
  <r>
    <m/>
    <d v="2024-04-11T00:00:00"/>
    <s v="Чт"/>
    <x v="30"/>
    <x v="1"/>
    <m/>
    <m/>
    <x v="0"/>
    <x v="9"/>
    <s v="норма"/>
    <n v="0"/>
    <n v="8"/>
  </r>
  <r>
    <m/>
    <d v="2024-04-12T00:00:00"/>
    <s v="Пт"/>
    <x v="1"/>
    <x v="1"/>
    <m/>
    <m/>
    <x v="0"/>
    <x v="9"/>
    <s v="норма"/>
    <n v="0"/>
    <n v="8"/>
  </r>
  <r>
    <s v="В/П"/>
    <d v="2024-04-13T00:00:00"/>
    <s v="Сб"/>
    <x v="0"/>
    <x v="5"/>
    <m/>
    <m/>
    <x v="0"/>
    <x v="9"/>
    <s v=""/>
    <n v="0"/>
    <n v="0"/>
  </r>
  <r>
    <s v="В/П"/>
    <d v="2024-04-14T00:00:00"/>
    <s v="Вс"/>
    <x v="0"/>
    <x v="5"/>
    <m/>
    <m/>
    <x v="0"/>
    <x v="9"/>
    <s v=""/>
    <n v="0"/>
    <n v="0"/>
  </r>
  <r>
    <m/>
    <d v="2024-04-15T00:00:00"/>
    <s v="Пн"/>
    <x v="21"/>
    <x v="1"/>
    <m/>
    <m/>
    <x v="0"/>
    <x v="9"/>
    <s v="норма"/>
    <n v="0"/>
    <n v="8"/>
  </r>
  <r>
    <m/>
    <d v="2024-04-16T00:00:00"/>
    <s v="Вт"/>
    <x v="21"/>
    <x v="1"/>
    <m/>
    <m/>
    <x v="0"/>
    <x v="9"/>
    <s v="норма"/>
    <n v="0"/>
    <n v="8"/>
  </r>
  <r>
    <m/>
    <d v="2024-04-17T00:00:00"/>
    <s v="Ср"/>
    <x v="21"/>
    <x v="1"/>
    <m/>
    <m/>
    <x v="0"/>
    <x v="9"/>
    <s v="норма"/>
    <n v="0"/>
    <n v="8"/>
  </r>
  <r>
    <m/>
    <d v="2024-04-18T00:00:00"/>
    <s v="Чт"/>
    <x v="21"/>
    <x v="1"/>
    <m/>
    <m/>
    <x v="0"/>
    <x v="9"/>
    <s v="норма"/>
    <n v="0"/>
    <n v="8"/>
  </r>
  <r>
    <m/>
    <d v="2024-04-19T00:00:00"/>
    <s v="Пт"/>
    <x v="21"/>
    <x v="1"/>
    <m/>
    <m/>
    <x v="0"/>
    <x v="9"/>
    <s v="норма"/>
    <n v="0"/>
    <n v="8"/>
  </r>
  <r>
    <s v="В/П"/>
    <d v="2024-04-20T00:00:00"/>
    <s v="Сб"/>
    <x v="21"/>
    <x v="1"/>
    <m/>
    <m/>
    <x v="0"/>
    <x v="9"/>
    <s v="переработка"/>
    <n v="8"/>
    <n v="0"/>
  </r>
  <r>
    <s v="В/П"/>
    <d v="2024-04-21T00:00:00"/>
    <s v="Вс"/>
    <x v="0"/>
    <x v="5"/>
    <m/>
    <m/>
    <x v="0"/>
    <x v="9"/>
    <s v=""/>
    <n v="0"/>
    <n v="0"/>
  </r>
  <r>
    <m/>
    <d v="2024-04-22T00:00:00"/>
    <s v="Пн"/>
    <x v="21"/>
    <x v="1"/>
    <m/>
    <m/>
    <x v="0"/>
    <x v="9"/>
    <s v="норма"/>
    <n v="0"/>
    <n v="8"/>
  </r>
  <r>
    <m/>
    <d v="2024-04-23T00:00:00"/>
    <s v="Вт"/>
    <x v="21"/>
    <x v="1"/>
    <m/>
    <m/>
    <x v="0"/>
    <x v="9"/>
    <s v="норма"/>
    <n v="0"/>
    <n v="8"/>
  </r>
  <r>
    <m/>
    <d v="2024-04-24T00:00:00"/>
    <s v="Ср"/>
    <x v="21"/>
    <x v="1"/>
    <m/>
    <m/>
    <x v="0"/>
    <x v="9"/>
    <s v="норма"/>
    <n v="0"/>
    <n v="8"/>
  </r>
  <r>
    <m/>
    <d v="2024-04-25T00:00:00"/>
    <s v="Чт"/>
    <x v="21"/>
    <x v="1"/>
    <m/>
    <m/>
    <x v="0"/>
    <x v="9"/>
    <s v="норма"/>
    <n v="0"/>
    <n v="8"/>
  </r>
  <r>
    <m/>
    <d v="2024-04-26T00:00:00"/>
    <s v="Пт"/>
    <x v="21"/>
    <x v="1"/>
    <m/>
    <m/>
    <x v="0"/>
    <x v="9"/>
    <s v="норма"/>
    <n v="0"/>
    <n v="8"/>
  </r>
  <r>
    <s v="В/П"/>
    <d v="2024-04-27T00:00:00"/>
    <s v="Сб"/>
    <x v="21"/>
    <x v="1"/>
    <m/>
    <m/>
    <x v="0"/>
    <x v="9"/>
    <s v="переработка"/>
    <n v="8"/>
    <n v="0"/>
  </r>
  <r>
    <s v="В/П"/>
    <d v="2024-04-28T00:00:00"/>
    <s v="Вс"/>
    <x v="21"/>
    <x v="12"/>
    <m/>
    <m/>
    <x v="0"/>
    <x v="9"/>
    <s v="переработка"/>
    <n v="11"/>
    <n v="0"/>
  </r>
  <r>
    <m/>
    <d v="2024-04-29T00:00:00"/>
    <s v="Пн"/>
    <x v="21"/>
    <x v="13"/>
    <m/>
    <m/>
    <x v="0"/>
    <x v="9"/>
    <s v="норма + переработка"/>
    <n v="4"/>
    <n v="8"/>
  </r>
  <r>
    <m/>
    <d v="2024-04-30T00:00:00"/>
    <s v="Вт"/>
    <x v="21"/>
    <x v="13"/>
    <m/>
    <m/>
    <x v="0"/>
    <x v="9"/>
    <s v="норма + переработка"/>
    <n v="4"/>
    <n v="8"/>
  </r>
  <r>
    <m/>
    <d v="2024-04-01T00:00:00"/>
    <s v="Пн"/>
    <x v="0"/>
    <x v="0"/>
    <m/>
    <m/>
    <x v="12"/>
    <x v="9"/>
    <s v=""/>
    <n v="0"/>
    <n v="0"/>
  </r>
  <r>
    <m/>
    <d v="2024-04-02T00:00:00"/>
    <s v="Вт"/>
    <x v="0"/>
    <x v="0"/>
    <m/>
    <m/>
    <x v="12"/>
    <x v="9"/>
    <s v=""/>
    <n v="0"/>
    <n v="0"/>
  </r>
  <r>
    <m/>
    <d v="2024-04-03T00:00:00"/>
    <s v="Ср"/>
    <x v="0"/>
    <x v="0"/>
    <m/>
    <m/>
    <x v="12"/>
    <x v="9"/>
    <s v=""/>
    <n v="0"/>
    <n v="0"/>
  </r>
  <r>
    <m/>
    <d v="2024-04-04T00:00:00"/>
    <s v="Чт"/>
    <x v="0"/>
    <x v="0"/>
    <m/>
    <m/>
    <x v="12"/>
    <x v="9"/>
    <s v=""/>
    <n v="0"/>
    <n v="0"/>
  </r>
  <r>
    <m/>
    <d v="2024-04-05T00:00:00"/>
    <s v="Пт"/>
    <x v="0"/>
    <x v="0"/>
    <m/>
    <m/>
    <x v="12"/>
    <x v="9"/>
    <s v=""/>
    <n v="0"/>
    <n v="0"/>
  </r>
  <r>
    <s v="В/П"/>
    <d v="2024-04-06T00:00:00"/>
    <s v="Сб"/>
    <x v="0"/>
    <x v="0"/>
    <m/>
    <m/>
    <x v="12"/>
    <x v="9"/>
    <s v=""/>
    <n v="0"/>
    <n v="0"/>
  </r>
  <r>
    <s v="В/П"/>
    <d v="2024-04-07T00:00:00"/>
    <s v="Вс"/>
    <x v="0"/>
    <x v="0"/>
    <m/>
    <m/>
    <x v="12"/>
    <x v="9"/>
    <s v=""/>
    <n v="0"/>
    <n v="0"/>
  </r>
  <r>
    <m/>
    <d v="2024-04-08T00:00:00"/>
    <s v="Пн"/>
    <x v="0"/>
    <x v="0"/>
    <m/>
    <m/>
    <x v="12"/>
    <x v="9"/>
    <s v=""/>
    <n v="0"/>
    <n v="0"/>
  </r>
  <r>
    <m/>
    <d v="2024-04-09T00:00:00"/>
    <s v="Вт"/>
    <x v="0"/>
    <x v="0"/>
    <m/>
    <m/>
    <x v="12"/>
    <x v="9"/>
    <s v=""/>
    <n v="0"/>
    <n v="0"/>
  </r>
  <r>
    <m/>
    <d v="2024-04-10T00:00:00"/>
    <s v="Ср"/>
    <x v="0"/>
    <x v="0"/>
    <m/>
    <m/>
    <x v="12"/>
    <x v="9"/>
    <s v=""/>
    <n v="0"/>
    <n v="0"/>
  </r>
  <r>
    <m/>
    <d v="2024-04-11T00:00:00"/>
    <s v="Чт"/>
    <x v="0"/>
    <x v="0"/>
    <m/>
    <m/>
    <x v="12"/>
    <x v="9"/>
    <s v=""/>
    <n v="0"/>
    <n v="0"/>
  </r>
  <r>
    <m/>
    <d v="2024-04-12T00:00:00"/>
    <s v="Пт"/>
    <x v="0"/>
    <x v="0"/>
    <m/>
    <m/>
    <x v="12"/>
    <x v="9"/>
    <s v=""/>
    <n v="0"/>
    <n v="0"/>
  </r>
  <r>
    <s v="В/П"/>
    <d v="2024-04-13T00:00:00"/>
    <s v="Сб"/>
    <x v="0"/>
    <x v="0"/>
    <m/>
    <m/>
    <x v="12"/>
    <x v="9"/>
    <s v=""/>
    <n v="0"/>
    <n v="0"/>
  </r>
  <r>
    <s v="В/П"/>
    <d v="2024-04-14T00:00:00"/>
    <s v="Вс"/>
    <x v="0"/>
    <x v="0"/>
    <m/>
    <m/>
    <x v="12"/>
    <x v="9"/>
    <s v=""/>
    <n v="0"/>
    <n v="0"/>
  </r>
  <r>
    <m/>
    <d v="2024-04-15T00:00:00"/>
    <s v="Пн"/>
    <x v="0"/>
    <x v="0"/>
    <m/>
    <m/>
    <x v="12"/>
    <x v="9"/>
    <s v=""/>
    <n v="0"/>
    <n v="0"/>
  </r>
  <r>
    <m/>
    <d v="2024-04-16T00:00:00"/>
    <s v="Вт"/>
    <x v="0"/>
    <x v="0"/>
    <m/>
    <m/>
    <x v="12"/>
    <x v="9"/>
    <s v=""/>
    <n v="0"/>
    <n v="0"/>
  </r>
  <r>
    <m/>
    <d v="2024-04-17T00:00:00"/>
    <s v="Ср"/>
    <x v="0"/>
    <x v="0"/>
    <m/>
    <m/>
    <x v="12"/>
    <x v="9"/>
    <s v=""/>
    <n v="0"/>
    <n v="0"/>
  </r>
  <r>
    <m/>
    <d v="2024-04-18T00:00:00"/>
    <s v="Чт"/>
    <x v="0"/>
    <x v="0"/>
    <m/>
    <m/>
    <x v="12"/>
    <x v="9"/>
    <s v=""/>
    <n v="0"/>
    <n v="0"/>
  </r>
  <r>
    <m/>
    <d v="2024-04-19T00:00:00"/>
    <s v="Пт"/>
    <x v="0"/>
    <x v="0"/>
    <m/>
    <m/>
    <x v="12"/>
    <x v="9"/>
    <s v=""/>
    <n v="0"/>
    <n v="0"/>
  </r>
  <r>
    <s v="В/П"/>
    <d v="2024-04-20T00:00:00"/>
    <s v="Сб"/>
    <x v="0"/>
    <x v="0"/>
    <m/>
    <m/>
    <x v="12"/>
    <x v="9"/>
    <s v=""/>
    <n v="0"/>
    <n v="0"/>
  </r>
  <r>
    <s v="В/П"/>
    <d v="2024-04-21T00:00:00"/>
    <s v="Вс"/>
    <x v="0"/>
    <x v="0"/>
    <m/>
    <m/>
    <x v="12"/>
    <x v="9"/>
    <s v=""/>
    <n v="0"/>
    <n v="0"/>
  </r>
  <r>
    <m/>
    <d v="2024-04-22T00:00:00"/>
    <s v="Пн"/>
    <x v="0"/>
    <x v="0"/>
    <m/>
    <m/>
    <x v="12"/>
    <x v="9"/>
    <s v=""/>
    <n v="0"/>
    <n v="0"/>
  </r>
  <r>
    <m/>
    <d v="2024-04-23T00:00:00"/>
    <s v="Вт"/>
    <x v="0"/>
    <x v="0"/>
    <m/>
    <m/>
    <x v="12"/>
    <x v="9"/>
    <s v=""/>
    <n v="0"/>
    <n v="0"/>
  </r>
  <r>
    <m/>
    <d v="2024-04-24T00:00:00"/>
    <s v="Ср"/>
    <x v="0"/>
    <x v="0"/>
    <m/>
    <m/>
    <x v="12"/>
    <x v="9"/>
    <s v=""/>
    <n v="0"/>
    <n v="0"/>
  </r>
  <r>
    <m/>
    <d v="2024-04-25T00:00:00"/>
    <s v="Чт"/>
    <x v="0"/>
    <x v="0"/>
    <m/>
    <m/>
    <x v="12"/>
    <x v="9"/>
    <s v=""/>
    <n v="0"/>
    <n v="0"/>
  </r>
  <r>
    <m/>
    <d v="2024-04-26T00:00:00"/>
    <s v="Пт"/>
    <x v="0"/>
    <x v="0"/>
    <m/>
    <m/>
    <x v="12"/>
    <x v="9"/>
    <s v=""/>
    <n v="0"/>
    <n v="0"/>
  </r>
  <r>
    <m/>
    <d v="2024-04-27T00:00:00"/>
    <s v="Сб"/>
    <x v="0"/>
    <x v="0"/>
    <m/>
    <m/>
    <x v="12"/>
    <x v="9"/>
    <s v=""/>
    <n v="0"/>
    <n v="0"/>
  </r>
  <r>
    <s v="В/П"/>
    <d v="2024-04-28T00:00:00"/>
    <s v="Вс"/>
    <x v="0"/>
    <x v="0"/>
    <m/>
    <m/>
    <x v="12"/>
    <x v="9"/>
    <s v=""/>
    <n v="0"/>
    <n v="0"/>
  </r>
  <r>
    <s v="В/П"/>
    <d v="2024-04-29T00:00:00"/>
    <s v="Пн"/>
    <x v="0"/>
    <x v="0"/>
    <m/>
    <m/>
    <x v="12"/>
    <x v="9"/>
    <s v=""/>
    <n v="0"/>
    <n v="0"/>
  </r>
  <r>
    <s v="В/П"/>
    <d v="2024-04-30T00:00:00"/>
    <s v="Вт"/>
    <x v="0"/>
    <x v="0"/>
    <m/>
    <m/>
    <x v="12"/>
    <x v="9"/>
    <s v=""/>
    <n v="0"/>
    <n v="0"/>
  </r>
  <r>
    <m/>
    <d v="2024-04-01T00:00:00"/>
    <s v="Пн"/>
    <x v="0"/>
    <x v="0"/>
    <m/>
    <m/>
    <x v="12"/>
    <x v="9"/>
    <s v=""/>
    <n v="0"/>
    <n v="0"/>
  </r>
  <r>
    <m/>
    <d v="2024-04-02T00:00:00"/>
    <s v="Вт"/>
    <x v="0"/>
    <x v="0"/>
    <m/>
    <m/>
    <x v="12"/>
    <x v="9"/>
    <s v=""/>
    <n v="0"/>
    <n v="0"/>
  </r>
  <r>
    <m/>
    <d v="2024-04-03T00:00:00"/>
    <s v="Ср"/>
    <x v="0"/>
    <x v="0"/>
    <m/>
    <m/>
    <x v="12"/>
    <x v="9"/>
    <s v=""/>
    <n v="0"/>
    <n v="0"/>
  </r>
  <r>
    <m/>
    <d v="2024-04-04T00:00:00"/>
    <s v="Чт"/>
    <x v="0"/>
    <x v="0"/>
    <m/>
    <m/>
    <x v="12"/>
    <x v="9"/>
    <s v=""/>
    <n v="0"/>
    <n v="0"/>
  </r>
  <r>
    <m/>
    <d v="2024-04-05T00:00:00"/>
    <s v="Пт"/>
    <x v="0"/>
    <x v="0"/>
    <m/>
    <m/>
    <x v="12"/>
    <x v="9"/>
    <s v=""/>
    <n v="0"/>
    <n v="0"/>
  </r>
  <r>
    <s v="В/П"/>
    <d v="2024-04-06T00:00:00"/>
    <s v="Сб"/>
    <x v="0"/>
    <x v="0"/>
    <m/>
    <m/>
    <x v="12"/>
    <x v="9"/>
    <s v=""/>
    <n v="0"/>
    <n v="0"/>
  </r>
  <r>
    <s v="В/П"/>
    <d v="2024-04-07T00:00:00"/>
    <s v="Вс"/>
    <x v="0"/>
    <x v="0"/>
    <m/>
    <m/>
    <x v="12"/>
    <x v="9"/>
    <s v=""/>
    <n v="0"/>
    <n v="0"/>
  </r>
  <r>
    <m/>
    <d v="2024-04-08T00:00:00"/>
    <s v="Пн"/>
    <x v="0"/>
    <x v="0"/>
    <m/>
    <m/>
    <x v="12"/>
    <x v="9"/>
    <s v=""/>
    <n v="0"/>
    <n v="0"/>
  </r>
  <r>
    <m/>
    <d v="2024-04-09T00:00:00"/>
    <s v="Вт"/>
    <x v="0"/>
    <x v="0"/>
    <m/>
    <m/>
    <x v="12"/>
    <x v="9"/>
    <s v=""/>
    <n v="0"/>
    <n v="0"/>
  </r>
  <r>
    <m/>
    <d v="2024-04-10T00:00:00"/>
    <s v="Ср"/>
    <x v="0"/>
    <x v="0"/>
    <m/>
    <m/>
    <x v="12"/>
    <x v="9"/>
    <s v=""/>
    <n v="0"/>
    <n v="0"/>
  </r>
  <r>
    <m/>
    <d v="2024-04-11T00:00:00"/>
    <s v="Чт"/>
    <x v="0"/>
    <x v="0"/>
    <m/>
    <m/>
    <x v="12"/>
    <x v="9"/>
    <s v=""/>
    <n v="0"/>
    <n v="0"/>
  </r>
  <r>
    <m/>
    <d v="2024-04-12T00:00:00"/>
    <s v="Пт"/>
    <x v="0"/>
    <x v="0"/>
    <m/>
    <m/>
    <x v="12"/>
    <x v="9"/>
    <s v=""/>
    <n v="0"/>
    <n v="0"/>
  </r>
  <r>
    <s v="В/П"/>
    <d v="2024-04-13T00:00:00"/>
    <s v="Сб"/>
    <x v="0"/>
    <x v="0"/>
    <m/>
    <m/>
    <x v="12"/>
    <x v="9"/>
    <s v=""/>
    <n v="0"/>
    <n v="0"/>
  </r>
  <r>
    <s v="В/П"/>
    <d v="2024-04-14T00:00:00"/>
    <s v="Вс"/>
    <x v="0"/>
    <x v="0"/>
    <m/>
    <m/>
    <x v="12"/>
    <x v="9"/>
    <s v=""/>
    <n v="0"/>
    <n v="0"/>
  </r>
  <r>
    <m/>
    <d v="2024-04-15T00:00:00"/>
    <s v="Пн"/>
    <x v="0"/>
    <x v="0"/>
    <m/>
    <m/>
    <x v="12"/>
    <x v="9"/>
    <s v=""/>
    <n v="0"/>
    <n v="0"/>
  </r>
  <r>
    <m/>
    <d v="2024-04-16T00:00:00"/>
    <s v="Вт"/>
    <x v="0"/>
    <x v="0"/>
    <m/>
    <m/>
    <x v="12"/>
    <x v="9"/>
    <s v=""/>
    <n v="0"/>
    <n v="0"/>
  </r>
  <r>
    <m/>
    <d v="2024-04-17T00:00:00"/>
    <s v="Ср"/>
    <x v="0"/>
    <x v="0"/>
    <m/>
    <m/>
    <x v="12"/>
    <x v="9"/>
    <s v=""/>
    <n v="0"/>
    <n v="0"/>
  </r>
  <r>
    <m/>
    <d v="2024-04-18T00:00:00"/>
    <s v="Чт"/>
    <x v="0"/>
    <x v="0"/>
    <m/>
    <m/>
    <x v="12"/>
    <x v="9"/>
    <s v=""/>
    <n v="0"/>
    <n v="0"/>
  </r>
  <r>
    <m/>
    <d v="2024-04-19T00:00:00"/>
    <s v="Пт"/>
    <x v="0"/>
    <x v="0"/>
    <m/>
    <m/>
    <x v="12"/>
    <x v="9"/>
    <s v=""/>
    <n v="0"/>
    <n v="0"/>
  </r>
  <r>
    <s v="В/П"/>
    <d v="2024-04-20T00:00:00"/>
    <s v="Сб"/>
    <x v="0"/>
    <x v="0"/>
    <m/>
    <m/>
    <x v="12"/>
    <x v="9"/>
    <s v=""/>
    <n v="0"/>
    <n v="0"/>
  </r>
  <r>
    <s v="В/П"/>
    <d v="2024-04-21T00:00:00"/>
    <s v="Вс"/>
    <x v="0"/>
    <x v="0"/>
    <m/>
    <m/>
    <x v="12"/>
    <x v="9"/>
    <s v=""/>
    <n v="0"/>
    <n v="0"/>
  </r>
  <r>
    <m/>
    <d v="2024-04-22T00:00:00"/>
    <s v="Пн"/>
    <x v="0"/>
    <x v="0"/>
    <m/>
    <m/>
    <x v="12"/>
    <x v="9"/>
    <s v=""/>
    <n v="0"/>
    <n v="0"/>
  </r>
  <r>
    <m/>
    <d v="2024-04-23T00:00:00"/>
    <s v="Вт"/>
    <x v="0"/>
    <x v="0"/>
    <m/>
    <m/>
    <x v="12"/>
    <x v="9"/>
    <s v=""/>
    <n v="0"/>
    <n v="0"/>
  </r>
  <r>
    <m/>
    <d v="2024-04-24T00:00:00"/>
    <s v="Ср"/>
    <x v="0"/>
    <x v="0"/>
    <m/>
    <m/>
    <x v="12"/>
    <x v="9"/>
    <s v=""/>
    <n v="0"/>
    <n v="0"/>
  </r>
  <r>
    <m/>
    <d v="2024-04-25T00:00:00"/>
    <s v="Чт"/>
    <x v="0"/>
    <x v="0"/>
    <m/>
    <m/>
    <x v="12"/>
    <x v="9"/>
    <s v=""/>
    <n v="0"/>
    <n v="0"/>
  </r>
  <r>
    <m/>
    <d v="2024-04-26T00:00:00"/>
    <s v="Пт"/>
    <x v="0"/>
    <x v="0"/>
    <m/>
    <m/>
    <x v="12"/>
    <x v="9"/>
    <s v=""/>
    <n v="0"/>
    <n v="0"/>
  </r>
  <r>
    <m/>
    <d v="2024-04-27T00:00:00"/>
    <s v="Сб"/>
    <x v="0"/>
    <x v="0"/>
    <m/>
    <m/>
    <x v="12"/>
    <x v="9"/>
    <s v=""/>
    <n v="0"/>
    <n v="0"/>
  </r>
  <r>
    <s v="В/П"/>
    <d v="2024-04-28T00:00:00"/>
    <s v="Вс"/>
    <x v="0"/>
    <x v="0"/>
    <m/>
    <m/>
    <x v="12"/>
    <x v="9"/>
    <s v=""/>
    <n v="0"/>
    <n v="0"/>
  </r>
  <r>
    <s v="В/П"/>
    <d v="2024-04-29T00:00:00"/>
    <s v="Пн"/>
    <x v="0"/>
    <x v="0"/>
    <m/>
    <m/>
    <x v="12"/>
    <x v="9"/>
    <s v=""/>
    <n v="0"/>
    <n v="0"/>
  </r>
  <r>
    <s v="В/П"/>
    <d v="2024-04-30T00:00:00"/>
    <s v="Вт"/>
    <x v="0"/>
    <x v="0"/>
    <m/>
    <m/>
    <x v="12"/>
    <x v="9"/>
    <s v=""/>
    <n v="0"/>
    <n v="0"/>
  </r>
  <r>
    <m/>
    <d v="2024-04-01T00:00:00"/>
    <s v="Пн"/>
    <x v="0"/>
    <x v="0"/>
    <m/>
    <m/>
    <x v="12"/>
    <x v="9"/>
    <s v=""/>
    <n v="0"/>
    <n v="0"/>
  </r>
  <r>
    <m/>
    <d v="2024-04-02T00:00:00"/>
    <s v="Вт"/>
    <x v="0"/>
    <x v="0"/>
    <m/>
    <m/>
    <x v="12"/>
    <x v="9"/>
    <s v=""/>
    <n v="0"/>
    <n v="0"/>
  </r>
  <r>
    <m/>
    <d v="2024-04-03T00:00:00"/>
    <s v="Ср"/>
    <x v="0"/>
    <x v="0"/>
    <m/>
    <m/>
    <x v="12"/>
    <x v="9"/>
    <s v=""/>
    <n v="0"/>
    <n v="0"/>
  </r>
  <r>
    <m/>
    <d v="2024-04-04T00:00:00"/>
    <s v="Чт"/>
    <x v="0"/>
    <x v="0"/>
    <m/>
    <m/>
    <x v="12"/>
    <x v="9"/>
    <s v=""/>
    <n v="0"/>
    <n v="0"/>
  </r>
  <r>
    <m/>
    <d v="2024-04-05T00:00:00"/>
    <s v="Пт"/>
    <x v="0"/>
    <x v="0"/>
    <m/>
    <m/>
    <x v="12"/>
    <x v="9"/>
    <s v=""/>
    <n v="0"/>
    <n v="0"/>
  </r>
  <r>
    <s v="В/П"/>
    <d v="2024-04-06T00:00:00"/>
    <s v="Сб"/>
    <x v="0"/>
    <x v="0"/>
    <m/>
    <m/>
    <x v="12"/>
    <x v="9"/>
    <s v=""/>
    <n v="0"/>
    <n v="0"/>
  </r>
  <r>
    <s v="В/П"/>
    <d v="2024-04-07T00:00:00"/>
    <s v="Вс"/>
    <x v="0"/>
    <x v="0"/>
    <m/>
    <m/>
    <x v="12"/>
    <x v="9"/>
    <s v=""/>
    <n v="0"/>
    <n v="0"/>
  </r>
  <r>
    <m/>
    <d v="2024-04-08T00:00:00"/>
    <s v="Пн"/>
    <x v="0"/>
    <x v="0"/>
    <m/>
    <m/>
    <x v="12"/>
    <x v="9"/>
    <s v=""/>
    <n v="0"/>
    <n v="0"/>
  </r>
  <r>
    <m/>
    <d v="2024-04-09T00:00:00"/>
    <s v="Вт"/>
    <x v="0"/>
    <x v="0"/>
    <m/>
    <m/>
    <x v="12"/>
    <x v="9"/>
    <s v=""/>
    <n v="0"/>
    <n v="0"/>
  </r>
  <r>
    <m/>
    <d v="2024-04-10T00:00:00"/>
    <s v="Ср"/>
    <x v="0"/>
    <x v="0"/>
    <m/>
    <m/>
    <x v="12"/>
    <x v="9"/>
    <s v=""/>
    <n v="0"/>
    <n v="0"/>
  </r>
  <r>
    <m/>
    <d v="2024-04-11T00:00:00"/>
    <s v="Чт"/>
    <x v="0"/>
    <x v="0"/>
    <m/>
    <m/>
    <x v="12"/>
    <x v="9"/>
    <s v=""/>
    <n v="0"/>
    <n v="0"/>
  </r>
  <r>
    <m/>
    <d v="2024-04-12T00:00:00"/>
    <s v="Пт"/>
    <x v="0"/>
    <x v="0"/>
    <m/>
    <m/>
    <x v="12"/>
    <x v="9"/>
    <s v=""/>
    <n v="0"/>
    <n v="0"/>
  </r>
  <r>
    <s v="В/П"/>
    <d v="2024-04-13T00:00:00"/>
    <s v="Сб"/>
    <x v="0"/>
    <x v="0"/>
    <m/>
    <m/>
    <x v="12"/>
    <x v="9"/>
    <s v=""/>
    <n v="0"/>
    <n v="0"/>
  </r>
  <r>
    <s v="В/П"/>
    <d v="2024-04-14T00:00:00"/>
    <s v="Вс"/>
    <x v="0"/>
    <x v="0"/>
    <m/>
    <m/>
    <x v="12"/>
    <x v="9"/>
    <s v=""/>
    <n v="0"/>
    <n v="0"/>
  </r>
  <r>
    <m/>
    <d v="2024-04-15T00:00:00"/>
    <s v="Пн"/>
    <x v="0"/>
    <x v="0"/>
    <m/>
    <m/>
    <x v="12"/>
    <x v="9"/>
    <s v=""/>
    <n v="0"/>
    <n v="0"/>
  </r>
  <r>
    <m/>
    <d v="2024-04-16T00:00:00"/>
    <s v="Вт"/>
    <x v="0"/>
    <x v="0"/>
    <m/>
    <m/>
    <x v="12"/>
    <x v="9"/>
    <s v=""/>
    <n v="0"/>
    <n v="0"/>
  </r>
  <r>
    <m/>
    <d v="2024-04-17T00:00:00"/>
    <s v="Ср"/>
    <x v="0"/>
    <x v="0"/>
    <m/>
    <m/>
    <x v="12"/>
    <x v="9"/>
    <s v=""/>
    <n v="0"/>
    <n v="0"/>
  </r>
  <r>
    <m/>
    <d v="2024-04-18T00:00:00"/>
    <s v="Чт"/>
    <x v="0"/>
    <x v="0"/>
    <m/>
    <m/>
    <x v="12"/>
    <x v="9"/>
    <s v=""/>
    <n v="0"/>
    <n v="0"/>
  </r>
  <r>
    <m/>
    <d v="2024-04-19T00:00:00"/>
    <s v="Пт"/>
    <x v="0"/>
    <x v="0"/>
    <m/>
    <m/>
    <x v="12"/>
    <x v="9"/>
    <s v=""/>
    <n v="0"/>
    <n v="0"/>
  </r>
  <r>
    <s v="В/П"/>
    <d v="2024-04-20T00:00:00"/>
    <s v="Сб"/>
    <x v="0"/>
    <x v="0"/>
    <m/>
    <m/>
    <x v="12"/>
    <x v="9"/>
    <s v=""/>
    <n v="0"/>
    <n v="0"/>
  </r>
  <r>
    <s v="В/П"/>
    <d v="2024-04-21T00:00:00"/>
    <s v="Вс"/>
    <x v="0"/>
    <x v="0"/>
    <m/>
    <m/>
    <x v="12"/>
    <x v="9"/>
    <s v=""/>
    <n v="0"/>
    <n v="0"/>
  </r>
  <r>
    <m/>
    <d v="2024-04-22T00:00:00"/>
    <s v="Пн"/>
    <x v="0"/>
    <x v="0"/>
    <m/>
    <m/>
    <x v="12"/>
    <x v="9"/>
    <s v=""/>
    <n v="0"/>
    <n v="0"/>
  </r>
  <r>
    <m/>
    <d v="2024-04-23T00:00:00"/>
    <s v="Вт"/>
    <x v="0"/>
    <x v="0"/>
    <m/>
    <m/>
    <x v="12"/>
    <x v="9"/>
    <s v=""/>
    <n v="0"/>
    <n v="0"/>
  </r>
  <r>
    <m/>
    <d v="2024-04-24T00:00:00"/>
    <s v="Ср"/>
    <x v="0"/>
    <x v="0"/>
    <m/>
    <m/>
    <x v="12"/>
    <x v="9"/>
    <s v=""/>
    <n v="0"/>
    <n v="0"/>
  </r>
  <r>
    <m/>
    <d v="2024-04-25T00:00:00"/>
    <s v="Чт"/>
    <x v="0"/>
    <x v="0"/>
    <m/>
    <m/>
    <x v="12"/>
    <x v="9"/>
    <s v=""/>
    <n v="0"/>
    <n v="0"/>
  </r>
  <r>
    <m/>
    <d v="2024-04-26T00:00:00"/>
    <s v="Пт"/>
    <x v="0"/>
    <x v="0"/>
    <m/>
    <m/>
    <x v="12"/>
    <x v="9"/>
    <s v=""/>
    <n v="0"/>
    <n v="0"/>
  </r>
  <r>
    <m/>
    <d v="2024-04-27T00:00:00"/>
    <s v="Сб"/>
    <x v="0"/>
    <x v="0"/>
    <m/>
    <m/>
    <x v="12"/>
    <x v="9"/>
    <s v=""/>
    <n v="0"/>
    <n v="0"/>
  </r>
  <r>
    <s v="В/П"/>
    <d v="2024-04-28T00:00:00"/>
    <s v="Вс"/>
    <x v="0"/>
    <x v="0"/>
    <m/>
    <m/>
    <x v="12"/>
    <x v="9"/>
    <s v=""/>
    <n v="0"/>
    <n v="0"/>
  </r>
  <r>
    <s v="В/П"/>
    <d v="2024-04-29T00:00:00"/>
    <s v="Пн"/>
    <x v="0"/>
    <x v="0"/>
    <m/>
    <m/>
    <x v="12"/>
    <x v="9"/>
    <s v=""/>
    <n v="0"/>
    <n v="0"/>
  </r>
  <r>
    <s v="В/П"/>
    <d v="2024-04-30T00:00:00"/>
    <s v="Вт"/>
    <x v="0"/>
    <x v="0"/>
    <m/>
    <m/>
    <x v="12"/>
    <x v="9"/>
    <s v=""/>
    <n v="0"/>
    <n v="0"/>
  </r>
  <r>
    <m/>
    <d v="2024-04-01T00:00:00"/>
    <s v="Пн"/>
    <x v="0"/>
    <x v="0"/>
    <m/>
    <m/>
    <x v="12"/>
    <x v="9"/>
    <s v=""/>
    <n v="0"/>
    <n v="0"/>
  </r>
  <r>
    <m/>
    <d v="2024-04-02T00:00:00"/>
    <s v="Вт"/>
    <x v="0"/>
    <x v="0"/>
    <m/>
    <m/>
    <x v="12"/>
    <x v="9"/>
    <s v=""/>
    <n v="0"/>
    <n v="0"/>
  </r>
  <r>
    <m/>
    <d v="2024-04-03T00:00:00"/>
    <s v="Ср"/>
    <x v="0"/>
    <x v="0"/>
    <m/>
    <m/>
    <x v="12"/>
    <x v="9"/>
    <s v=""/>
    <n v="0"/>
    <n v="0"/>
  </r>
  <r>
    <m/>
    <d v="2024-04-04T00:00:00"/>
    <s v="Чт"/>
    <x v="0"/>
    <x v="0"/>
    <m/>
    <m/>
    <x v="12"/>
    <x v="9"/>
    <s v=""/>
    <n v="0"/>
    <n v="0"/>
  </r>
  <r>
    <m/>
    <d v="2024-04-05T00:00:00"/>
    <s v="Пт"/>
    <x v="0"/>
    <x v="0"/>
    <m/>
    <m/>
    <x v="12"/>
    <x v="9"/>
    <s v=""/>
    <n v="0"/>
    <n v="0"/>
  </r>
  <r>
    <s v="В/П"/>
    <d v="2024-04-06T00:00:00"/>
    <s v="Сб"/>
    <x v="0"/>
    <x v="0"/>
    <m/>
    <m/>
    <x v="12"/>
    <x v="9"/>
    <s v=""/>
    <n v="0"/>
    <n v="0"/>
  </r>
  <r>
    <s v="В/П"/>
    <d v="2024-04-07T00:00:00"/>
    <s v="Вс"/>
    <x v="0"/>
    <x v="0"/>
    <m/>
    <m/>
    <x v="12"/>
    <x v="9"/>
    <s v=""/>
    <n v="0"/>
    <n v="0"/>
  </r>
  <r>
    <m/>
    <d v="2024-04-08T00:00:00"/>
    <s v="Пн"/>
    <x v="0"/>
    <x v="0"/>
    <m/>
    <m/>
    <x v="12"/>
    <x v="9"/>
    <s v=""/>
    <n v="0"/>
    <n v="0"/>
  </r>
  <r>
    <m/>
    <d v="2024-04-09T00:00:00"/>
    <s v="Вт"/>
    <x v="0"/>
    <x v="0"/>
    <m/>
    <m/>
    <x v="12"/>
    <x v="9"/>
    <s v=""/>
    <n v="0"/>
    <n v="0"/>
  </r>
  <r>
    <m/>
    <d v="2024-04-10T00:00:00"/>
    <s v="Ср"/>
    <x v="0"/>
    <x v="0"/>
    <m/>
    <m/>
    <x v="12"/>
    <x v="9"/>
    <s v=""/>
    <n v="0"/>
    <n v="0"/>
  </r>
  <r>
    <m/>
    <d v="2024-04-11T00:00:00"/>
    <s v="Чт"/>
    <x v="0"/>
    <x v="0"/>
    <m/>
    <m/>
    <x v="12"/>
    <x v="9"/>
    <s v=""/>
    <n v="0"/>
    <n v="0"/>
  </r>
  <r>
    <m/>
    <d v="2024-04-12T00:00:00"/>
    <s v="Пт"/>
    <x v="0"/>
    <x v="0"/>
    <m/>
    <m/>
    <x v="12"/>
    <x v="9"/>
    <s v=""/>
    <n v="0"/>
    <n v="0"/>
  </r>
  <r>
    <s v="В/П"/>
    <d v="2024-04-13T00:00:00"/>
    <s v="Сб"/>
    <x v="0"/>
    <x v="0"/>
    <m/>
    <m/>
    <x v="12"/>
    <x v="9"/>
    <s v=""/>
    <n v="0"/>
    <n v="0"/>
  </r>
  <r>
    <s v="В/П"/>
    <d v="2024-04-14T00:00:00"/>
    <s v="Вс"/>
    <x v="0"/>
    <x v="0"/>
    <m/>
    <m/>
    <x v="12"/>
    <x v="9"/>
    <s v=""/>
    <n v="0"/>
    <n v="0"/>
  </r>
  <r>
    <m/>
    <d v="2024-04-15T00:00:00"/>
    <s v="Пн"/>
    <x v="0"/>
    <x v="0"/>
    <m/>
    <m/>
    <x v="12"/>
    <x v="9"/>
    <s v=""/>
    <n v="0"/>
    <n v="0"/>
  </r>
  <r>
    <m/>
    <d v="2024-04-16T00:00:00"/>
    <s v="Вт"/>
    <x v="0"/>
    <x v="0"/>
    <m/>
    <m/>
    <x v="12"/>
    <x v="9"/>
    <s v=""/>
    <n v="0"/>
    <n v="0"/>
  </r>
  <r>
    <m/>
    <d v="2024-04-17T00:00:00"/>
    <s v="Ср"/>
    <x v="0"/>
    <x v="0"/>
    <m/>
    <m/>
    <x v="12"/>
    <x v="9"/>
    <s v=""/>
    <n v="0"/>
    <n v="0"/>
  </r>
  <r>
    <m/>
    <d v="2024-04-18T00:00:00"/>
    <s v="Чт"/>
    <x v="0"/>
    <x v="0"/>
    <m/>
    <m/>
    <x v="12"/>
    <x v="9"/>
    <s v=""/>
    <n v="0"/>
    <n v="0"/>
  </r>
  <r>
    <m/>
    <d v="2024-04-19T00:00:00"/>
    <s v="Пт"/>
    <x v="0"/>
    <x v="0"/>
    <m/>
    <m/>
    <x v="12"/>
    <x v="9"/>
    <s v=""/>
    <n v="0"/>
    <n v="0"/>
  </r>
  <r>
    <s v="В/П"/>
    <d v="2024-04-20T00:00:00"/>
    <s v="Сб"/>
    <x v="0"/>
    <x v="0"/>
    <m/>
    <m/>
    <x v="12"/>
    <x v="9"/>
    <s v=""/>
    <n v="0"/>
    <n v="0"/>
  </r>
  <r>
    <s v="В/П"/>
    <d v="2024-04-21T00:00:00"/>
    <s v="Вс"/>
    <x v="0"/>
    <x v="0"/>
    <m/>
    <m/>
    <x v="12"/>
    <x v="9"/>
    <s v=""/>
    <n v="0"/>
    <n v="0"/>
  </r>
  <r>
    <m/>
    <d v="2024-04-22T00:00:00"/>
    <s v="Пн"/>
    <x v="0"/>
    <x v="0"/>
    <m/>
    <m/>
    <x v="12"/>
    <x v="9"/>
    <s v=""/>
    <n v="0"/>
    <n v="0"/>
  </r>
  <r>
    <m/>
    <d v="2024-04-23T00:00:00"/>
    <s v="Вт"/>
    <x v="0"/>
    <x v="0"/>
    <m/>
    <m/>
    <x v="12"/>
    <x v="9"/>
    <s v=""/>
    <n v="0"/>
    <n v="0"/>
  </r>
  <r>
    <m/>
    <d v="2024-04-24T00:00:00"/>
    <s v="Ср"/>
    <x v="0"/>
    <x v="0"/>
    <m/>
    <m/>
    <x v="12"/>
    <x v="9"/>
    <s v=""/>
    <n v="0"/>
    <n v="0"/>
  </r>
  <r>
    <m/>
    <d v="2024-04-25T00:00:00"/>
    <s v="Чт"/>
    <x v="0"/>
    <x v="0"/>
    <m/>
    <m/>
    <x v="12"/>
    <x v="9"/>
    <s v=""/>
    <n v="0"/>
    <n v="0"/>
  </r>
  <r>
    <m/>
    <d v="2024-04-26T00:00:00"/>
    <s v="Пт"/>
    <x v="0"/>
    <x v="0"/>
    <m/>
    <m/>
    <x v="12"/>
    <x v="9"/>
    <s v=""/>
    <n v="0"/>
    <n v="0"/>
  </r>
  <r>
    <m/>
    <d v="2024-04-27T00:00:00"/>
    <s v="Сб"/>
    <x v="0"/>
    <x v="0"/>
    <m/>
    <m/>
    <x v="12"/>
    <x v="9"/>
    <s v=""/>
    <n v="0"/>
    <n v="0"/>
  </r>
  <r>
    <s v="В/П"/>
    <d v="2024-04-28T00:00:00"/>
    <s v="Вс"/>
    <x v="0"/>
    <x v="0"/>
    <m/>
    <m/>
    <x v="12"/>
    <x v="9"/>
    <s v=""/>
    <n v="0"/>
    <n v="0"/>
  </r>
  <r>
    <s v="В/П"/>
    <d v="2024-04-29T00:00:00"/>
    <s v="Пн"/>
    <x v="0"/>
    <x v="0"/>
    <m/>
    <m/>
    <x v="12"/>
    <x v="9"/>
    <s v=""/>
    <n v="0"/>
    <n v="0"/>
  </r>
  <r>
    <s v="В/П"/>
    <d v="2024-04-30T00:00:00"/>
    <s v="Вт"/>
    <x v="0"/>
    <x v="0"/>
    <m/>
    <m/>
    <x v="12"/>
    <x v="9"/>
    <s v=""/>
    <n v="0"/>
    <n v="0"/>
  </r>
  <r>
    <s v="В/П"/>
    <d v="2024-05-01T00:00:00"/>
    <s v="Ср"/>
    <x v="21"/>
    <x v="1"/>
    <m/>
    <m/>
    <x v="7"/>
    <x v="10"/>
    <s v="переработка"/>
    <n v="8"/>
    <n v="0"/>
  </r>
  <r>
    <m/>
    <d v="2024-05-02T00:00:00"/>
    <s v="Чт"/>
    <x v="17"/>
    <x v="1"/>
    <m/>
    <m/>
    <x v="7"/>
    <x v="10"/>
    <s v="норма"/>
    <n v="0"/>
    <n v="8"/>
  </r>
  <r>
    <m/>
    <d v="2024-05-03T00:00:00"/>
    <s v="Пт"/>
    <x v="1"/>
    <x v="1"/>
    <m/>
    <m/>
    <x v="7"/>
    <x v="10"/>
    <s v="норма"/>
    <n v="0"/>
    <n v="8"/>
  </r>
  <r>
    <s v="В/П"/>
    <d v="2024-05-04T00:00:00"/>
    <s v="Сб"/>
    <x v="0"/>
    <x v="5"/>
    <m/>
    <m/>
    <x v="7"/>
    <x v="10"/>
    <s v=""/>
    <n v="0"/>
    <n v="0"/>
  </r>
  <r>
    <s v="В/П"/>
    <d v="2024-05-05T00:00:00"/>
    <s v="Вс"/>
    <x v="0"/>
    <x v="5"/>
    <m/>
    <m/>
    <x v="7"/>
    <x v="10"/>
    <s v=""/>
    <n v="0"/>
    <n v="0"/>
  </r>
  <r>
    <m/>
    <d v="2024-05-06T00:00:00"/>
    <s v="Пн"/>
    <x v="1"/>
    <x v="1"/>
    <m/>
    <m/>
    <x v="7"/>
    <x v="10"/>
    <s v="норма"/>
    <n v="0"/>
    <n v="8"/>
  </r>
  <r>
    <m/>
    <d v="2024-05-07T00:00:00"/>
    <s v="Вт"/>
    <x v="1"/>
    <x v="1"/>
    <m/>
    <m/>
    <x v="7"/>
    <x v="10"/>
    <s v="норма"/>
    <n v="0"/>
    <n v="8"/>
  </r>
  <r>
    <m/>
    <d v="2024-05-08T00:00:00"/>
    <s v="Ср"/>
    <x v="1"/>
    <x v="1"/>
    <m/>
    <m/>
    <x v="7"/>
    <x v="10"/>
    <s v="норма"/>
    <n v="0"/>
    <n v="8"/>
  </r>
  <r>
    <s v="В/П"/>
    <d v="2024-05-09T00:00:00"/>
    <s v="Чт"/>
    <x v="0"/>
    <x v="5"/>
    <m/>
    <m/>
    <x v="7"/>
    <x v="10"/>
    <s v=""/>
    <n v="0"/>
    <n v="0"/>
  </r>
  <r>
    <s v="В/П"/>
    <d v="2024-05-10T00:00:00"/>
    <s v="Пт"/>
    <x v="0"/>
    <x v="5"/>
    <m/>
    <m/>
    <x v="7"/>
    <x v="10"/>
    <s v=""/>
    <n v="0"/>
    <n v="0"/>
  </r>
  <r>
    <s v="В/П"/>
    <d v="2024-05-11T00:00:00"/>
    <s v="Сб"/>
    <x v="0"/>
    <x v="5"/>
    <m/>
    <m/>
    <x v="7"/>
    <x v="10"/>
    <s v=""/>
    <n v="0"/>
    <n v="0"/>
  </r>
  <r>
    <s v="В/П"/>
    <d v="2024-05-12T00:00:00"/>
    <s v="Вс"/>
    <x v="0"/>
    <x v="5"/>
    <m/>
    <m/>
    <x v="7"/>
    <x v="10"/>
    <s v=""/>
    <n v="0"/>
    <n v="0"/>
  </r>
  <r>
    <m/>
    <d v="2024-05-13T00:00:00"/>
    <s v="Пн"/>
    <x v="17"/>
    <x v="3"/>
    <m/>
    <m/>
    <x v="7"/>
    <x v="10"/>
    <s v="норма"/>
    <n v="0"/>
    <n v="2"/>
  </r>
  <r>
    <m/>
    <d v="2024-05-14T00:00:00"/>
    <s v="Вт"/>
    <x v="17"/>
    <x v="4"/>
    <m/>
    <m/>
    <x v="7"/>
    <x v="10"/>
    <s v="норма"/>
    <n v="0"/>
    <n v="6"/>
  </r>
  <r>
    <m/>
    <d v="2024-05-15T00:00:00"/>
    <s v="Ср"/>
    <x v="32"/>
    <x v="1"/>
    <m/>
    <m/>
    <x v="7"/>
    <x v="10"/>
    <s v="норма"/>
    <n v="0"/>
    <n v="8"/>
  </r>
  <r>
    <m/>
    <d v="2024-05-16T00:00:00"/>
    <s v="Чт"/>
    <x v="32"/>
    <x v="1"/>
    <m/>
    <m/>
    <x v="7"/>
    <x v="10"/>
    <s v="норма"/>
    <n v="0"/>
    <n v="8"/>
  </r>
  <r>
    <m/>
    <d v="2024-05-17T00:00:00"/>
    <s v="Пт"/>
    <x v="32"/>
    <x v="1"/>
    <m/>
    <m/>
    <x v="7"/>
    <x v="10"/>
    <s v="норма"/>
    <n v="0"/>
    <n v="8"/>
  </r>
  <r>
    <s v="В/П"/>
    <d v="2024-05-18T00:00:00"/>
    <s v="Сб"/>
    <x v="0"/>
    <x v="5"/>
    <m/>
    <m/>
    <x v="7"/>
    <x v="10"/>
    <s v=""/>
    <n v="0"/>
    <n v="0"/>
  </r>
  <r>
    <s v="В/П"/>
    <d v="2024-05-19T00:00:00"/>
    <s v="Вс"/>
    <x v="0"/>
    <x v="5"/>
    <m/>
    <m/>
    <x v="7"/>
    <x v="10"/>
    <s v=""/>
    <n v="0"/>
    <n v="0"/>
  </r>
  <r>
    <m/>
    <d v="2024-05-20T00:00:00"/>
    <s v="Пн"/>
    <x v="32"/>
    <x v="1"/>
    <m/>
    <m/>
    <x v="7"/>
    <x v="10"/>
    <s v="норма"/>
    <n v="0"/>
    <n v="8"/>
  </r>
  <r>
    <m/>
    <d v="2024-05-21T00:00:00"/>
    <s v="Вт"/>
    <x v="32"/>
    <x v="1"/>
    <m/>
    <m/>
    <x v="7"/>
    <x v="10"/>
    <s v="норма"/>
    <n v="0"/>
    <n v="8"/>
  </r>
  <r>
    <m/>
    <d v="2024-05-22T00:00:00"/>
    <s v="Ср"/>
    <x v="32"/>
    <x v="1"/>
    <m/>
    <m/>
    <x v="7"/>
    <x v="10"/>
    <s v="норма"/>
    <n v="0"/>
    <n v="8"/>
  </r>
  <r>
    <m/>
    <d v="2024-05-23T00:00:00"/>
    <s v="Чт"/>
    <x v="32"/>
    <x v="1"/>
    <m/>
    <m/>
    <x v="7"/>
    <x v="10"/>
    <s v="норма"/>
    <n v="0"/>
    <n v="8"/>
  </r>
  <r>
    <m/>
    <d v="2024-05-24T00:00:00"/>
    <s v="Пт"/>
    <x v="32"/>
    <x v="1"/>
    <m/>
    <m/>
    <x v="7"/>
    <x v="10"/>
    <s v="норма"/>
    <n v="0"/>
    <n v="8"/>
  </r>
  <r>
    <s v="В/П"/>
    <d v="2024-05-25T00:00:00"/>
    <s v="Сб"/>
    <x v="17"/>
    <x v="1"/>
    <m/>
    <m/>
    <x v="7"/>
    <x v="10"/>
    <s v="переработка"/>
    <n v="8"/>
    <n v="0"/>
  </r>
  <r>
    <s v="В/П"/>
    <d v="2024-05-26T00:00:00"/>
    <s v="Вс"/>
    <x v="0"/>
    <x v="5"/>
    <m/>
    <m/>
    <x v="7"/>
    <x v="10"/>
    <s v=""/>
    <n v="0"/>
    <n v="0"/>
  </r>
  <r>
    <m/>
    <d v="2024-05-27T00:00:00"/>
    <s v="Пн"/>
    <x v="17"/>
    <x v="1"/>
    <m/>
    <m/>
    <x v="7"/>
    <x v="10"/>
    <s v="норма"/>
    <n v="0"/>
    <n v="8"/>
  </r>
  <r>
    <m/>
    <d v="2024-05-28T00:00:00"/>
    <s v="Вт"/>
    <x v="1"/>
    <x v="1"/>
    <m/>
    <m/>
    <x v="7"/>
    <x v="10"/>
    <s v="норма"/>
    <n v="0"/>
    <n v="8"/>
  </r>
  <r>
    <m/>
    <d v="2024-05-29T00:00:00"/>
    <s v="Ср"/>
    <x v="1"/>
    <x v="1"/>
    <m/>
    <m/>
    <x v="7"/>
    <x v="10"/>
    <s v="норма"/>
    <n v="0"/>
    <n v="8"/>
  </r>
  <r>
    <m/>
    <d v="2024-05-30T00:00:00"/>
    <s v="Чт"/>
    <x v="1"/>
    <x v="1"/>
    <m/>
    <m/>
    <x v="7"/>
    <x v="10"/>
    <s v="норма"/>
    <n v="0"/>
    <n v="8"/>
  </r>
  <r>
    <m/>
    <d v="2024-05-31T00:00:00"/>
    <s v="Пт"/>
    <x v="1"/>
    <x v="1"/>
    <m/>
    <m/>
    <x v="7"/>
    <x v="10"/>
    <s v="норма"/>
    <n v="0"/>
    <n v="8"/>
  </r>
  <r>
    <s v="В/П"/>
    <d v="2024-05-01T00:00:00"/>
    <s v="Ср"/>
    <x v="0"/>
    <x v="5"/>
    <m/>
    <m/>
    <x v="13"/>
    <x v="10"/>
    <s v=""/>
    <n v="0"/>
    <n v="0"/>
  </r>
  <r>
    <m/>
    <d v="2024-05-02T00:00:00"/>
    <s v="Чт"/>
    <x v="6"/>
    <x v="1"/>
    <m/>
    <m/>
    <x v="13"/>
    <x v="10"/>
    <s v="норма"/>
    <n v="0"/>
    <n v="8"/>
  </r>
  <r>
    <m/>
    <d v="2024-05-03T00:00:00"/>
    <s v="Пт"/>
    <x v="6"/>
    <x v="1"/>
    <m/>
    <m/>
    <x v="13"/>
    <x v="10"/>
    <s v="норма"/>
    <n v="0"/>
    <n v="8"/>
  </r>
  <r>
    <s v="В/П"/>
    <d v="2024-05-04T00:00:00"/>
    <s v="Сб"/>
    <x v="0"/>
    <x v="5"/>
    <m/>
    <m/>
    <x v="13"/>
    <x v="10"/>
    <s v=""/>
    <n v="0"/>
    <n v="0"/>
  </r>
  <r>
    <s v="В/П"/>
    <d v="2024-05-05T00:00:00"/>
    <s v="Вс"/>
    <x v="0"/>
    <x v="5"/>
    <m/>
    <m/>
    <x v="13"/>
    <x v="10"/>
    <s v=""/>
    <n v="0"/>
    <n v="0"/>
  </r>
  <r>
    <m/>
    <d v="2024-05-06T00:00:00"/>
    <s v="Пн"/>
    <x v="6"/>
    <x v="1"/>
    <m/>
    <m/>
    <x v="13"/>
    <x v="10"/>
    <s v="норма"/>
    <n v="0"/>
    <n v="8"/>
  </r>
  <r>
    <m/>
    <d v="2024-05-07T00:00:00"/>
    <s v="Вт"/>
    <x v="6"/>
    <x v="1"/>
    <m/>
    <m/>
    <x v="13"/>
    <x v="10"/>
    <s v="норма"/>
    <n v="0"/>
    <n v="8"/>
  </r>
  <r>
    <m/>
    <d v="2024-05-08T00:00:00"/>
    <s v="Ср"/>
    <x v="6"/>
    <x v="1"/>
    <m/>
    <m/>
    <x v="13"/>
    <x v="10"/>
    <s v="норма"/>
    <n v="0"/>
    <n v="8"/>
  </r>
  <r>
    <s v="В/П"/>
    <d v="2024-05-09T00:00:00"/>
    <s v="Чт"/>
    <x v="0"/>
    <x v="5"/>
    <m/>
    <m/>
    <x v="13"/>
    <x v="10"/>
    <s v=""/>
    <n v="0"/>
    <n v="0"/>
  </r>
  <r>
    <s v="В/П"/>
    <d v="2024-05-10T00:00:00"/>
    <s v="Пт"/>
    <x v="0"/>
    <x v="5"/>
    <m/>
    <m/>
    <x v="13"/>
    <x v="10"/>
    <s v=""/>
    <n v="0"/>
    <n v="0"/>
  </r>
  <r>
    <s v="В/П"/>
    <d v="2024-05-11T00:00:00"/>
    <s v="Сб"/>
    <x v="0"/>
    <x v="5"/>
    <m/>
    <m/>
    <x v="13"/>
    <x v="10"/>
    <s v=""/>
    <n v="0"/>
    <n v="0"/>
  </r>
  <r>
    <s v="В/П"/>
    <d v="2024-05-12T00:00:00"/>
    <s v="Вс"/>
    <x v="0"/>
    <x v="5"/>
    <m/>
    <m/>
    <x v="13"/>
    <x v="10"/>
    <s v=""/>
    <n v="0"/>
    <n v="0"/>
  </r>
  <r>
    <m/>
    <d v="2024-05-13T00:00:00"/>
    <s v="Пн"/>
    <x v="6"/>
    <x v="1"/>
    <m/>
    <m/>
    <x v="13"/>
    <x v="10"/>
    <s v="норма"/>
    <n v="0"/>
    <n v="8"/>
  </r>
  <r>
    <m/>
    <d v="2024-05-14T00:00:00"/>
    <s v="Вт"/>
    <x v="6"/>
    <x v="1"/>
    <m/>
    <m/>
    <x v="13"/>
    <x v="10"/>
    <s v="норма"/>
    <n v="0"/>
    <n v="8"/>
  </r>
  <r>
    <m/>
    <d v="2024-05-15T00:00:00"/>
    <s v="Ср"/>
    <x v="6"/>
    <x v="2"/>
    <m/>
    <m/>
    <x v="13"/>
    <x v="10"/>
    <s v="норма"/>
    <n v="0"/>
    <n v="4"/>
  </r>
  <r>
    <m/>
    <d v="2024-05-16T00:00:00"/>
    <s v="Чт"/>
    <x v="6"/>
    <x v="1"/>
    <m/>
    <m/>
    <x v="13"/>
    <x v="10"/>
    <s v="норма"/>
    <n v="0"/>
    <n v="8"/>
  </r>
  <r>
    <m/>
    <d v="2024-05-17T00:00:00"/>
    <s v="Пт"/>
    <x v="6"/>
    <x v="2"/>
    <m/>
    <m/>
    <x v="13"/>
    <x v="10"/>
    <s v="норма"/>
    <n v="0"/>
    <n v="4"/>
  </r>
  <r>
    <s v="В/П"/>
    <d v="2024-05-18T00:00:00"/>
    <s v="Сб"/>
    <x v="0"/>
    <x v="5"/>
    <m/>
    <m/>
    <x v="13"/>
    <x v="10"/>
    <s v=""/>
    <n v="0"/>
    <n v="0"/>
  </r>
  <r>
    <s v="В/П"/>
    <d v="2024-05-19T00:00:00"/>
    <s v="Вс"/>
    <x v="0"/>
    <x v="5"/>
    <m/>
    <m/>
    <x v="13"/>
    <x v="10"/>
    <s v=""/>
    <n v="0"/>
    <n v="0"/>
  </r>
  <r>
    <m/>
    <d v="2024-05-20T00:00:00"/>
    <s v="Пн"/>
    <x v="7"/>
    <x v="1"/>
    <m/>
    <m/>
    <x v="13"/>
    <x v="10"/>
    <s v="норма"/>
    <n v="0"/>
    <n v="8"/>
  </r>
  <r>
    <m/>
    <d v="2024-05-21T00:00:00"/>
    <s v="Вт"/>
    <x v="7"/>
    <x v="1"/>
    <m/>
    <m/>
    <x v="13"/>
    <x v="10"/>
    <s v="норма"/>
    <n v="0"/>
    <n v="8"/>
  </r>
  <r>
    <m/>
    <d v="2024-05-22T00:00:00"/>
    <s v="Ср"/>
    <x v="7"/>
    <x v="8"/>
    <m/>
    <m/>
    <x v="13"/>
    <x v="10"/>
    <s v="норма"/>
    <n v="0"/>
    <n v="5"/>
  </r>
  <r>
    <m/>
    <d v="2024-05-23T00:00:00"/>
    <s v="Чт"/>
    <x v="0"/>
    <x v="5"/>
    <m/>
    <m/>
    <x v="13"/>
    <x v="10"/>
    <s v=""/>
    <n v="0"/>
    <n v="0"/>
  </r>
  <r>
    <m/>
    <d v="2024-05-24T00:00:00"/>
    <s v="Пт"/>
    <x v="7"/>
    <x v="2"/>
    <m/>
    <m/>
    <x v="13"/>
    <x v="10"/>
    <s v="норма"/>
    <n v="0"/>
    <n v="4"/>
  </r>
  <r>
    <s v="В/П"/>
    <d v="2024-05-25T00:00:00"/>
    <s v="Сб"/>
    <x v="0"/>
    <x v="5"/>
    <m/>
    <m/>
    <x v="13"/>
    <x v="10"/>
    <s v=""/>
    <n v="0"/>
    <n v="0"/>
  </r>
  <r>
    <s v="В/П"/>
    <d v="2024-05-26T00:00:00"/>
    <s v="Вс"/>
    <x v="0"/>
    <x v="5"/>
    <m/>
    <m/>
    <x v="13"/>
    <x v="10"/>
    <s v=""/>
    <n v="0"/>
    <n v="0"/>
  </r>
  <r>
    <m/>
    <d v="2024-05-27T00:00:00"/>
    <s v="Пн"/>
    <x v="7"/>
    <x v="1"/>
    <m/>
    <m/>
    <x v="13"/>
    <x v="10"/>
    <s v="норма"/>
    <n v="0"/>
    <n v="8"/>
  </r>
  <r>
    <m/>
    <d v="2024-05-28T00:00:00"/>
    <s v="Вт"/>
    <x v="7"/>
    <x v="1"/>
    <m/>
    <m/>
    <x v="13"/>
    <x v="10"/>
    <s v="норма"/>
    <n v="0"/>
    <n v="8"/>
  </r>
  <r>
    <m/>
    <d v="2024-05-29T00:00:00"/>
    <s v="Ср"/>
    <x v="7"/>
    <x v="8"/>
    <m/>
    <m/>
    <x v="13"/>
    <x v="10"/>
    <s v="норма"/>
    <n v="0"/>
    <n v="5"/>
  </r>
  <r>
    <m/>
    <d v="2024-05-30T00:00:00"/>
    <s v="Чт"/>
    <x v="7"/>
    <x v="1"/>
    <m/>
    <m/>
    <x v="13"/>
    <x v="10"/>
    <s v="норма"/>
    <n v="0"/>
    <n v="8"/>
  </r>
  <r>
    <m/>
    <d v="2024-05-31T00:00:00"/>
    <s v="Пт"/>
    <x v="7"/>
    <x v="20"/>
    <m/>
    <m/>
    <x v="13"/>
    <x v="10"/>
    <s v="норма + переработка"/>
    <n v="1.5"/>
    <n v="8"/>
  </r>
  <r>
    <s v="В/П"/>
    <d v="2024-05-01T00:00:00"/>
    <s v="Ср"/>
    <x v="0"/>
    <x v="5"/>
    <m/>
    <m/>
    <x v="14"/>
    <x v="10"/>
    <s v=""/>
    <n v="0"/>
    <n v="0"/>
  </r>
  <r>
    <m/>
    <d v="2024-05-02T00:00:00"/>
    <s v="Чт"/>
    <x v="0"/>
    <x v="5"/>
    <m/>
    <m/>
    <x v="14"/>
    <x v="10"/>
    <s v=""/>
    <n v="0"/>
    <n v="0"/>
  </r>
  <r>
    <m/>
    <d v="2024-05-03T00:00:00"/>
    <s v="Пт"/>
    <x v="0"/>
    <x v="5"/>
    <m/>
    <m/>
    <x v="14"/>
    <x v="10"/>
    <s v=""/>
    <n v="0"/>
    <n v="0"/>
  </r>
  <r>
    <s v="В/П"/>
    <d v="2024-05-04T00:00:00"/>
    <s v="Сб"/>
    <x v="0"/>
    <x v="5"/>
    <m/>
    <m/>
    <x v="14"/>
    <x v="10"/>
    <s v=""/>
    <n v="0"/>
    <n v="0"/>
  </r>
  <r>
    <s v="В/П"/>
    <d v="2024-05-05T00:00:00"/>
    <s v="Вс"/>
    <x v="0"/>
    <x v="5"/>
    <m/>
    <m/>
    <x v="14"/>
    <x v="10"/>
    <s v=""/>
    <n v="0"/>
    <n v="0"/>
  </r>
  <r>
    <m/>
    <d v="2024-05-06T00:00:00"/>
    <s v="Пн"/>
    <x v="0"/>
    <x v="5"/>
    <m/>
    <m/>
    <x v="14"/>
    <x v="10"/>
    <s v=""/>
    <n v="0"/>
    <n v="0"/>
  </r>
  <r>
    <m/>
    <d v="2024-05-07T00:00:00"/>
    <s v="Вт"/>
    <x v="0"/>
    <x v="5"/>
    <m/>
    <m/>
    <x v="14"/>
    <x v="10"/>
    <s v=""/>
    <n v="0"/>
    <n v="0"/>
  </r>
  <r>
    <m/>
    <d v="2024-05-08T00:00:00"/>
    <s v="Ср"/>
    <x v="0"/>
    <x v="5"/>
    <m/>
    <m/>
    <x v="14"/>
    <x v="10"/>
    <s v=""/>
    <n v="0"/>
    <n v="0"/>
  </r>
  <r>
    <s v="В/П"/>
    <d v="2024-05-09T00:00:00"/>
    <s v="Чт"/>
    <x v="0"/>
    <x v="5"/>
    <m/>
    <m/>
    <x v="14"/>
    <x v="10"/>
    <s v=""/>
    <n v="0"/>
    <n v="0"/>
  </r>
  <r>
    <s v="В/П"/>
    <d v="2024-05-10T00:00:00"/>
    <s v="Пт"/>
    <x v="0"/>
    <x v="5"/>
    <m/>
    <m/>
    <x v="14"/>
    <x v="10"/>
    <s v=""/>
    <n v="0"/>
    <n v="0"/>
  </r>
  <r>
    <s v="В/П"/>
    <d v="2024-05-11T00:00:00"/>
    <s v="Сб"/>
    <x v="0"/>
    <x v="5"/>
    <m/>
    <m/>
    <x v="14"/>
    <x v="10"/>
    <s v=""/>
    <n v="0"/>
    <n v="0"/>
  </r>
  <r>
    <s v="В/П"/>
    <d v="2024-05-12T00:00:00"/>
    <s v="Вс"/>
    <x v="0"/>
    <x v="5"/>
    <m/>
    <m/>
    <x v="14"/>
    <x v="10"/>
    <s v=""/>
    <n v="0"/>
    <n v="0"/>
  </r>
  <r>
    <m/>
    <d v="2024-05-13T00:00:00"/>
    <s v="Пн"/>
    <x v="0"/>
    <x v="5"/>
    <m/>
    <m/>
    <x v="14"/>
    <x v="10"/>
    <s v=""/>
    <n v="0"/>
    <n v="0"/>
  </r>
  <r>
    <m/>
    <d v="2024-05-14T00:00:00"/>
    <s v="Вт"/>
    <x v="0"/>
    <x v="5"/>
    <m/>
    <m/>
    <x v="14"/>
    <x v="10"/>
    <s v=""/>
    <n v="0"/>
    <n v="0"/>
  </r>
  <r>
    <m/>
    <d v="2024-05-15T00:00:00"/>
    <s v="Ср"/>
    <x v="0"/>
    <x v="5"/>
    <m/>
    <m/>
    <x v="14"/>
    <x v="10"/>
    <s v=""/>
    <n v="0"/>
    <n v="0"/>
  </r>
  <r>
    <m/>
    <d v="2024-05-16T00:00:00"/>
    <s v="Чт"/>
    <x v="1"/>
    <x v="1"/>
    <m/>
    <m/>
    <x v="14"/>
    <x v="10"/>
    <s v="норма"/>
    <n v="0"/>
    <n v="8"/>
  </r>
  <r>
    <m/>
    <d v="2024-05-17T00:00:00"/>
    <s v="Пт"/>
    <x v="1"/>
    <x v="1"/>
    <m/>
    <m/>
    <x v="14"/>
    <x v="10"/>
    <s v="норма"/>
    <n v="0"/>
    <n v="8"/>
  </r>
  <r>
    <s v="В/П"/>
    <d v="2024-05-18T00:00:00"/>
    <s v="Сб"/>
    <x v="0"/>
    <x v="5"/>
    <m/>
    <m/>
    <x v="14"/>
    <x v="10"/>
    <s v=""/>
    <n v="0"/>
    <n v="0"/>
  </r>
  <r>
    <s v="В/П"/>
    <d v="2024-05-19T00:00:00"/>
    <s v="Вс"/>
    <x v="0"/>
    <x v="5"/>
    <m/>
    <m/>
    <x v="14"/>
    <x v="10"/>
    <s v=""/>
    <n v="0"/>
    <n v="0"/>
  </r>
  <r>
    <m/>
    <d v="2024-05-20T00:00:00"/>
    <s v="Пн"/>
    <x v="1"/>
    <x v="1"/>
    <m/>
    <m/>
    <x v="14"/>
    <x v="10"/>
    <s v="норма"/>
    <n v="0"/>
    <n v="8"/>
  </r>
  <r>
    <m/>
    <d v="2024-05-21T00:00:00"/>
    <s v="Вт"/>
    <x v="1"/>
    <x v="1"/>
    <m/>
    <m/>
    <x v="14"/>
    <x v="10"/>
    <s v="норма"/>
    <n v="0"/>
    <n v="8"/>
  </r>
  <r>
    <m/>
    <d v="2024-05-22T00:00:00"/>
    <s v="Ср"/>
    <x v="1"/>
    <x v="1"/>
    <m/>
    <m/>
    <x v="14"/>
    <x v="10"/>
    <s v="норма"/>
    <n v="0"/>
    <n v="8"/>
  </r>
  <r>
    <m/>
    <d v="2024-05-23T00:00:00"/>
    <s v="Чт"/>
    <x v="1"/>
    <x v="1"/>
    <m/>
    <m/>
    <x v="14"/>
    <x v="10"/>
    <s v="норма"/>
    <n v="0"/>
    <n v="8"/>
  </r>
  <r>
    <m/>
    <d v="2024-05-24T00:00:00"/>
    <s v="Пт"/>
    <x v="1"/>
    <x v="1"/>
    <m/>
    <m/>
    <x v="14"/>
    <x v="10"/>
    <s v="норма"/>
    <n v="0"/>
    <n v="8"/>
  </r>
  <r>
    <s v="В/П"/>
    <d v="2024-05-25T00:00:00"/>
    <s v="Сб"/>
    <x v="0"/>
    <x v="5"/>
    <m/>
    <m/>
    <x v="14"/>
    <x v="10"/>
    <s v=""/>
    <n v="0"/>
    <n v="0"/>
  </r>
  <r>
    <s v="В/П"/>
    <d v="2024-05-26T00:00:00"/>
    <s v="Вс"/>
    <x v="0"/>
    <x v="5"/>
    <m/>
    <m/>
    <x v="14"/>
    <x v="10"/>
    <s v=""/>
    <n v="0"/>
    <n v="0"/>
  </r>
  <r>
    <m/>
    <d v="2024-05-27T00:00:00"/>
    <s v="Пн"/>
    <x v="1"/>
    <x v="1"/>
    <m/>
    <m/>
    <x v="14"/>
    <x v="10"/>
    <s v="норма"/>
    <n v="0"/>
    <n v="8"/>
  </r>
  <r>
    <m/>
    <d v="2024-05-28T00:00:00"/>
    <s v="Вт"/>
    <x v="1"/>
    <x v="1"/>
    <m/>
    <m/>
    <x v="14"/>
    <x v="10"/>
    <s v="норма"/>
    <n v="0"/>
    <n v="8"/>
  </r>
  <r>
    <m/>
    <d v="2024-05-29T00:00:00"/>
    <s v="Ср"/>
    <x v="1"/>
    <x v="1"/>
    <m/>
    <m/>
    <x v="14"/>
    <x v="10"/>
    <s v="норма"/>
    <n v="0"/>
    <n v="8"/>
  </r>
  <r>
    <m/>
    <d v="2024-05-30T00:00:00"/>
    <s v="Чт"/>
    <x v="1"/>
    <x v="1"/>
    <m/>
    <m/>
    <x v="14"/>
    <x v="10"/>
    <s v="норма"/>
    <n v="0"/>
    <n v="8"/>
  </r>
  <r>
    <m/>
    <d v="2024-05-31T00:00:00"/>
    <s v="Пт"/>
    <x v="1"/>
    <x v="1"/>
    <m/>
    <m/>
    <x v="14"/>
    <x v="10"/>
    <s v="норма"/>
    <n v="0"/>
    <n v="8"/>
  </r>
  <r>
    <s v="В/П"/>
    <d v="2024-05-01T00:00:00"/>
    <s v="Ср"/>
    <x v="0"/>
    <x v="5"/>
    <m/>
    <m/>
    <x v="10"/>
    <x v="10"/>
    <s v=""/>
    <n v="0"/>
    <n v="0"/>
  </r>
  <r>
    <m/>
    <d v="2024-05-02T00:00:00"/>
    <s v="Чт"/>
    <x v="30"/>
    <x v="1"/>
    <m/>
    <m/>
    <x v="10"/>
    <x v="10"/>
    <s v="норма"/>
    <n v="0"/>
    <n v="8"/>
  </r>
  <r>
    <m/>
    <d v="2024-05-03T00:00:00"/>
    <s v="Пт"/>
    <x v="30"/>
    <x v="1"/>
    <m/>
    <m/>
    <x v="10"/>
    <x v="10"/>
    <s v="норма"/>
    <n v="0"/>
    <n v="8"/>
  </r>
  <r>
    <s v="В/П"/>
    <d v="2024-05-04T00:00:00"/>
    <s v="Сб"/>
    <x v="0"/>
    <x v="5"/>
    <m/>
    <m/>
    <x v="10"/>
    <x v="10"/>
    <s v=""/>
    <n v="0"/>
    <n v="0"/>
  </r>
  <r>
    <s v="В/П"/>
    <d v="2024-05-05T00:00:00"/>
    <s v="Вс"/>
    <x v="0"/>
    <x v="5"/>
    <m/>
    <m/>
    <x v="10"/>
    <x v="10"/>
    <s v=""/>
    <n v="0"/>
    <n v="0"/>
  </r>
  <r>
    <m/>
    <d v="2024-05-06T00:00:00"/>
    <s v="Пн"/>
    <x v="30"/>
    <x v="1"/>
    <m/>
    <m/>
    <x v="10"/>
    <x v="10"/>
    <s v="норма"/>
    <n v="0"/>
    <n v="8"/>
  </r>
  <r>
    <m/>
    <d v="2024-05-07T00:00:00"/>
    <s v="Вт"/>
    <x v="30"/>
    <x v="1"/>
    <m/>
    <m/>
    <x v="10"/>
    <x v="10"/>
    <s v="норма"/>
    <n v="0"/>
    <n v="8"/>
  </r>
  <r>
    <m/>
    <d v="2024-05-08T00:00:00"/>
    <s v="Ср"/>
    <x v="30"/>
    <x v="9"/>
    <m/>
    <m/>
    <x v="10"/>
    <x v="10"/>
    <s v="норма"/>
    <n v="0"/>
    <n v="7"/>
  </r>
  <r>
    <s v="В/П"/>
    <d v="2024-05-09T00:00:00"/>
    <s v="Чт"/>
    <x v="0"/>
    <x v="5"/>
    <m/>
    <m/>
    <x v="10"/>
    <x v="10"/>
    <s v=""/>
    <n v="0"/>
    <n v="0"/>
  </r>
  <r>
    <s v="В/П"/>
    <d v="2024-05-10T00:00:00"/>
    <s v="Пт"/>
    <x v="0"/>
    <x v="5"/>
    <m/>
    <m/>
    <x v="10"/>
    <x v="10"/>
    <s v=""/>
    <n v="0"/>
    <n v="0"/>
  </r>
  <r>
    <s v="В/П"/>
    <d v="2024-05-11T00:00:00"/>
    <s v="Сб"/>
    <x v="0"/>
    <x v="5"/>
    <m/>
    <m/>
    <x v="10"/>
    <x v="10"/>
    <s v=""/>
    <n v="0"/>
    <n v="0"/>
  </r>
  <r>
    <s v="В/П"/>
    <d v="2024-05-12T00:00:00"/>
    <s v="Вс"/>
    <x v="0"/>
    <x v="5"/>
    <m/>
    <m/>
    <x v="10"/>
    <x v="10"/>
    <s v=""/>
    <n v="0"/>
    <n v="0"/>
  </r>
  <r>
    <m/>
    <d v="2024-05-13T00:00:00"/>
    <s v="Пн"/>
    <x v="30"/>
    <x v="1"/>
    <m/>
    <m/>
    <x v="10"/>
    <x v="10"/>
    <s v="норма"/>
    <n v="0"/>
    <n v="8"/>
  </r>
  <r>
    <m/>
    <d v="2024-05-14T00:00:00"/>
    <s v="Вт"/>
    <x v="30"/>
    <x v="1"/>
    <m/>
    <m/>
    <x v="10"/>
    <x v="10"/>
    <s v="норма"/>
    <n v="0"/>
    <n v="8"/>
  </r>
  <r>
    <m/>
    <d v="2024-05-15T00:00:00"/>
    <s v="Ср"/>
    <x v="30"/>
    <x v="1"/>
    <m/>
    <m/>
    <x v="10"/>
    <x v="10"/>
    <s v="норма"/>
    <n v="0"/>
    <n v="8"/>
  </r>
  <r>
    <m/>
    <d v="2024-05-16T00:00:00"/>
    <s v="Чт"/>
    <x v="30"/>
    <x v="1"/>
    <m/>
    <m/>
    <x v="10"/>
    <x v="10"/>
    <s v="норма"/>
    <n v="0"/>
    <n v="8"/>
  </r>
  <r>
    <m/>
    <d v="2024-05-17T00:00:00"/>
    <s v="Пт"/>
    <x v="30"/>
    <x v="1"/>
    <m/>
    <m/>
    <x v="10"/>
    <x v="10"/>
    <s v="норма"/>
    <n v="0"/>
    <n v="8"/>
  </r>
  <r>
    <s v="В/П"/>
    <d v="2024-05-18T00:00:00"/>
    <s v="Сб"/>
    <x v="30"/>
    <x v="1"/>
    <m/>
    <m/>
    <x v="10"/>
    <x v="10"/>
    <s v="переработка"/>
    <n v="8"/>
    <n v="0"/>
  </r>
  <r>
    <s v="В/П"/>
    <d v="2024-05-19T00:00:00"/>
    <s v="Вс"/>
    <x v="30"/>
    <x v="1"/>
    <m/>
    <m/>
    <x v="10"/>
    <x v="10"/>
    <s v="переработка"/>
    <n v="8"/>
    <n v="0"/>
  </r>
  <r>
    <m/>
    <d v="2024-05-20T00:00:00"/>
    <s v="Пн"/>
    <x v="30"/>
    <x v="1"/>
    <m/>
    <m/>
    <x v="10"/>
    <x v="10"/>
    <s v="норма"/>
    <n v="0"/>
    <n v="8"/>
  </r>
  <r>
    <m/>
    <d v="2024-05-21T00:00:00"/>
    <s v="Вт"/>
    <x v="30"/>
    <x v="1"/>
    <m/>
    <m/>
    <x v="10"/>
    <x v="10"/>
    <s v="норма"/>
    <n v="0"/>
    <n v="8"/>
  </r>
  <r>
    <m/>
    <d v="2024-05-22T00:00:00"/>
    <s v="Ср"/>
    <x v="30"/>
    <x v="1"/>
    <m/>
    <m/>
    <x v="10"/>
    <x v="10"/>
    <s v="норма"/>
    <n v="0"/>
    <n v="8"/>
  </r>
  <r>
    <m/>
    <d v="2024-05-23T00:00:00"/>
    <s v="Чт"/>
    <x v="30"/>
    <x v="1"/>
    <m/>
    <m/>
    <x v="10"/>
    <x v="10"/>
    <s v="норма"/>
    <n v="0"/>
    <n v="8"/>
  </r>
  <r>
    <m/>
    <d v="2024-05-24T00:00:00"/>
    <s v="Пт"/>
    <x v="30"/>
    <x v="1"/>
    <m/>
    <m/>
    <x v="10"/>
    <x v="10"/>
    <s v="норма"/>
    <n v="0"/>
    <n v="8"/>
  </r>
  <r>
    <s v="В/П"/>
    <d v="2024-05-25T00:00:00"/>
    <s v="Сб"/>
    <x v="0"/>
    <x v="5"/>
    <m/>
    <m/>
    <x v="10"/>
    <x v="10"/>
    <s v=""/>
    <n v="0"/>
    <n v="0"/>
  </r>
  <r>
    <s v="В/П"/>
    <d v="2024-05-26T00:00:00"/>
    <s v="Вс"/>
    <x v="0"/>
    <x v="5"/>
    <m/>
    <m/>
    <x v="10"/>
    <x v="10"/>
    <s v=""/>
    <n v="0"/>
    <n v="0"/>
  </r>
  <r>
    <m/>
    <d v="2024-05-27T00:00:00"/>
    <s v="Пн"/>
    <x v="30"/>
    <x v="1"/>
    <m/>
    <m/>
    <x v="10"/>
    <x v="10"/>
    <s v="норма"/>
    <n v="0"/>
    <n v="8"/>
  </r>
  <r>
    <m/>
    <d v="2024-05-28T00:00:00"/>
    <s v="Вт"/>
    <x v="30"/>
    <x v="1"/>
    <m/>
    <m/>
    <x v="10"/>
    <x v="10"/>
    <s v="норма"/>
    <n v="0"/>
    <n v="8"/>
  </r>
  <r>
    <m/>
    <d v="2024-05-29T00:00:00"/>
    <s v="Ср"/>
    <x v="30"/>
    <x v="1"/>
    <m/>
    <m/>
    <x v="10"/>
    <x v="10"/>
    <s v="норма"/>
    <n v="0"/>
    <n v="8"/>
  </r>
  <r>
    <m/>
    <d v="2024-05-30T00:00:00"/>
    <s v="Чт"/>
    <x v="30"/>
    <x v="1"/>
    <m/>
    <m/>
    <x v="10"/>
    <x v="10"/>
    <s v="норма"/>
    <n v="0"/>
    <n v="8"/>
  </r>
  <r>
    <m/>
    <d v="2024-05-31T00:00:00"/>
    <s v="Пт"/>
    <x v="30"/>
    <x v="1"/>
    <m/>
    <m/>
    <x v="10"/>
    <x v="10"/>
    <s v="норма"/>
    <n v="0"/>
    <n v="8"/>
  </r>
  <r>
    <s v="В/П"/>
    <d v="2024-05-01T00:00:00"/>
    <s v="Ср"/>
    <x v="18"/>
    <x v="13"/>
    <m/>
    <m/>
    <x v="5"/>
    <x v="10"/>
    <s v="переработка"/>
    <n v="12"/>
    <n v="0"/>
  </r>
  <r>
    <m/>
    <d v="2024-05-02T00:00:00"/>
    <s v="Чт"/>
    <x v="18"/>
    <x v="12"/>
    <m/>
    <m/>
    <x v="5"/>
    <x v="10"/>
    <s v="норма + переработка"/>
    <n v="3"/>
    <n v="8"/>
  </r>
  <r>
    <m/>
    <d v="2024-05-03T00:00:00"/>
    <s v="Пт"/>
    <x v="18"/>
    <x v="12"/>
    <m/>
    <m/>
    <x v="5"/>
    <x v="10"/>
    <s v="норма + переработка"/>
    <n v="3"/>
    <n v="8"/>
  </r>
  <r>
    <s v="В/П"/>
    <d v="2024-05-04T00:00:00"/>
    <s v="Сб"/>
    <x v="18"/>
    <x v="12"/>
    <m/>
    <m/>
    <x v="5"/>
    <x v="10"/>
    <s v="переработка"/>
    <n v="11"/>
    <n v="0"/>
  </r>
  <r>
    <s v="В/П"/>
    <d v="2024-05-05T00:00:00"/>
    <s v="Вс"/>
    <x v="18"/>
    <x v="12"/>
    <m/>
    <m/>
    <x v="5"/>
    <x v="10"/>
    <s v="переработка"/>
    <n v="11"/>
    <n v="0"/>
  </r>
  <r>
    <m/>
    <d v="2024-05-06T00:00:00"/>
    <s v="Пн"/>
    <x v="18"/>
    <x v="13"/>
    <m/>
    <m/>
    <x v="5"/>
    <x v="10"/>
    <s v="норма + переработка"/>
    <n v="4"/>
    <n v="8"/>
  </r>
  <r>
    <m/>
    <d v="2024-05-07T00:00:00"/>
    <s v="Вт"/>
    <x v="18"/>
    <x v="1"/>
    <m/>
    <m/>
    <x v="5"/>
    <x v="10"/>
    <s v="норма"/>
    <n v="0"/>
    <n v="8"/>
  </r>
  <r>
    <m/>
    <d v="2024-05-08T00:00:00"/>
    <s v="Ср"/>
    <x v="18"/>
    <x v="1"/>
    <m/>
    <m/>
    <x v="5"/>
    <x v="10"/>
    <s v="норма"/>
    <n v="0"/>
    <n v="8"/>
  </r>
  <r>
    <s v="В/П"/>
    <d v="2024-05-09T00:00:00"/>
    <s v="Чт"/>
    <x v="0"/>
    <x v="5"/>
    <m/>
    <m/>
    <x v="5"/>
    <x v="10"/>
    <s v=""/>
    <n v="0"/>
    <n v="0"/>
  </r>
  <r>
    <s v="В/П"/>
    <d v="2024-05-10T00:00:00"/>
    <s v="Пт"/>
    <x v="0"/>
    <x v="5"/>
    <m/>
    <m/>
    <x v="5"/>
    <x v="10"/>
    <s v=""/>
    <n v="0"/>
    <n v="0"/>
  </r>
  <r>
    <s v="В/П"/>
    <d v="2024-05-11T00:00:00"/>
    <s v="Сб"/>
    <x v="0"/>
    <x v="5"/>
    <m/>
    <m/>
    <x v="5"/>
    <x v="10"/>
    <s v=""/>
    <n v="0"/>
    <n v="0"/>
  </r>
  <r>
    <s v="В/П"/>
    <d v="2024-05-12T00:00:00"/>
    <s v="Вс"/>
    <x v="0"/>
    <x v="5"/>
    <m/>
    <m/>
    <x v="5"/>
    <x v="10"/>
    <s v=""/>
    <n v="0"/>
    <n v="0"/>
  </r>
  <r>
    <m/>
    <d v="2024-05-13T00:00:00"/>
    <s v="Пн"/>
    <x v="18"/>
    <x v="1"/>
    <m/>
    <m/>
    <x v="5"/>
    <x v="10"/>
    <s v="норма"/>
    <n v="0"/>
    <n v="8"/>
  </r>
  <r>
    <m/>
    <d v="2024-05-14T00:00:00"/>
    <s v="Вт"/>
    <x v="3"/>
    <x v="1"/>
    <m/>
    <m/>
    <x v="5"/>
    <x v="10"/>
    <s v="норма"/>
    <n v="0"/>
    <n v="8"/>
  </r>
  <r>
    <m/>
    <d v="2024-05-15T00:00:00"/>
    <s v="Ср"/>
    <x v="3"/>
    <x v="1"/>
    <m/>
    <m/>
    <x v="5"/>
    <x v="10"/>
    <s v="норма"/>
    <n v="0"/>
    <n v="8"/>
  </r>
  <r>
    <m/>
    <d v="2024-05-16T00:00:00"/>
    <s v="Чт"/>
    <x v="18"/>
    <x v="2"/>
    <m/>
    <m/>
    <x v="5"/>
    <x v="10"/>
    <s v="норма"/>
    <n v="0"/>
    <n v="4"/>
  </r>
  <r>
    <m/>
    <d v="2024-05-16T00:00:00"/>
    <s v="Чт"/>
    <x v="3"/>
    <x v="2"/>
    <m/>
    <m/>
    <x v="5"/>
    <x v="10"/>
    <s v="норма"/>
    <n v="0"/>
    <n v="4"/>
  </r>
  <r>
    <m/>
    <d v="2024-05-17T00:00:00"/>
    <s v="Пт"/>
    <x v="3"/>
    <x v="1"/>
    <m/>
    <m/>
    <x v="5"/>
    <x v="10"/>
    <s v="норма"/>
    <n v="0"/>
    <n v="8"/>
  </r>
  <r>
    <s v="В/П"/>
    <d v="2024-05-18T00:00:00"/>
    <s v="Сб"/>
    <x v="0"/>
    <x v="5"/>
    <m/>
    <m/>
    <x v="5"/>
    <x v="10"/>
    <s v=""/>
    <n v="0"/>
    <n v="0"/>
  </r>
  <r>
    <s v="В/П"/>
    <d v="2024-05-19T00:00:00"/>
    <s v="Вс"/>
    <x v="0"/>
    <x v="5"/>
    <m/>
    <m/>
    <x v="5"/>
    <x v="10"/>
    <s v=""/>
    <n v="0"/>
    <n v="0"/>
  </r>
  <r>
    <m/>
    <d v="2024-05-20T00:00:00"/>
    <s v="Пн"/>
    <x v="18"/>
    <x v="1"/>
    <m/>
    <m/>
    <x v="5"/>
    <x v="10"/>
    <s v="норма"/>
    <n v="0"/>
    <n v="8"/>
  </r>
  <r>
    <m/>
    <d v="2024-05-21T00:00:00"/>
    <s v="Вт"/>
    <x v="18"/>
    <x v="1"/>
    <m/>
    <m/>
    <x v="5"/>
    <x v="10"/>
    <s v="норма"/>
    <n v="0"/>
    <n v="8"/>
  </r>
  <r>
    <m/>
    <d v="2024-05-22T00:00:00"/>
    <s v="Ср"/>
    <x v="18"/>
    <x v="1"/>
    <m/>
    <m/>
    <x v="5"/>
    <x v="10"/>
    <s v="норма"/>
    <n v="0"/>
    <n v="8"/>
  </r>
  <r>
    <m/>
    <d v="2024-05-23T00:00:00"/>
    <s v="Чт"/>
    <x v="18"/>
    <x v="1"/>
    <m/>
    <m/>
    <x v="5"/>
    <x v="10"/>
    <s v="норма"/>
    <n v="0"/>
    <n v="8"/>
  </r>
  <r>
    <m/>
    <d v="2024-05-24T00:00:00"/>
    <s v="Пт"/>
    <x v="18"/>
    <x v="1"/>
    <m/>
    <m/>
    <x v="5"/>
    <x v="10"/>
    <s v="норма"/>
    <n v="0"/>
    <n v="8"/>
  </r>
  <r>
    <s v="В/П"/>
    <d v="2024-05-25T00:00:00"/>
    <s v="Сб"/>
    <x v="0"/>
    <x v="5"/>
    <m/>
    <m/>
    <x v="5"/>
    <x v="10"/>
    <s v=""/>
    <n v="0"/>
    <n v="0"/>
  </r>
  <r>
    <s v="В/П"/>
    <d v="2024-05-26T00:00:00"/>
    <s v="Вс"/>
    <x v="0"/>
    <x v="5"/>
    <m/>
    <m/>
    <x v="5"/>
    <x v="10"/>
    <s v=""/>
    <n v="0"/>
    <n v="0"/>
  </r>
  <r>
    <m/>
    <d v="2024-05-27T00:00:00"/>
    <s v="Пн"/>
    <x v="18"/>
    <x v="1"/>
    <m/>
    <m/>
    <x v="5"/>
    <x v="10"/>
    <s v="норма"/>
    <n v="0"/>
    <n v="8"/>
  </r>
  <r>
    <m/>
    <d v="2024-05-28T00:00:00"/>
    <s v="Вт"/>
    <x v="18"/>
    <x v="1"/>
    <m/>
    <m/>
    <x v="5"/>
    <x v="10"/>
    <s v="норма"/>
    <n v="0"/>
    <n v="8"/>
  </r>
  <r>
    <m/>
    <d v="2024-05-29T00:00:00"/>
    <s v="Ср"/>
    <x v="18"/>
    <x v="1"/>
    <m/>
    <m/>
    <x v="5"/>
    <x v="10"/>
    <s v="норма"/>
    <n v="0"/>
    <n v="8"/>
  </r>
  <r>
    <m/>
    <d v="2024-05-30T00:00:00"/>
    <s v="Чт"/>
    <x v="18"/>
    <x v="1"/>
    <m/>
    <m/>
    <x v="5"/>
    <x v="10"/>
    <s v="норма"/>
    <n v="0"/>
    <n v="8"/>
  </r>
  <r>
    <m/>
    <d v="2024-05-31T00:00:00"/>
    <s v="Пт"/>
    <x v="18"/>
    <x v="1"/>
    <m/>
    <m/>
    <x v="5"/>
    <x v="10"/>
    <s v="норма"/>
    <n v="0"/>
    <n v="8"/>
  </r>
  <r>
    <s v="В/П"/>
    <d v="2024-05-01T00:00:00"/>
    <s v="Ср"/>
    <x v="0"/>
    <x v="5"/>
    <m/>
    <m/>
    <x v="9"/>
    <x v="10"/>
    <s v=""/>
    <n v="0"/>
    <n v="0"/>
  </r>
  <r>
    <m/>
    <d v="2024-05-02T00:00:00"/>
    <s v="Чт"/>
    <x v="22"/>
    <x v="1"/>
    <m/>
    <m/>
    <x v="9"/>
    <x v="10"/>
    <s v="норма"/>
    <n v="0"/>
    <n v="8"/>
  </r>
  <r>
    <m/>
    <d v="2024-05-03T00:00:00"/>
    <s v="Пт"/>
    <x v="22"/>
    <x v="1"/>
    <m/>
    <m/>
    <x v="9"/>
    <x v="10"/>
    <s v="норма"/>
    <n v="0"/>
    <n v="8"/>
  </r>
  <r>
    <s v="В/П"/>
    <d v="2024-05-04T00:00:00"/>
    <s v="Сб"/>
    <x v="0"/>
    <x v="5"/>
    <m/>
    <m/>
    <x v="9"/>
    <x v="10"/>
    <s v=""/>
    <n v="0"/>
    <n v="0"/>
  </r>
  <r>
    <s v="В/П"/>
    <d v="2024-05-05T00:00:00"/>
    <s v="Вс"/>
    <x v="0"/>
    <x v="5"/>
    <m/>
    <m/>
    <x v="9"/>
    <x v="10"/>
    <s v=""/>
    <n v="0"/>
    <n v="0"/>
  </r>
  <r>
    <m/>
    <d v="2024-05-06T00:00:00"/>
    <s v="Пн"/>
    <x v="10"/>
    <x v="1"/>
    <m/>
    <m/>
    <x v="9"/>
    <x v="10"/>
    <s v="норма"/>
    <n v="0"/>
    <n v="8"/>
  </r>
  <r>
    <m/>
    <d v="2024-05-07T00:00:00"/>
    <s v="Вт"/>
    <x v="10"/>
    <x v="1"/>
    <m/>
    <m/>
    <x v="9"/>
    <x v="10"/>
    <s v="норма"/>
    <n v="0"/>
    <n v="8"/>
  </r>
  <r>
    <m/>
    <d v="2024-05-08T00:00:00"/>
    <s v="Ср"/>
    <x v="10"/>
    <x v="1"/>
    <m/>
    <m/>
    <x v="9"/>
    <x v="10"/>
    <s v="норма"/>
    <n v="0"/>
    <n v="8"/>
  </r>
  <r>
    <s v="В/П"/>
    <d v="2024-05-09T00:00:00"/>
    <s v="Чт"/>
    <x v="10"/>
    <x v="1"/>
    <m/>
    <m/>
    <x v="9"/>
    <x v="10"/>
    <s v="переработка"/>
    <n v="8"/>
    <n v="0"/>
  </r>
  <r>
    <s v="В/П"/>
    <d v="2024-05-10T00:00:00"/>
    <s v="Пт"/>
    <x v="10"/>
    <x v="1"/>
    <m/>
    <m/>
    <x v="9"/>
    <x v="10"/>
    <s v="переработка"/>
    <n v="8"/>
    <n v="0"/>
  </r>
  <r>
    <s v="В/П"/>
    <d v="2024-05-11T00:00:00"/>
    <s v="Сб"/>
    <x v="0"/>
    <x v="5"/>
    <m/>
    <m/>
    <x v="9"/>
    <x v="10"/>
    <s v=""/>
    <n v="0"/>
    <n v="0"/>
  </r>
  <r>
    <s v="В/П"/>
    <d v="2024-05-12T00:00:00"/>
    <s v="Вс"/>
    <x v="0"/>
    <x v="5"/>
    <m/>
    <m/>
    <x v="9"/>
    <x v="10"/>
    <s v=""/>
    <n v="0"/>
    <n v="0"/>
  </r>
  <r>
    <m/>
    <d v="2024-05-13T00:00:00"/>
    <s v="Пн"/>
    <x v="10"/>
    <x v="1"/>
    <m/>
    <m/>
    <x v="9"/>
    <x v="10"/>
    <s v="норма"/>
    <n v="0"/>
    <n v="8"/>
  </r>
  <r>
    <m/>
    <d v="2024-05-14T00:00:00"/>
    <s v="Вт"/>
    <x v="10"/>
    <x v="1"/>
    <m/>
    <m/>
    <x v="9"/>
    <x v="10"/>
    <s v="норма"/>
    <n v="0"/>
    <n v="8"/>
  </r>
  <r>
    <m/>
    <d v="2024-05-15T00:00:00"/>
    <s v="Ср"/>
    <x v="10"/>
    <x v="1"/>
    <m/>
    <m/>
    <x v="9"/>
    <x v="10"/>
    <s v="норма"/>
    <n v="0"/>
    <n v="8"/>
  </r>
  <r>
    <m/>
    <d v="2024-05-16T00:00:00"/>
    <s v="Чт"/>
    <x v="10"/>
    <x v="1"/>
    <m/>
    <m/>
    <x v="9"/>
    <x v="10"/>
    <s v="норма"/>
    <n v="0"/>
    <n v="8"/>
  </r>
  <r>
    <m/>
    <d v="2024-05-17T00:00:00"/>
    <s v="Пт"/>
    <x v="10"/>
    <x v="1"/>
    <m/>
    <m/>
    <x v="9"/>
    <x v="10"/>
    <s v="норма"/>
    <n v="0"/>
    <n v="8"/>
  </r>
  <r>
    <s v="В/П"/>
    <d v="2024-05-18T00:00:00"/>
    <s v="Сб"/>
    <x v="0"/>
    <x v="5"/>
    <m/>
    <m/>
    <x v="9"/>
    <x v="10"/>
    <s v=""/>
    <n v="0"/>
    <n v="0"/>
  </r>
  <r>
    <s v="В/П"/>
    <d v="2024-05-19T00:00:00"/>
    <s v="Вс"/>
    <x v="0"/>
    <x v="5"/>
    <m/>
    <m/>
    <x v="9"/>
    <x v="10"/>
    <s v=""/>
    <n v="0"/>
    <n v="0"/>
  </r>
  <r>
    <m/>
    <d v="2024-05-20T00:00:00"/>
    <s v="Пн"/>
    <x v="22"/>
    <x v="1"/>
    <m/>
    <m/>
    <x v="9"/>
    <x v="10"/>
    <s v="норма"/>
    <n v="0"/>
    <n v="8"/>
  </r>
  <r>
    <m/>
    <d v="2024-05-21T00:00:00"/>
    <s v="Вт"/>
    <x v="22"/>
    <x v="1"/>
    <m/>
    <m/>
    <x v="9"/>
    <x v="10"/>
    <s v="норма"/>
    <n v="0"/>
    <n v="8"/>
  </r>
  <r>
    <m/>
    <d v="2024-05-22T00:00:00"/>
    <s v="Ср"/>
    <x v="22"/>
    <x v="1"/>
    <m/>
    <m/>
    <x v="9"/>
    <x v="10"/>
    <s v="норма"/>
    <n v="0"/>
    <n v="8"/>
  </r>
  <r>
    <m/>
    <d v="2024-05-23T00:00:00"/>
    <s v="Чт"/>
    <x v="22"/>
    <x v="1"/>
    <m/>
    <m/>
    <x v="9"/>
    <x v="10"/>
    <s v="норма"/>
    <n v="0"/>
    <n v="8"/>
  </r>
  <r>
    <m/>
    <d v="2024-05-24T00:00:00"/>
    <s v="Пт"/>
    <x v="17"/>
    <x v="1"/>
    <m/>
    <m/>
    <x v="9"/>
    <x v="10"/>
    <s v="норма"/>
    <n v="0"/>
    <n v="8"/>
  </r>
  <r>
    <s v="В/П"/>
    <d v="2024-05-25T00:00:00"/>
    <s v="Сб"/>
    <x v="0"/>
    <x v="5"/>
    <m/>
    <m/>
    <x v="9"/>
    <x v="10"/>
    <s v=""/>
    <n v="0"/>
    <n v="0"/>
  </r>
  <r>
    <s v="В/П"/>
    <d v="2024-05-26T00:00:00"/>
    <s v="Вс"/>
    <x v="0"/>
    <x v="5"/>
    <m/>
    <m/>
    <x v="9"/>
    <x v="10"/>
    <s v=""/>
    <n v="0"/>
    <n v="0"/>
  </r>
  <r>
    <m/>
    <d v="2024-05-27T00:00:00"/>
    <s v="Пн"/>
    <x v="22"/>
    <x v="1"/>
    <m/>
    <m/>
    <x v="9"/>
    <x v="10"/>
    <s v="норма"/>
    <n v="0"/>
    <n v="8"/>
  </r>
  <r>
    <m/>
    <d v="2024-05-28T00:00:00"/>
    <s v="Вт"/>
    <x v="22"/>
    <x v="1"/>
    <m/>
    <m/>
    <x v="9"/>
    <x v="10"/>
    <s v="норма"/>
    <n v="0"/>
    <n v="8"/>
  </r>
  <r>
    <m/>
    <d v="2024-05-29T00:00:00"/>
    <s v="Ср"/>
    <x v="22"/>
    <x v="1"/>
    <m/>
    <m/>
    <x v="9"/>
    <x v="10"/>
    <s v="норма"/>
    <n v="0"/>
    <n v="8"/>
  </r>
  <r>
    <m/>
    <d v="2024-05-30T00:00:00"/>
    <s v="Чт"/>
    <x v="22"/>
    <x v="1"/>
    <m/>
    <m/>
    <x v="9"/>
    <x v="10"/>
    <s v="норма"/>
    <n v="0"/>
    <n v="8"/>
  </r>
  <r>
    <m/>
    <d v="2024-05-31T00:00:00"/>
    <s v="Пт"/>
    <x v="22"/>
    <x v="1"/>
    <m/>
    <m/>
    <x v="9"/>
    <x v="10"/>
    <s v="норма"/>
    <n v="0"/>
    <n v="8"/>
  </r>
  <r>
    <s v="В/П"/>
    <d v="2024-05-01T00:00:00"/>
    <s v="Ср"/>
    <x v="18"/>
    <x v="13"/>
    <m/>
    <m/>
    <x v="8"/>
    <x v="10"/>
    <s v="переработка"/>
    <n v="12"/>
    <n v="0"/>
  </r>
  <r>
    <m/>
    <d v="2024-05-02T00:00:00"/>
    <s v="Чт"/>
    <x v="18"/>
    <x v="12"/>
    <m/>
    <m/>
    <x v="8"/>
    <x v="10"/>
    <s v="норма + переработка"/>
    <n v="3"/>
    <n v="8"/>
  </r>
  <r>
    <m/>
    <d v="2024-05-03T00:00:00"/>
    <s v="Пт"/>
    <x v="18"/>
    <x v="10"/>
    <m/>
    <m/>
    <x v="8"/>
    <x v="10"/>
    <s v="норма + переработка"/>
    <n v="2"/>
    <n v="8"/>
  </r>
  <r>
    <s v="В/П"/>
    <d v="2024-05-04T00:00:00"/>
    <s v="Сб"/>
    <x v="18"/>
    <x v="12"/>
    <m/>
    <m/>
    <x v="8"/>
    <x v="10"/>
    <s v="переработка"/>
    <n v="11"/>
    <n v="0"/>
  </r>
  <r>
    <s v="В/П"/>
    <d v="2024-05-05T00:00:00"/>
    <s v="Вс"/>
    <x v="0"/>
    <x v="5"/>
    <m/>
    <m/>
    <x v="8"/>
    <x v="10"/>
    <s v=""/>
    <n v="0"/>
    <n v="0"/>
  </r>
  <r>
    <m/>
    <d v="2024-05-06T00:00:00"/>
    <s v="Пн"/>
    <x v="18"/>
    <x v="10"/>
    <m/>
    <m/>
    <x v="8"/>
    <x v="10"/>
    <s v="норма + переработка"/>
    <n v="2"/>
    <n v="8"/>
  </r>
  <r>
    <m/>
    <d v="2024-05-07T00:00:00"/>
    <s v="Вт"/>
    <x v="18"/>
    <x v="10"/>
    <m/>
    <m/>
    <x v="8"/>
    <x v="10"/>
    <s v="норма + переработка"/>
    <n v="2"/>
    <n v="8"/>
  </r>
  <r>
    <m/>
    <d v="2024-05-08T00:00:00"/>
    <s v="Ср"/>
    <x v="0"/>
    <x v="5"/>
    <m/>
    <m/>
    <x v="8"/>
    <x v="10"/>
    <s v=""/>
    <n v="0"/>
    <n v="0"/>
  </r>
  <r>
    <s v="В/П"/>
    <d v="2024-05-09T00:00:00"/>
    <s v="Чт"/>
    <x v="0"/>
    <x v="5"/>
    <m/>
    <m/>
    <x v="8"/>
    <x v="10"/>
    <s v=""/>
    <n v="0"/>
    <n v="0"/>
  </r>
  <r>
    <s v="В/П"/>
    <d v="2024-05-10T00:00:00"/>
    <s v="Пт"/>
    <x v="0"/>
    <x v="5"/>
    <m/>
    <m/>
    <x v="8"/>
    <x v="10"/>
    <s v=""/>
    <n v="0"/>
    <n v="0"/>
  </r>
  <r>
    <s v="В/П"/>
    <d v="2024-05-11T00:00:00"/>
    <s v="Сб"/>
    <x v="0"/>
    <x v="5"/>
    <m/>
    <m/>
    <x v="8"/>
    <x v="10"/>
    <s v=""/>
    <n v="0"/>
    <n v="0"/>
  </r>
  <r>
    <s v="В/П"/>
    <d v="2024-05-12T00:00:00"/>
    <s v="Вс"/>
    <x v="0"/>
    <x v="5"/>
    <m/>
    <m/>
    <x v="8"/>
    <x v="10"/>
    <s v=""/>
    <n v="0"/>
    <n v="0"/>
  </r>
  <r>
    <m/>
    <d v="2024-05-13T00:00:00"/>
    <s v="Пн"/>
    <x v="25"/>
    <x v="1"/>
    <m/>
    <m/>
    <x v="8"/>
    <x v="10"/>
    <s v="норма"/>
    <n v="0"/>
    <n v="8"/>
  </r>
  <r>
    <m/>
    <d v="2024-05-14T00:00:00"/>
    <s v="Вт"/>
    <x v="25"/>
    <x v="1"/>
    <m/>
    <m/>
    <x v="8"/>
    <x v="10"/>
    <s v="норма"/>
    <n v="0"/>
    <n v="8"/>
  </r>
  <r>
    <m/>
    <d v="2024-05-15T00:00:00"/>
    <s v="Ср"/>
    <x v="25"/>
    <x v="1"/>
    <m/>
    <m/>
    <x v="8"/>
    <x v="10"/>
    <s v="норма"/>
    <n v="0"/>
    <n v="8"/>
  </r>
  <r>
    <m/>
    <d v="2024-05-16T00:00:00"/>
    <s v="Чт"/>
    <x v="25"/>
    <x v="1"/>
    <m/>
    <m/>
    <x v="8"/>
    <x v="10"/>
    <s v="норма"/>
    <n v="0"/>
    <n v="8"/>
  </r>
  <r>
    <m/>
    <d v="2024-05-17T00:00:00"/>
    <s v="Пт"/>
    <x v="25"/>
    <x v="1"/>
    <m/>
    <m/>
    <x v="8"/>
    <x v="10"/>
    <s v="норма"/>
    <n v="0"/>
    <n v="8"/>
  </r>
  <r>
    <s v="В/П"/>
    <d v="2024-05-18T00:00:00"/>
    <s v="Сб"/>
    <x v="0"/>
    <x v="5"/>
    <m/>
    <m/>
    <x v="8"/>
    <x v="10"/>
    <s v=""/>
    <n v="0"/>
    <n v="0"/>
  </r>
  <r>
    <s v="В/П"/>
    <d v="2024-05-19T00:00:00"/>
    <s v="Вс"/>
    <x v="0"/>
    <x v="5"/>
    <m/>
    <m/>
    <x v="8"/>
    <x v="10"/>
    <s v=""/>
    <n v="0"/>
    <n v="0"/>
  </r>
  <r>
    <m/>
    <d v="2024-05-20T00:00:00"/>
    <s v="Пн"/>
    <x v="25"/>
    <x v="1"/>
    <m/>
    <m/>
    <x v="8"/>
    <x v="10"/>
    <s v="норма"/>
    <n v="0"/>
    <n v="8"/>
  </r>
  <r>
    <m/>
    <d v="2024-05-21T00:00:00"/>
    <s v="Вт"/>
    <x v="25"/>
    <x v="1"/>
    <m/>
    <m/>
    <x v="8"/>
    <x v="10"/>
    <s v="норма"/>
    <n v="0"/>
    <n v="8"/>
  </r>
  <r>
    <m/>
    <d v="2024-05-22T00:00:00"/>
    <s v="Ср"/>
    <x v="25"/>
    <x v="4"/>
    <m/>
    <m/>
    <x v="8"/>
    <x v="10"/>
    <s v="норма"/>
    <n v="0"/>
    <n v="6"/>
  </r>
  <r>
    <m/>
    <d v="2024-05-23T00:00:00"/>
    <s v="Чт"/>
    <x v="25"/>
    <x v="1"/>
    <m/>
    <m/>
    <x v="8"/>
    <x v="10"/>
    <s v="норма"/>
    <n v="0"/>
    <n v="8"/>
  </r>
  <r>
    <m/>
    <d v="2024-05-24T00:00:00"/>
    <s v="Пт"/>
    <x v="25"/>
    <x v="1"/>
    <m/>
    <m/>
    <x v="8"/>
    <x v="10"/>
    <s v="норма"/>
    <n v="0"/>
    <n v="8"/>
  </r>
  <r>
    <s v="В/П"/>
    <d v="2024-05-25T00:00:00"/>
    <s v="Сб"/>
    <x v="0"/>
    <x v="5"/>
    <m/>
    <m/>
    <x v="8"/>
    <x v="10"/>
    <s v=""/>
    <n v="0"/>
    <n v="0"/>
  </r>
  <r>
    <s v="В/П"/>
    <d v="2024-05-26T00:00:00"/>
    <s v="Вс"/>
    <x v="0"/>
    <x v="5"/>
    <m/>
    <m/>
    <x v="8"/>
    <x v="10"/>
    <s v=""/>
    <n v="0"/>
    <n v="0"/>
  </r>
  <r>
    <m/>
    <d v="2024-05-27T00:00:00"/>
    <s v="Пн"/>
    <x v="25"/>
    <x v="1"/>
    <m/>
    <m/>
    <x v="8"/>
    <x v="10"/>
    <s v="норма"/>
    <n v="0"/>
    <n v="8"/>
  </r>
  <r>
    <m/>
    <d v="2024-05-28T00:00:00"/>
    <s v="Вт"/>
    <x v="25"/>
    <x v="1"/>
    <m/>
    <m/>
    <x v="8"/>
    <x v="10"/>
    <s v="норма"/>
    <n v="0"/>
    <n v="8"/>
  </r>
  <r>
    <m/>
    <d v="2024-05-29T00:00:00"/>
    <s v="Ср"/>
    <x v="25"/>
    <x v="1"/>
    <m/>
    <m/>
    <x v="8"/>
    <x v="10"/>
    <s v="норма"/>
    <n v="0"/>
    <n v="8"/>
  </r>
  <r>
    <m/>
    <d v="2024-05-30T00:00:00"/>
    <s v="Чт"/>
    <x v="25"/>
    <x v="9"/>
    <m/>
    <m/>
    <x v="8"/>
    <x v="10"/>
    <s v="норма"/>
    <n v="0"/>
    <n v="7"/>
  </r>
  <r>
    <m/>
    <d v="2024-05-31T00:00:00"/>
    <s v="Пт"/>
    <x v="25"/>
    <x v="1"/>
    <m/>
    <m/>
    <x v="8"/>
    <x v="10"/>
    <s v="норма"/>
    <n v="0"/>
    <n v="8"/>
  </r>
  <r>
    <s v="В/П"/>
    <d v="2024-05-01T00:00:00"/>
    <s v="Ср"/>
    <x v="21"/>
    <x v="1"/>
    <m/>
    <m/>
    <x v="3"/>
    <x v="10"/>
    <s v="переработка"/>
    <n v="8"/>
    <n v="0"/>
  </r>
  <r>
    <m/>
    <d v="2024-05-02T00:00:00"/>
    <s v="Чт"/>
    <x v="21"/>
    <x v="12"/>
    <m/>
    <m/>
    <x v="3"/>
    <x v="10"/>
    <s v="норма + переработка"/>
    <n v="3"/>
    <n v="8"/>
  </r>
  <r>
    <m/>
    <d v="2024-05-03T00:00:00"/>
    <s v="Пт"/>
    <x v="21"/>
    <x v="13"/>
    <m/>
    <m/>
    <x v="3"/>
    <x v="10"/>
    <s v="норма + переработка"/>
    <n v="4"/>
    <n v="8"/>
  </r>
  <r>
    <s v="В/П"/>
    <d v="2024-05-04T00:00:00"/>
    <s v="Сб"/>
    <x v="21"/>
    <x v="13"/>
    <m/>
    <m/>
    <x v="3"/>
    <x v="10"/>
    <s v="переработка"/>
    <n v="12"/>
    <n v="0"/>
  </r>
  <r>
    <s v="В/П"/>
    <d v="2024-05-05T00:00:00"/>
    <s v="Вс"/>
    <x v="21"/>
    <x v="11"/>
    <m/>
    <m/>
    <x v="3"/>
    <x v="10"/>
    <s v="переработка"/>
    <n v="9"/>
    <n v="0"/>
  </r>
  <r>
    <m/>
    <d v="2024-05-06T00:00:00"/>
    <s v="Пн"/>
    <x v="21"/>
    <x v="13"/>
    <m/>
    <m/>
    <x v="3"/>
    <x v="10"/>
    <s v="норма + переработка"/>
    <n v="4"/>
    <n v="8"/>
  </r>
  <r>
    <m/>
    <d v="2024-05-07T00:00:00"/>
    <s v="Вт"/>
    <x v="21"/>
    <x v="14"/>
    <m/>
    <m/>
    <x v="3"/>
    <x v="10"/>
    <s v="норма + переработка"/>
    <n v="5"/>
    <n v="8"/>
  </r>
  <r>
    <m/>
    <d v="2024-05-08T00:00:00"/>
    <s v="Ср"/>
    <x v="21"/>
    <x v="14"/>
    <m/>
    <m/>
    <x v="3"/>
    <x v="10"/>
    <s v="норма + переработка"/>
    <n v="5"/>
    <n v="8"/>
  </r>
  <r>
    <s v="В/П"/>
    <d v="2024-05-09T00:00:00"/>
    <s v="Чт"/>
    <x v="21"/>
    <x v="15"/>
    <m/>
    <m/>
    <x v="3"/>
    <x v="10"/>
    <s v="переработка"/>
    <n v="14"/>
    <n v="0"/>
  </r>
  <r>
    <s v="В/П"/>
    <d v="2024-05-10T00:00:00"/>
    <s v="Пт"/>
    <x v="0"/>
    <x v="5"/>
    <m/>
    <m/>
    <x v="3"/>
    <x v="10"/>
    <s v=""/>
    <n v="0"/>
    <n v="0"/>
  </r>
  <r>
    <s v="В/П"/>
    <d v="2024-05-11T00:00:00"/>
    <s v="Сб"/>
    <x v="0"/>
    <x v="5"/>
    <m/>
    <m/>
    <x v="3"/>
    <x v="10"/>
    <s v=""/>
    <n v="0"/>
    <n v="0"/>
  </r>
  <r>
    <s v="В/П"/>
    <d v="2024-05-12T00:00:00"/>
    <s v="Вс"/>
    <x v="0"/>
    <x v="5"/>
    <m/>
    <m/>
    <x v="3"/>
    <x v="10"/>
    <s v=""/>
    <n v="0"/>
    <n v="0"/>
  </r>
  <r>
    <m/>
    <d v="2024-05-13T00:00:00"/>
    <s v="Пн"/>
    <x v="21"/>
    <x v="3"/>
    <m/>
    <m/>
    <x v="3"/>
    <x v="10"/>
    <s v="норма"/>
    <n v="0"/>
    <n v="2"/>
  </r>
  <r>
    <m/>
    <d v="2024-05-13T00:00:00"/>
    <s v="Пн"/>
    <x v="25"/>
    <x v="4"/>
    <m/>
    <m/>
    <x v="3"/>
    <x v="10"/>
    <s v="норма"/>
    <n v="0"/>
    <n v="6"/>
  </r>
  <r>
    <m/>
    <d v="2024-05-14T00:00:00"/>
    <s v="Вт"/>
    <x v="25"/>
    <x v="1"/>
    <m/>
    <m/>
    <x v="3"/>
    <x v="10"/>
    <s v="норма"/>
    <n v="0"/>
    <n v="8"/>
  </r>
  <r>
    <m/>
    <d v="2024-05-15T00:00:00"/>
    <s v="Ср"/>
    <x v="25"/>
    <x v="1"/>
    <m/>
    <m/>
    <x v="3"/>
    <x v="10"/>
    <s v="норма"/>
    <n v="0"/>
    <n v="8"/>
  </r>
  <r>
    <m/>
    <d v="2024-05-16T00:00:00"/>
    <s v="Чт"/>
    <x v="25"/>
    <x v="1"/>
    <m/>
    <m/>
    <x v="3"/>
    <x v="10"/>
    <s v="норма"/>
    <n v="0"/>
    <n v="8"/>
  </r>
  <r>
    <m/>
    <d v="2024-05-17T00:00:00"/>
    <s v="Пт"/>
    <x v="25"/>
    <x v="1"/>
    <m/>
    <m/>
    <x v="3"/>
    <x v="10"/>
    <s v="норма"/>
    <n v="0"/>
    <n v="8"/>
  </r>
  <r>
    <s v="В/П"/>
    <d v="2024-05-18T00:00:00"/>
    <s v="Сб"/>
    <x v="0"/>
    <x v="5"/>
    <m/>
    <m/>
    <x v="3"/>
    <x v="10"/>
    <s v=""/>
    <n v="0"/>
    <n v="0"/>
  </r>
  <r>
    <s v="В/П"/>
    <d v="2024-05-19T00:00:00"/>
    <s v="Вс"/>
    <x v="0"/>
    <x v="5"/>
    <m/>
    <m/>
    <x v="3"/>
    <x v="10"/>
    <s v=""/>
    <n v="0"/>
    <n v="0"/>
  </r>
  <r>
    <m/>
    <d v="2024-05-20T00:00:00"/>
    <s v="Пн"/>
    <x v="21"/>
    <x v="1"/>
    <m/>
    <m/>
    <x v="3"/>
    <x v="10"/>
    <s v="норма"/>
    <n v="0"/>
    <n v="8"/>
  </r>
  <r>
    <m/>
    <d v="2024-05-21T00:00:00"/>
    <s v="Вт"/>
    <x v="21"/>
    <x v="1"/>
    <m/>
    <m/>
    <x v="3"/>
    <x v="10"/>
    <s v="норма"/>
    <n v="0"/>
    <n v="8"/>
  </r>
  <r>
    <m/>
    <d v="2024-05-22T00:00:00"/>
    <s v="Ср"/>
    <x v="21"/>
    <x v="6"/>
    <m/>
    <m/>
    <x v="3"/>
    <x v="10"/>
    <s v="норма"/>
    <n v="0"/>
    <n v="1"/>
  </r>
  <r>
    <m/>
    <d v="2024-05-22T00:00:00"/>
    <s v="Ср"/>
    <x v="25"/>
    <x v="9"/>
    <m/>
    <m/>
    <x v="3"/>
    <x v="10"/>
    <s v="норма"/>
    <n v="0"/>
    <n v="7"/>
  </r>
  <r>
    <m/>
    <d v="2024-05-23T00:00:00"/>
    <s v="Чт"/>
    <x v="21"/>
    <x v="3"/>
    <m/>
    <m/>
    <x v="3"/>
    <x v="10"/>
    <s v="норма"/>
    <n v="0"/>
    <n v="2"/>
  </r>
  <r>
    <m/>
    <d v="2024-05-23T00:00:00"/>
    <s v="Чт"/>
    <x v="25"/>
    <x v="9"/>
    <m/>
    <m/>
    <x v="3"/>
    <x v="10"/>
    <s v="норма + переработка"/>
    <n v="1"/>
    <n v="6"/>
  </r>
  <r>
    <m/>
    <d v="2024-05-24T00:00:00"/>
    <s v="Пт"/>
    <x v="21"/>
    <x v="7"/>
    <m/>
    <m/>
    <x v="3"/>
    <x v="10"/>
    <s v="норма"/>
    <n v="0"/>
    <n v="3"/>
  </r>
  <r>
    <m/>
    <d v="2024-05-24T00:00:00"/>
    <s v="Пт"/>
    <x v="25"/>
    <x v="4"/>
    <m/>
    <m/>
    <x v="3"/>
    <x v="10"/>
    <s v="норма + переработка"/>
    <n v="1"/>
    <n v="5"/>
  </r>
  <r>
    <s v="В/П"/>
    <d v="2024-05-25T00:00:00"/>
    <s v="Сб"/>
    <x v="0"/>
    <x v="5"/>
    <m/>
    <m/>
    <x v="3"/>
    <x v="10"/>
    <s v=""/>
    <n v="0"/>
    <n v="0"/>
  </r>
  <r>
    <s v="В/П"/>
    <d v="2024-05-26T00:00:00"/>
    <s v="Вс"/>
    <x v="0"/>
    <x v="5"/>
    <m/>
    <m/>
    <x v="3"/>
    <x v="10"/>
    <s v=""/>
    <n v="0"/>
    <n v="0"/>
  </r>
  <r>
    <m/>
    <d v="2024-05-27T00:00:00"/>
    <s v="Пн"/>
    <x v="25"/>
    <x v="1"/>
    <m/>
    <m/>
    <x v="3"/>
    <x v="10"/>
    <s v="норма"/>
    <n v="0"/>
    <n v="8"/>
  </r>
  <r>
    <m/>
    <d v="2024-05-28T00:00:00"/>
    <s v="Вт"/>
    <x v="21"/>
    <x v="2"/>
    <m/>
    <m/>
    <x v="3"/>
    <x v="10"/>
    <s v="норма"/>
    <n v="0"/>
    <n v="4"/>
  </r>
  <r>
    <m/>
    <d v="2024-05-28T00:00:00"/>
    <s v="Вт"/>
    <x v="25"/>
    <x v="2"/>
    <m/>
    <m/>
    <x v="3"/>
    <x v="10"/>
    <s v="норма"/>
    <n v="0"/>
    <n v="4"/>
  </r>
  <r>
    <m/>
    <d v="2024-05-29T00:00:00"/>
    <s v="Ср"/>
    <x v="25"/>
    <x v="1"/>
    <m/>
    <m/>
    <x v="3"/>
    <x v="10"/>
    <s v="норма"/>
    <n v="0"/>
    <n v="8"/>
  </r>
  <r>
    <m/>
    <d v="2024-05-30T00:00:00"/>
    <s v="Чт"/>
    <x v="25"/>
    <x v="1"/>
    <m/>
    <m/>
    <x v="3"/>
    <x v="10"/>
    <s v="норма"/>
    <n v="0"/>
    <n v="8"/>
  </r>
  <r>
    <m/>
    <d v="2024-05-31T00:00:00"/>
    <s v="Пт"/>
    <x v="25"/>
    <x v="1"/>
    <m/>
    <m/>
    <x v="3"/>
    <x v="10"/>
    <s v="норма"/>
    <n v="0"/>
    <n v="8"/>
  </r>
  <r>
    <s v="В/П"/>
    <d v="2024-05-01T00:00:00"/>
    <s v="Ср"/>
    <x v="0"/>
    <x v="5"/>
    <m/>
    <m/>
    <x v="2"/>
    <x v="10"/>
    <s v=""/>
    <n v="0"/>
    <n v="0"/>
  </r>
  <r>
    <m/>
    <d v="2024-05-02T00:00:00"/>
    <s v="Чт"/>
    <x v="21"/>
    <x v="1"/>
    <m/>
    <m/>
    <x v="2"/>
    <x v="10"/>
    <s v="норма"/>
    <n v="0"/>
    <n v="8"/>
  </r>
  <r>
    <m/>
    <d v="2024-05-03T00:00:00"/>
    <s v="Пт"/>
    <x v="21"/>
    <x v="1"/>
    <m/>
    <m/>
    <x v="2"/>
    <x v="10"/>
    <s v="норма"/>
    <n v="0"/>
    <n v="8"/>
  </r>
  <r>
    <s v="В/П"/>
    <d v="2024-05-04T00:00:00"/>
    <s v="Сб"/>
    <x v="21"/>
    <x v="5"/>
    <m/>
    <m/>
    <x v="2"/>
    <x v="10"/>
    <s v=""/>
    <n v="0"/>
    <n v="0"/>
  </r>
  <r>
    <s v="В/П"/>
    <d v="2024-05-05T00:00:00"/>
    <s v="Вс"/>
    <x v="21"/>
    <x v="2"/>
    <m/>
    <m/>
    <x v="2"/>
    <x v="10"/>
    <s v="переработка"/>
    <n v="4"/>
    <n v="0"/>
  </r>
  <r>
    <m/>
    <d v="2024-05-06T00:00:00"/>
    <s v="Пн"/>
    <x v="21"/>
    <x v="1"/>
    <m/>
    <m/>
    <x v="2"/>
    <x v="10"/>
    <s v="норма"/>
    <n v="0"/>
    <n v="8"/>
  </r>
  <r>
    <m/>
    <d v="2024-05-07T00:00:00"/>
    <s v="Вт"/>
    <x v="21"/>
    <x v="1"/>
    <m/>
    <m/>
    <x v="2"/>
    <x v="10"/>
    <s v="норма"/>
    <n v="0"/>
    <n v="8"/>
  </r>
  <r>
    <m/>
    <d v="2024-05-08T00:00:00"/>
    <s v="Ср"/>
    <x v="21"/>
    <x v="2"/>
    <m/>
    <m/>
    <x v="2"/>
    <x v="10"/>
    <s v="норма"/>
    <n v="0"/>
    <n v="4"/>
  </r>
  <r>
    <m/>
    <d v="2024-05-08T00:00:00"/>
    <s v="Ср"/>
    <x v="20"/>
    <x v="2"/>
    <m/>
    <m/>
    <x v="2"/>
    <x v="10"/>
    <s v="норма"/>
    <n v="0"/>
    <n v="4"/>
  </r>
  <r>
    <s v="В/П"/>
    <d v="2024-05-09T00:00:00"/>
    <s v="Чт"/>
    <x v="0"/>
    <x v="5"/>
    <m/>
    <m/>
    <x v="2"/>
    <x v="10"/>
    <s v=""/>
    <n v="0"/>
    <n v="0"/>
  </r>
  <r>
    <s v="В/П"/>
    <d v="2024-05-10T00:00:00"/>
    <s v="Пт"/>
    <x v="0"/>
    <x v="5"/>
    <m/>
    <m/>
    <x v="2"/>
    <x v="10"/>
    <s v=""/>
    <n v="0"/>
    <n v="0"/>
  </r>
  <r>
    <s v="В/П"/>
    <d v="2024-05-11T00:00:00"/>
    <s v="Сб"/>
    <x v="0"/>
    <x v="5"/>
    <m/>
    <m/>
    <x v="2"/>
    <x v="10"/>
    <s v=""/>
    <n v="0"/>
    <n v="0"/>
  </r>
  <r>
    <s v="В/П"/>
    <d v="2024-05-12T00:00:00"/>
    <s v="Вс"/>
    <x v="0"/>
    <x v="5"/>
    <m/>
    <m/>
    <x v="2"/>
    <x v="10"/>
    <s v=""/>
    <n v="0"/>
    <n v="0"/>
  </r>
  <r>
    <m/>
    <d v="2024-05-13T00:00:00"/>
    <s v="Пн"/>
    <x v="21"/>
    <x v="1"/>
    <m/>
    <m/>
    <x v="2"/>
    <x v="10"/>
    <s v="норма"/>
    <n v="0"/>
    <n v="8"/>
  </r>
  <r>
    <m/>
    <d v="2024-05-14T00:00:00"/>
    <s v="Вт"/>
    <x v="20"/>
    <x v="1"/>
    <m/>
    <m/>
    <x v="2"/>
    <x v="10"/>
    <s v="норма"/>
    <n v="0"/>
    <n v="8"/>
  </r>
  <r>
    <m/>
    <d v="2024-05-15T00:00:00"/>
    <s v="Ср"/>
    <x v="21"/>
    <x v="1"/>
    <m/>
    <m/>
    <x v="2"/>
    <x v="10"/>
    <s v="норма"/>
    <n v="0"/>
    <n v="8"/>
  </r>
  <r>
    <m/>
    <d v="2024-05-16T00:00:00"/>
    <s v="Чт"/>
    <x v="9"/>
    <x v="3"/>
    <m/>
    <m/>
    <x v="2"/>
    <x v="10"/>
    <s v="норма"/>
    <n v="0"/>
    <n v="2"/>
  </r>
  <r>
    <m/>
    <d v="2024-05-16T00:00:00"/>
    <s v="Чт"/>
    <x v="21"/>
    <x v="4"/>
    <m/>
    <m/>
    <x v="2"/>
    <x v="10"/>
    <s v="норма"/>
    <n v="0"/>
    <n v="6"/>
  </r>
  <r>
    <m/>
    <d v="2024-05-17T00:00:00"/>
    <s v="Пт"/>
    <x v="21"/>
    <x v="1"/>
    <m/>
    <m/>
    <x v="2"/>
    <x v="10"/>
    <s v="норма"/>
    <n v="0"/>
    <n v="8"/>
  </r>
  <r>
    <s v="В/П"/>
    <d v="2024-05-18T00:00:00"/>
    <s v="Сб"/>
    <x v="0"/>
    <x v="5"/>
    <m/>
    <m/>
    <x v="2"/>
    <x v="10"/>
    <s v=""/>
    <n v="0"/>
    <n v="0"/>
  </r>
  <r>
    <s v="В/П"/>
    <d v="2024-05-19T00:00:00"/>
    <s v="Вс"/>
    <x v="0"/>
    <x v="5"/>
    <m/>
    <m/>
    <x v="2"/>
    <x v="10"/>
    <s v=""/>
    <n v="0"/>
    <n v="0"/>
  </r>
  <r>
    <m/>
    <d v="2024-05-20T00:00:00"/>
    <s v="Пн"/>
    <x v="21"/>
    <x v="1"/>
    <m/>
    <m/>
    <x v="2"/>
    <x v="10"/>
    <s v="норма"/>
    <n v="0"/>
    <n v="8"/>
  </r>
  <r>
    <m/>
    <d v="2024-05-21T00:00:00"/>
    <s v="Вт"/>
    <x v="21"/>
    <x v="1"/>
    <m/>
    <m/>
    <x v="2"/>
    <x v="10"/>
    <s v="норма"/>
    <n v="0"/>
    <n v="8"/>
  </r>
  <r>
    <m/>
    <d v="2024-05-22T00:00:00"/>
    <s v="Ср"/>
    <x v="21"/>
    <x v="1"/>
    <m/>
    <m/>
    <x v="2"/>
    <x v="10"/>
    <s v="норма"/>
    <n v="0"/>
    <n v="8"/>
  </r>
  <r>
    <m/>
    <d v="2024-05-23T00:00:00"/>
    <s v="Чт"/>
    <x v="21"/>
    <x v="12"/>
    <m/>
    <m/>
    <x v="2"/>
    <x v="10"/>
    <s v="норма + переработка"/>
    <n v="3"/>
    <n v="8"/>
  </r>
  <r>
    <m/>
    <d v="2024-05-24T00:00:00"/>
    <s v="Пт"/>
    <x v="21"/>
    <x v="2"/>
    <m/>
    <m/>
    <x v="2"/>
    <x v="10"/>
    <s v="норма"/>
    <n v="0"/>
    <n v="4"/>
  </r>
  <r>
    <m/>
    <d v="2024-05-24T00:00:00"/>
    <s v="Пт"/>
    <x v="20"/>
    <x v="2"/>
    <m/>
    <m/>
    <x v="2"/>
    <x v="10"/>
    <s v="норма"/>
    <n v="0"/>
    <n v="4"/>
  </r>
  <r>
    <s v="В/П"/>
    <d v="2024-05-25T00:00:00"/>
    <s v="Сб"/>
    <x v="0"/>
    <x v="5"/>
    <m/>
    <m/>
    <x v="2"/>
    <x v="10"/>
    <s v=""/>
    <n v="0"/>
    <n v="0"/>
  </r>
  <r>
    <s v="В/П"/>
    <d v="2024-05-26T00:00:00"/>
    <s v="Вс"/>
    <x v="0"/>
    <x v="5"/>
    <m/>
    <m/>
    <x v="2"/>
    <x v="10"/>
    <s v=""/>
    <n v="0"/>
    <n v="0"/>
  </r>
  <r>
    <m/>
    <d v="2024-05-27T00:00:00"/>
    <s v="Пн"/>
    <x v="21"/>
    <x v="1"/>
    <m/>
    <m/>
    <x v="2"/>
    <x v="10"/>
    <s v="норма"/>
    <n v="0"/>
    <n v="8"/>
  </r>
  <r>
    <m/>
    <d v="2024-05-28T00:00:00"/>
    <s v="Вт"/>
    <x v="9"/>
    <x v="3"/>
    <m/>
    <m/>
    <x v="2"/>
    <x v="10"/>
    <s v="норма"/>
    <n v="0"/>
    <n v="2"/>
  </r>
  <r>
    <m/>
    <d v="2024-05-28T00:00:00"/>
    <s v="Вт"/>
    <x v="21"/>
    <x v="4"/>
    <m/>
    <m/>
    <x v="2"/>
    <x v="10"/>
    <s v="норма"/>
    <n v="0"/>
    <n v="6"/>
  </r>
  <r>
    <m/>
    <d v="2024-05-29T00:00:00"/>
    <s v="Ср"/>
    <x v="21"/>
    <x v="12"/>
    <m/>
    <m/>
    <x v="2"/>
    <x v="10"/>
    <s v="норма + переработка"/>
    <n v="3"/>
    <n v="8"/>
  </r>
  <r>
    <m/>
    <d v="2024-05-30T00:00:00"/>
    <s v="Чт"/>
    <x v="21"/>
    <x v="1"/>
    <m/>
    <m/>
    <x v="2"/>
    <x v="10"/>
    <s v="норма"/>
    <n v="0"/>
    <n v="8"/>
  </r>
  <r>
    <m/>
    <d v="2024-05-31T00:00:00"/>
    <s v="Пт"/>
    <x v="21"/>
    <x v="1"/>
    <m/>
    <m/>
    <x v="2"/>
    <x v="10"/>
    <s v="норма"/>
    <n v="0"/>
    <n v="8"/>
  </r>
  <r>
    <s v="В/П"/>
    <d v="2024-05-01T00:00:00"/>
    <s v="Ср"/>
    <x v="0"/>
    <x v="5"/>
    <m/>
    <m/>
    <x v="6"/>
    <x v="10"/>
    <s v=""/>
    <n v="0"/>
    <n v="0"/>
  </r>
  <r>
    <m/>
    <d v="2024-05-02T00:00:00"/>
    <s v="Чт"/>
    <x v="30"/>
    <x v="1"/>
    <m/>
    <m/>
    <x v="6"/>
    <x v="10"/>
    <s v="норма"/>
    <n v="0"/>
    <n v="8"/>
  </r>
  <r>
    <m/>
    <d v="2024-05-03T00:00:00"/>
    <s v="Пт"/>
    <x v="30"/>
    <x v="1"/>
    <m/>
    <m/>
    <x v="6"/>
    <x v="10"/>
    <s v="норма"/>
    <n v="0"/>
    <n v="8"/>
  </r>
  <r>
    <s v="В/П"/>
    <d v="2024-05-04T00:00:00"/>
    <s v="Сб"/>
    <x v="0"/>
    <x v="5"/>
    <m/>
    <m/>
    <x v="6"/>
    <x v="10"/>
    <s v=""/>
    <n v="0"/>
    <n v="0"/>
  </r>
  <r>
    <s v="В/П"/>
    <d v="2024-05-05T00:00:00"/>
    <s v="Вс"/>
    <x v="0"/>
    <x v="5"/>
    <m/>
    <m/>
    <x v="6"/>
    <x v="10"/>
    <s v=""/>
    <n v="0"/>
    <n v="0"/>
  </r>
  <r>
    <m/>
    <d v="2024-05-06T00:00:00"/>
    <s v="Пн"/>
    <x v="30"/>
    <x v="1"/>
    <m/>
    <m/>
    <x v="6"/>
    <x v="10"/>
    <s v="норма"/>
    <n v="0"/>
    <n v="8"/>
  </r>
  <r>
    <m/>
    <d v="2024-05-07T00:00:00"/>
    <s v="Вт"/>
    <x v="30"/>
    <x v="1"/>
    <m/>
    <m/>
    <x v="6"/>
    <x v="10"/>
    <s v="норма"/>
    <n v="0"/>
    <n v="8"/>
  </r>
  <r>
    <m/>
    <d v="2024-05-08T00:00:00"/>
    <s v="Ср"/>
    <x v="30"/>
    <x v="9"/>
    <m/>
    <m/>
    <x v="6"/>
    <x v="10"/>
    <s v="норма"/>
    <n v="0"/>
    <n v="7"/>
  </r>
  <r>
    <s v="В/П"/>
    <d v="2024-05-09T00:00:00"/>
    <s v="Чт"/>
    <x v="0"/>
    <x v="5"/>
    <m/>
    <m/>
    <x v="6"/>
    <x v="10"/>
    <s v=""/>
    <n v="0"/>
    <n v="0"/>
  </r>
  <r>
    <s v="В/П"/>
    <d v="2024-05-10T00:00:00"/>
    <s v="Пт"/>
    <x v="0"/>
    <x v="5"/>
    <m/>
    <m/>
    <x v="6"/>
    <x v="10"/>
    <s v=""/>
    <n v="0"/>
    <n v="0"/>
  </r>
  <r>
    <s v="В/П"/>
    <d v="2024-05-11T00:00:00"/>
    <s v="Сб"/>
    <x v="0"/>
    <x v="5"/>
    <m/>
    <m/>
    <x v="6"/>
    <x v="10"/>
    <s v=""/>
    <n v="0"/>
    <n v="0"/>
  </r>
  <r>
    <s v="В/П"/>
    <d v="2024-05-12T00:00:00"/>
    <s v="Вс"/>
    <x v="0"/>
    <x v="5"/>
    <m/>
    <m/>
    <x v="6"/>
    <x v="10"/>
    <s v=""/>
    <n v="0"/>
    <n v="0"/>
  </r>
  <r>
    <m/>
    <d v="2024-05-13T00:00:00"/>
    <s v="Пн"/>
    <x v="30"/>
    <x v="1"/>
    <m/>
    <m/>
    <x v="6"/>
    <x v="10"/>
    <s v="норма"/>
    <n v="0"/>
    <n v="8"/>
  </r>
  <r>
    <m/>
    <d v="2024-05-14T00:00:00"/>
    <s v="Вт"/>
    <x v="30"/>
    <x v="1"/>
    <m/>
    <m/>
    <x v="6"/>
    <x v="10"/>
    <s v="норма"/>
    <n v="0"/>
    <n v="8"/>
  </r>
  <r>
    <m/>
    <d v="2024-05-15T00:00:00"/>
    <s v="Ср"/>
    <x v="30"/>
    <x v="1"/>
    <m/>
    <m/>
    <x v="6"/>
    <x v="10"/>
    <s v="норма"/>
    <n v="0"/>
    <n v="8"/>
  </r>
  <r>
    <m/>
    <d v="2024-05-16T00:00:00"/>
    <s v="Чт"/>
    <x v="30"/>
    <x v="1"/>
    <m/>
    <m/>
    <x v="6"/>
    <x v="10"/>
    <s v="норма"/>
    <n v="0"/>
    <n v="8"/>
  </r>
  <r>
    <m/>
    <d v="2024-05-17T00:00:00"/>
    <s v="Пт"/>
    <x v="30"/>
    <x v="1"/>
    <m/>
    <m/>
    <x v="6"/>
    <x v="10"/>
    <s v="норма"/>
    <n v="0"/>
    <n v="8"/>
  </r>
  <r>
    <s v="В/П"/>
    <d v="2024-05-18T00:00:00"/>
    <s v="Сб"/>
    <x v="0"/>
    <x v="5"/>
    <m/>
    <m/>
    <x v="6"/>
    <x v="10"/>
    <s v=""/>
    <n v="0"/>
    <n v="0"/>
  </r>
  <r>
    <s v="В/П"/>
    <d v="2024-05-19T00:00:00"/>
    <s v="Вс"/>
    <x v="0"/>
    <x v="5"/>
    <m/>
    <m/>
    <x v="6"/>
    <x v="10"/>
    <s v=""/>
    <n v="0"/>
    <n v="0"/>
  </r>
  <r>
    <m/>
    <d v="2024-05-20T00:00:00"/>
    <s v="Пн"/>
    <x v="30"/>
    <x v="1"/>
    <m/>
    <m/>
    <x v="6"/>
    <x v="10"/>
    <s v="норма"/>
    <n v="0"/>
    <n v="8"/>
  </r>
  <r>
    <m/>
    <d v="2024-05-21T00:00:00"/>
    <s v="Вт"/>
    <x v="30"/>
    <x v="1"/>
    <m/>
    <m/>
    <x v="6"/>
    <x v="10"/>
    <s v="норма"/>
    <n v="0"/>
    <n v="8"/>
  </r>
  <r>
    <m/>
    <d v="2024-05-22T00:00:00"/>
    <s v="Ср"/>
    <x v="30"/>
    <x v="1"/>
    <m/>
    <m/>
    <x v="6"/>
    <x v="10"/>
    <s v="норма"/>
    <n v="0"/>
    <n v="8"/>
  </r>
  <r>
    <m/>
    <d v="2024-05-23T00:00:00"/>
    <s v="Чт"/>
    <x v="30"/>
    <x v="1"/>
    <m/>
    <m/>
    <x v="6"/>
    <x v="10"/>
    <s v="норма"/>
    <n v="0"/>
    <n v="8"/>
  </r>
  <r>
    <m/>
    <d v="2024-05-24T00:00:00"/>
    <s v="Пт"/>
    <x v="30"/>
    <x v="1"/>
    <m/>
    <m/>
    <x v="6"/>
    <x v="10"/>
    <s v="норма"/>
    <n v="0"/>
    <n v="8"/>
  </r>
  <r>
    <s v="В/П"/>
    <d v="2024-05-25T00:00:00"/>
    <s v="Сб"/>
    <x v="0"/>
    <x v="5"/>
    <m/>
    <m/>
    <x v="6"/>
    <x v="10"/>
    <s v=""/>
    <n v="0"/>
    <n v="0"/>
  </r>
  <r>
    <s v="В/П"/>
    <d v="2024-05-26T00:00:00"/>
    <s v="Вс"/>
    <x v="0"/>
    <x v="5"/>
    <m/>
    <m/>
    <x v="6"/>
    <x v="10"/>
    <s v=""/>
    <n v="0"/>
    <n v="0"/>
  </r>
  <r>
    <m/>
    <d v="2024-05-27T00:00:00"/>
    <s v="Пн"/>
    <x v="30"/>
    <x v="1"/>
    <m/>
    <m/>
    <x v="6"/>
    <x v="10"/>
    <s v="норма"/>
    <n v="0"/>
    <n v="8"/>
  </r>
  <r>
    <m/>
    <d v="2024-05-28T00:00:00"/>
    <s v="Вт"/>
    <x v="30"/>
    <x v="1"/>
    <m/>
    <m/>
    <x v="6"/>
    <x v="10"/>
    <s v="норма"/>
    <n v="0"/>
    <n v="8"/>
  </r>
  <r>
    <m/>
    <d v="2024-05-29T00:00:00"/>
    <s v="Ср"/>
    <x v="30"/>
    <x v="1"/>
    <m/>
    <m/>
    <x v="6"/>
    <x v="10"/>
    <s v="норма"/>
    <n v="0"/>
    <n v="8"/>
  </r>
  <r>
    <m/>
    <d v="2024-05-30T00:00:00"/>
    <s v="Чт"/>
    <x v="30"/>
    <x v="1"/>
    <m/>
    <m/>
    <x v="6"/>
    <x v="10"/>
    <s v="норма"/>
    <n v="0"/>
    <n v="8"/>
  </r>
  <r>
    <m/>
    <d v="2024-05-31T00:00:00"/>
    <s v="Пт"/>
    <x v="30"/>
    <x v="1"/>
    <m/>
    <m/>
    <x v="6"/>
    <x v="10"/>
    <s v="норма"/>
    <n v="0"/>
    <n v="8"/>
  </r>
  <r>
    <s v="В/П"/>
    <d v="2024-05-01T00:00:00"/>
    <s v="Ср"/>
    <x v="21"/>
    <x v="1"/>
    <m/>
    <m/>
    <x v="0"/>
    <x v="10"/>
    <s v="переработка"/>
    <n v="8"/>
    <n v="0"/>
  </r>
  <r>
    <m/>
    <d v="2024-05-02T00:00:00"/>
    <s v="Чт"/>
    <x v="21"/>
    <x v="1"/>
    <m/>
    <m/>
    <x v="0"/>
    <x v="10"/>
    <s v="норма"/>
    <n v="0"/>
    <n v="8"/>
  </r>
  <r>
    <m/>
    <d v="2024-05-03T00:00:00"/>
    <s v="Пт"/>
    <x v="21"/>
    <x v="1"/>
    <m/>
    <m/>
    <x v="0"/>
    <x v="10"/>
    <s v="норма"/>
    <n v="0"/>
    <n v="8"/>
  </r>
  <r>
    <s v="В/П"/>
    <d v="2024-05-04T00:00:00"/>
    <s v="Сб"/>
    <x v="0"/>
    <x v="5"/>
    <m/>
    <m/>
    <x v="0"/>
    <x v="10"/>
    <s v=""/>
    <n v="0"/>
    <n v="0"/>
  </r>
  <r>
    <s v="В/П"/>
    <d v="2024-05-05T00:00:00"/>
    <s v="Вс"/>
    <x v="0"/>
    <x v="5"/>
    <m/>
    <m/>
    <x v="0"/>
    <x v="10"/>
    <s v=""/>
    <n v="0"/>
    <n v="0"/>
  </r>
  <r>
    <m/>
    <d v="2024-05-06T00:00:00"/>
    <s v="Пн"/>
    <x v="30"/>
    <x v="1"/>
    <m/>
    <m/>
    <x v="0"/>
    <x v="10"/>
    <s v="норма"/>
    <n v="0"/>
    <n v="8"/>
  </r>
  <r>
    <m/>
    <d v="2024-05-07T00:00:00"/>
    <s v="Вт"/>
    <x v="30"/>
    <x v="1"/>
    <m/>
    <m/>
    <x v="0"/>
    <x v="10"/>
    <s v="норма"/>
    <n v="0"/>
    <n v="8"/>
  </r>
  <r>
    <m/>
    <d v="2024-05-08T00:00:00"/>
    <s v="Ср"/>
    <x v="30"/>
    <x v="1"/>
    <m/>
    <m/>
    <x v="0"/>
    <x v="10"/>
    <s v="норма"/>
    <n v="0"/>
    <n v="8"/>
  </r>
  <r>
    <s v="В/П"/>
    <d v="2024-05-09T00:00:00"/>
    <s v="Чт"/>
    <x v="0"/>
    <x v="5"/>
    <m/>
    <m/>
    <x v="0"/>
    <x v="10"/>
    <s v=""/>
    <n v="0"/>
    <n v="0"/>
  </r>
  <r>
    <s v="В/П"/>
    <d v="2024-05-10T00:00:00"/>
    <s v="Пт"/>
    <x v="0"/>
    <x v="5"/>
    <m/>
    <m/>
    <x v="0"/>
    <x v="10"/>
    <s v=""/>
    <n v="0"/>
    <n v="0"/>
  </r>
  <r>
    <s v="В/П"/>
    <d v="2024-05-11T00:00:00"/>
    <s v="Сб"/>
    <x v="0"/>
    <x v="5"/>
    <m/>
    <m/>
    <x v="0"/>
    <x v="10"/>
    <s v=""/>
    <n v="0"/>
    <n v="0"/>
  </r>
  <r>
    <s v="В/П"/>
    <d v="2024-05-12T00:00:00"/>
    <s v="Вс"/>
    <x v="0"/>
    <x v="5"/>
    <m/>
    <m/>
    <x v="0"/>
    <x v="10"/>
    <s v=""/>
    <n v="0"/>
    <n v="0"/>
  </r>
  <r>
    <m/>
    <d v="2024-05-13T00:00:00"/>
    <s v="Пн"/>
    <x v="30"/>
    <x v="1"/>
    <m/>
    <m/>
    <x v="0"/>
    <x v="10"/>
    <s v="норма"/>
    <n v="0"/>
    <n v="8"/>
  </r>
  <r>
    <m/>
    <d v="2024-05-14T00:00:00"/>
    <s v="Вт"/>
    <x v="30"/>
    <x v="1"/>
    <m/>
    <m/>
    <x v="0"/>
    <x v="10"/>
    <s v="норма"/>
    <n v="0"/>
    <n v="8"/>
  </r>
  <r>
    <m/>
    <d v="2024-05-15T00:00:00"/>
    <s v="Ср"/>
    <x v="30"/>
    <x v="1"/>
    <m/>
    <m/>
    <x v="0"/>
    <x v="10"/>
    <s v="норма"/>
    <n v="0"/>
    <n v="8"/>
  </r>
  <r>
    <m/>
    <d v="2024-05-16T00:00:00"/>
    <s v="Чт"/>
    <x v="30"/>
    <x v="1"/>
    <m/>
    <m/>
    <x v="0"/>
    <x v="10"/>
    <s v="норма"/>
    <n v="0"/>
    <n v="8"/>
  </r>
  <r>
    <m/>
    <d v="2024-05-17T00:00:00"/>
    <s v="Пт"/>
    <x v="1"/>
    <x v="1"/>
    <m/>
    <m/>
    <x v="0"/>
    <x v="10"/>
    <s v="норма"/>
    <n v="0"/>
    <n v="8"/>
  </r>
  <r>
    <s v="В/П"/>
    <d v="2024-05-18T00:00:00"/>
    <s v="Сб"/>
    <x v="0"/>
    <x v="5"/>
    <m/>
    <m/>
    <x v="0"/>
    <x v="10"/>
    <s v=""/>
    <n v="0"/>
    <n v="0"/>
  </r>
  <r>
    <s v="В/П"/>
    <d v="2024-05-19T00:00:00"/>
    <s v="Вс"/>
    <x v="0"/>
    <x v="5"/>
    <m/>
    <m/>
    <x v="0"/>
    <x v="10"/>
    <s v=""/>
    <n v="0"/>
    <n v="0"/>
  </r>
  <r>
    <m/>
    <d v="2024-05-20T00:00:00"/>
    <s v="Пн"/>
    <x v="30"/>
    <x v="1"/>
    <m/>
    <m/>
    <x v="0"/>
    <x v="10"/>
    <s v="норма"/>
    <n v="0"/>
    <n v="8"/>
  </r>
  <r>
    <m/>
    <d v="2024-05-21T00:00:00"/>
    <s v="Вт"/>
    <x v="30"/>
    <x v="1"/>
    <m/>
    <m/>
    <x v="0"/>
    <x v="10"/>
    <s v="норма"/>
    <n v="0"/>
    <n v="8"/>
  </r>
  <r>
    <m/>
    <d v="2024-05-22T00:00:00"/>
    <s v="Ср"/>
    <x v="30"/>
    <x v="1"/>
    <m/>
    <m/>
    <x v="0"/>
    <x v="10"/>
    <s v="норма"/>
    <n v="0"/>
    <n v="8"/>
  </r>
  <r>
    <m/>
    <d v="2024-05-23T00:00:00"/>
    <s v="Чт"/>
    <x v="30"/>
    <x v="1"/>
    <m/>
    <m/>
    <x v="0"/>
    <x v="10"/>
    <s v="норма"/>
    <n v="0"/>
    <n v="8"/>
  </r>
  <r>
    <m/>
    <d v="2024-05-24T00:00:00"/>
    <s v="Пт"/>
    <x v="1"/>
    <x v="1"/>
    <m/>
    <m/>
    <x v="0"/>
    <x v="10"/>
    <s v="норма"/>
    <n v="0"/>
    <n v="8"/>
  </r>
  <r>
    <s v="В/П"/>
    <d v="2024-05-25T00:00:00"/>
    <s v="Сб"/>
    <x v="0"/>
    <x v="5"/>
    <m/>
    <m/>
    <x v="0"/>
    <x v="10"/>
    <s v=""/>
    <n v="0"/>
    <n v="0"/>
  </r>
  <r>
    <s v="В/П"/>
    <d v="2024-05-26T00:00:00"/>
    <s v="Вс"/>
    <x v="0"/>
    <x v="5"/>
    <m/>
    <m/>
    <x v="0"/>
    <x v="10"/>
    <s v=""/>
    <n v="0"/>
    <n v="0"/>
  </r>
  <r>
    <m/>
    <d v="2024-05-27T00:00:00"/>
    <s v="Пн"/>
    <x v="30"/>
    <x v="1"/>
    <m/>
    <m/>
    <x v="0"/>
    <x v="10"/>
    <s v="норма"/>
    <n v="0"/>
    <n v="8"/>
  </r>
  <r>
    <m/>
    <d v="2024-05-28T00:00:00"/>
    <s v="Вт"/>
    <x v="30"/>
    <x v="1"/>
    <m/>
    <m/>
    <x v="0"/>
    <x v="10"/>
    <s v="норма"/>
    <n v="0"/>
    <n v="8"/>
  </r>
  <r>
    <m/>
    <d v="2024-05-29T00:00:00"/>
    <s v="Ср"/>
    <x v="30"/>
    <x v="1"/>
    <m/>
    <m/>
    <x v="0"/>
    <x v="10"/>
    <s v="норма"/>
    <n v="0"/>
    <n v="8"/>
  </r>
  <r>
    <m/>
    <d v="2024-05-30T00:00:00"/>
    <s v="Чт"/>
    <x v="30"/>
    <x v="1"/>
    <m/>
    <m/>
    <x v="0"/>
    <x v="10"/>
    <s v="норма"/>
    <n v="0"/>
    <n v="8"/>
  </r>
  <r>
    <m/>
    <d v="2024-05-31T00:00:00"/>
    <s v="Пт"/>
    <x v="1"/>
    <x v="1"/>
    <m/>
    <m/>
    <x v="0"/>
    <x v="10"/>
    <s v="норма"/>
    <n v="0"/>
    <n v="8"/>
  </r>
  <r>
    <s v="В/П"/>
    <d v="2024-05-01T00:00:00"/>
    <s v="Ср"/>
    <x v="18"/>
    <x v="13"/>
    <m/>
    <m/>
    <x v="11"/>
    <x v="10"/>
    <s v="переработка"/>
    <n v="12"/>
    <n v="0"/>
  </r>
  <r>
    <m/>
    <d v="2024-05-02T00:00:00"/>
    <s v="Чт"/>
    <x v="18"/>
    <x v="13"/>
    <m/>
    <m/>
    <x v="11"/>
    <x v="10"/>
    <s v="норма + переработка"/>
    <n v="4"/>
    <n v="8"/>
  </r>
  <r>
    <m/>
    <d v="2024-05-03T00:00:00"/>
    <s v="Пт"/>
    <x v="18"/>
    <x v="13"/>
    <m/>
    <m/>
    <x v="11"/>
    <x v="10"/>
    <s v="норма + переработка"/>
    <n v="4"/>
    <n v="8"/>
  </r>
  <r>
    <s v="В/П"/>
    <d v="2024-05-04T00:00:00"/>
    <s v="Сб"/>
    <x v="18"/>
    <x v="13"/>
    <m/>
    <m/>
    <x v="11"/>
    <x v="10"/>
    <s v="переработка"/>
    <n v="12"/>
    <n v="0"/>
  </r>
  <r>
    <s v="В/П"/>
    <d v="2024-05-05T00:00:00"/>
    <s v="Вс"/>
    <x v="17"/>
    <x v="1"/>
    <m/>
    <m/>
    <x v="11"/>
    <x v="10"/>
    <s v="переработка"/>
    <n v="8"/>
    <n v="0"/>
  </r>
  <r>
    <m/>
    <d v="2024-05-06T00:00:00"/>
    <s v="Пн"/>
    <x v="1"/>
    <x v="1"/>
    <m/>
    <m/>
    <x v="11"/>
    <x v="10"/>
    <s v="норма"/>
    <n v="0"/>
    <n v="8"/>
  </r>
  <r>
    <m/>
    <d v="2024-05-07T00:00:00"/>
    <s v="Вт"/>
    <x v="17"/>
    <x v="1"/>
    <m/>
    <m/>
    <x v="11"/>
    <x v="10"/>
    <s v="норма"/>
    <n v="0"/>
    <n v="8"/>
  </r>
  <r>
    <m/>
    <d v="2024-05-08T00:00:00"/>
    <s v="Ср"/>
    <x v="18"/>
    <x v="1"/>
    <m/>
    <m/>
    <x v="11"/>
    <x v="10"/>
    <s v="норма"/>
    <n v="0"/>
    <n v="8"/>
  </r>
  <r>
    <s v="В/П"/>
    <d v="2024-05-09T00:00:00"/>
    <s v="Чт"/>
    <x v="18"/>
    <x v="1"/>
    <m/>
    <m/>
    <x v="11"/>
    <x v="10"/>
    <s v="переработка"/>
    <n v="8"/>
    <n v="0"/>
  </r>
  <r>
    <s v="В/П"/>
    <d v="2024-05-10T00:00:00"/>
    <s v="Пт"/>
    <x v="18"/>
    <x v="1"/>
    <m/>
    <m/>
    <x v="11"/>
    <x v="10"/>
    <s v="переработка"/>
    <n v="8"/>
    <n v="0"/>
  </r>
  <r>
    <s v="В/П"/>
    <d v="2024-05-11T00:00:00"/>
    <s v="Сб"/>
    <x v="17"/>
    <x v="1"/>
    <m/>
    <m/>
    <x v="11"/>
    <x v="10"/>
    <s v="переработка"/>
    <n v="8"/>
    <n v="0"/>
  </r>
  <r>
    <s v="В/П"/>
    <d v="2024-05-12T00:00:00"/>
    <s v="Вс"/>
    <x v="0"/>
    <x v="5"/>
    <m/>
    <m/>
    <x v="11"/>
    <x v="10"/>
    <s v=""/>
    <n v="0"/>
    <n v="0"/>
  </r>
  <r>
    <m/>
    <d v="2024-05-13T00:00:00"/>
    <s v="Пн"/>
    <x v="18"/>
    <x v="2"/>
    <m/>
    <m/>
    <x v="11"/>
    <x v="10"/>
    <s v="норма"/>
    <n v="0"/>
    <n v="4"/>
  </r>
  <r>
    <m/>
    <d v="2024-05-13T00:00:00"/>
    <s v="Пн"/>
    <x v="30"/>
    <x v="2"/>
    <m/>
    <m/>
    <x v="11"/>
    <x v="10"/>
    <s v="норма"/>
    <n v="0"/>
    <n v="4"/>
  </r>
  <r>
    <m/>
    <d v="2024-05-14T00:00:00"/>
    <s v="Вт"/>
    <x v="18"/>
    <x v="2"/>
    <m/>
    <m/>
    <x v="11"/>
    <x v="10"/>
    <s v="норма"/>
    <n v="0"/>
    <n v="4"/>
  </r>
  <r>
    <m/>
    <d v="2024-05-14T00:00:00"/>
    <s v="Вт"/>
    <x v="30"/>
    <x v="2"/>
    <m/>
    <m/>
    <x v="11"/>
    <x v="10"/>
    <s v="норма"/>
    <n v="0"/>
    <n v="4"/>
  </r>
  <r>
    <m/>
    <d v="2024-05-15T00:00:00"/>
    <s v="Ср"/>
    <x v="18"/>
    <x v="2"/>
    <m/>
    <m/>
    <x v="11"/>
    <x v="10"/>
    <s v="норма"/>
    <n v="0"/>
    <n v="4"/>
  </r>
  <r>
    <m/>
    <d v="2024-05-15T00:00:00"/>
    <s v="Ср"/>
    <x v="30"/>
    <x v="2"/>
    <m/>
    <m/>
    <x v="11"/>
    <x v="10"/>
    <s v="норма"/>
    <n v="0"/>
    <n v="4"/>
  </r>
  <r>
    <m/>
    <d v="2024-05-16T00:00:00"/>
    <s v="Чт"/>
    <x v="18"/>
    <x v="2"/>
    <m/>
    <m/>
    <x v="11"/>
    <x v="10"/>
    <s v="норма"/>
    <n v="0"/>
    <n v="4"/>
  </r>
  <r>
    <m/>
    <d v="2024-05-16T00:00:00"/>
    <s v="Чт"/>
    <x v="30"/>
    <x v="2"/>
    <m/>
    <m/>
    <x v="11"/>
    <x v="10"/>
    <s v="норма"/>
    <n v="0"/>
    <n v="4"/>
  </r>
  <r>
    <m/>
    <d v="2024-05-17T00:00:00"/>
    <s v="Пт"/>
    <x v="18"/>
    <x v="2"/>
    <m/>
    <m/>
    <x v="11"/>
    <x v="10"/>
    <s v="норма"/>
    <n v="0"/>
    <n v="4"/>
  </r>
  <r>
    <m/>
    <d v="2024-05-17T00:00:00"/>
    <s v="Пт"/>
    <x v="30"/>
    <x v="2"/>
    <m/>
    <m/>
    <x v="11"/>
    <x v="10"/>
    <s v="норма"/>
    <n v="0"/>
    <n v="4"/>
  </r>
  <r>
    <s v="В/П"/>
    <d v="2024-05-18T00:00:00"/>
    <s v="Сб"/>
    <x v="0"/>
    <x v="5"/>
    <m/>
    <m/>
    <x v="11"/>
    <x v="10"/>
    <s v=""/>
    <n v="0"/>
    <n v="0"/>
  </r>
  <r>
    <s v="В/П"/>
    <d v="2024-05-19T00:00:00"/>
    <s v="Вс"/>
    <x v="0"/>
    <x v="5"/>
    <m/>
    <m/>
    <x v="11"/>
    <x v="10"/>
    <s v=""/>
    <n v="0"/>
    <n v="0"/>
  </r>
  <r>
    <m/>
    <d v="2024-05-20T00:00:00"/>
    <s v="Пн"/>
    <x v="1"/>
    <x v="2"/>
    <m/>
    <m/>
    <x v="11"/>
    <x v="10"/>
    <s v="норма"/>
    <n v="0"/>
    <n v="4"/>
  </r>
  <r>
    <m/>
    <d v="2024-05-20T00:00:00"/>
    <s v="Пн"/>
    <x v="27"/>
    <x v="2"/>
    <m/>
    <m/>
    <x v="11"/>
    <x v="10"/>
    <s v="норма"/>
    <n v="0"/>
    <n v="4"/>
  </r>
  <r>
    <m/>
    <d v="2024-05-21T00:00:00"/>
    <s v="Вт"/>
    <x v="1"/>
    <x v="2"/>
    <m/>
    <m/>
    <x v="11"/>
    <x v="10"/>
    <s v="норма"/>
    <n v="0"/>
    <n v="4"/>
  </r>
  <r>
    <m/>
    <d v="2024-05-21T00:00:00"/>
    <s v="Вт"/>
    <x v="27"/>
    <x v="2"/>
    <m/>
    <m/>
    <x v="11"/>
    <x v="10"/>
    <s v="норма"/>
    <n v="0"/>
    <n v="4"/>
  </r>
  <r>
    <m/>
    <d v="2024-05-22T00:00:00"/>
    <s v="Ср"/>
    <x v="18"/>
    <x v="2"/>
    <m/>
    <m/>
    <x v="11"/>
    <x v="10"/>
    <s v="норма"/>
    <n v="0"/>
    <n v="4"/>
  </r>
  <r>
    <m/>
    <d v="2024-05-22T00:00:00"/>
    <s v="Ср"/>
    <x v="1"/>
    <x v="2"/>
    <m/>
    <m/>
    <x v="11"/>
    <x v="10"/>
    <s v="норма"/>
    <n v="0"/>
    <n v="4"/>
  </r>
  <r>
    <m/>
    <d v="2024-05-23T00:00:00"/>
    <s v="Чт"/>
    <x v="18"/>
    <x v="2"/>
    <m/>
    <m/>
    <x v="11"/>
    <x v="10"/>
    <s v="норма"/>
    <n v="0"/>
    <n v="4"/>
  </r>
  <r>
    <m/>
    <d v="2024-05-23T00:00:00"/>
    <s v="Чт"/>
    <x v="1"/>
    <x v="2"/>
    <m/>
    <m/>
    <x v="11"/>
    <x v="10"/>
    <s v="норма"/>
    <n v="0"/>
    <n v="4"/>
  </r>
  <r>
    <m/>
    <d v="2024-05-24T00:00:00"/>
    <s v="Пт"/>
    <x v="17"/>
    <x v="2"/>
    <m/>
    <m/>
    <x v="11"/>
    <x v="10"/>
    <s v="норма"/>
    <n v="0"/>
    <n v="4"/>
  </r>
  <r>
    <m/>
    <d v="2024-05-24T00:00:00"/>
    <s v="Пт"/>
    <x v="27"/>
    <x v="2"/>
    <m/>
    <m/>
    <x v="11"/>
    <x v="10"/>
    <s v="норма"/>
    <n v="0"/>
    <n v="4"/>
  </r>
  <r>
    <s v="В/П"/>
    <d v="2024-05-25T00:00:00"/>
    <s v="Сб"/>
    <x v="0"/>
    <x v="5"/>
    <m/>
    <m/>
    <x v="11"/>
    <x v="10"/>
    <s v=""/>
    <n v="0"/>
    <n v="0"/>
  </r>
  <r>
    <s v="В/П"/>
    <d v="2024-05-26T00:00:00"/>
    <s v="Вс"/>
    <x v="0"/>
    <x v="5"/>
    <m/>
    <m/>
    <x v="11"/>
    <x v="10"/>
    <s v=""/>
    <n v="0"/>
    <n v="0"/>
  </r>
  <r>
    <m/>
    <d v="2024-05-27T00:00:00"/>
    <s v="Пн"/>
    <x v="17"/>
    <x v="1"/>
    <m/>
    <m/>
    <x v="11"/>
    <x v="10"/>
    <s v="норма"/>
    <n v="0"/>
    <n v="8"/>
  </r>
  <r>
    <m/>
    <d v="2024-05-28T00:00:00"/>
    <s v="Вт"/>
    <x v="21"/>
    <x v="1"/>
    <m/>
    <m/>
    <x v="11"/>
    <x v="10"/>
    <s v="норма"/>
    <n v="0"/>
    <n v="8"/>
  </r>
  <r>
    <m/>
    <d v="2024-05-29T00:00:00"/>
    <s v="Ср"/>
    <x v="21"/>
    <x v="1"/>
    <m/>
    <m/>
    <x v="11"/>
    <x v="10"/>
    <s v="норма"/>
    <n v="0"/>
    <n v="8"/>
  </r>
  <r>
    <m/>
    <d v="2024-05-30T00:00:00"/>
    <s v="Чт"/>
    <x v="21"/>
    <x v="1"/>
    <m/>
    <m/>
    <x v="11"/>
    <x v="10"/>
    <s v="норма"/>
    <n v="0"/>
    <n v="8"/>
  </r>
  <r>
    <m/>
    <d v="2024-05-31T00:00:00"/>
    <s v="Пт"/>
    <x v="21"/>
    <x v="1"/>
    <m/>
    <m/>
    <x v="11"/>
    <x v="10"/>
    <s v="норма"/>
    <n v="0"/>
    <n v="8"/>
  </r>
  <r>
    <s v="В/П"/>
    <d v="2024-05-01T00:00:00"/>
    <s v="Ср"/>
    <x v="0"/>
    <x v="0"/>
    <m/>
    <m/>
    <x v="1"/>
    <x v="10"/>
    <s v=""/>
    <n v="0"/>
    <n v="0"/>
  </r>
  <r>
    <m/>
    <d v="2024-05-02T00:00:00"/>
    <s v="Чт"/>
    <x v="1"/>
    <x v="4"/>
    <m/>
    <m/>
    <x v="1"/>
    <x v="10"/>
    <s v="норма"/>
    <n v="0"/>
    <n v="6"/>
  </r>
  <r>
    <m/>
    <d v="2024-05-02T00:00:00"/>
    <s v="Чт"/>
    <x v="23"/>
    <x v="6"/>
    <m/>
    <m/>
    <x v="1"/>
    <x v="10"/>
    <s v="норма"/>
    <n v="0"/>
    <n v="1"/>
  </r>
  <r>
    <m/>
    <d v="2024-05-02T00:00:00"/>
    <s v="Чт"/>
    <x v="33"/>
    <x v="6"/>
    <m/>
    <m/>
    <x v="1"/>
    <x v="10"/>
    <s v="норма"/>
    <n v="0"/>
    <n v="1"/>
  </r>
  <r>
    <m/>
    <d v="2024-05-02T00:00:00"/>
    <s v="Чт"/>
    <x v="2"/>
    <x v="6"/>
    <m/>
    <m/>
    <x v="1"/>
    <x v="10"/>
    <s v="переработка"/>
    <n v="1"/>
    <n v="0"/>
  </r>
  <r>
    <m/>
    <d v="2024-05-03T00:00:00"/>
    <s v="Пт"/>
    <x v="1"/>
    <x v="7"/>
    <m/>
    <m/>
    <x v="1"/>
    <x v="10"/>
    <s v="норма"/>
    <n v="0"/>
    <n v="3"/>
  </r>
  <r>
    <m/>
    <d v="2024-05-03T00:00:00"/>
    <s v="Пт"/>
    <x v="23"/>
    <x v="6"/>
    <m/>
    <m/>
    <x v="1"/>
    <x v="10"/>
    <s v="норма"/>
    <n v="0"/>
    <n v="1"/>
  </r>
  <r>
    <m/>
    <d v="2024-05-03T00:00:00"/>
    <s v="Пт"/>
    <x v="29"/>
    <x v="2"/>
    <m/>
    <m/>
    <x v="1"/>
    <x v="10"/>
    <s v="норма"/>
    <n v="0"/>
    <n v="4"/>
  </r>
  <r>
    <s v="В/П"/>
    <d v="2024-05-04T00:00:00"/>
    <s v="Сб"/>
    <x v="0"/>
    <x v="0"/>
    <m/>
    <m/>
    <x v="1"/>
    <x v="10"/>
    <s v=""/>
    <n v="0"/>
    <n v="0"/>
  </r>
  <r>
    <s v="В/П"/>
    <d v="2024-05-05T00:00:00"/>
    <s v="Вс"/>
    <x v="0"/>
    <x v="0"/>
    <m/>
    <m/>
    <x v="1"/>
    <x v="10"/>
    <s v=""/>
    <n v="0"/>
    <n v="0"/>
  </r>
  <r>
    <m/>
    <d v="2024-05-06T00:00:00"/>
    <s v="Пн"/>
    <x v="1"/>
    <x v="3"/>
    <m/>
    <m/>
    <x v="1"/>
    <x v="10"/>
    <s v="норма"/>
    <n v="0"/>
    <n v="2"/>
  </r>
  <r>
    <m/>
    <d v="2024-05-06T00:00:00"/>
    <s v="Пн"/>
    <x v="23"/>
    <x v="6"/>
    <m/>
    <m/>
    <x v="1"/>
    <x v="10"/>
    <s v="норма"/>
    <n v="0"/>
    <n v="1"/>
  </r>
  <r>
    <m/>
    <d v="2024-05-06T00:00:00"/>
    <s v="Пн"/>
    <x v="25"/>
    <x v="8"/>
    <m/>
    <m/>
    <x v="1"/>
    <x v="10"/>
    <s v="норма"/>
    <n v="0"/>
    <n v="5"/>
  </r>
  <r>
    <m/>
    <d v="2024-05-07T00:00:00"/>
    <s v="Вт"/>
    <x v="1"/>
    <x v="6"/>
    <m/>
    <m/>
    <x v="1"/>
    <x v="10"/>
    <s v="норма"/>
    <n v="0"/>
    <n v="1"/>
  </r>
  <r>
    <m/>
    <d v="2024-05-07T00:00:00"/>
    <s v="Вт"/>
    <x v="25"/>
    <x v="9"/>
    <m/>
    <m/>
    <x v="1"/>
    <x v="10"/>
    <s v="норма"/>
    <n v="0"/>
    <n v="7"/>
  </r>
  <r>
    <m/>
    <d v="2024-05-07T00:00:00"/>
    <s v="Вт"/>
    <x v="18"/>
    <x v="6"/>
    <m/>
    <m/>
    <x v="1"/>
    <x v="10"/>
    <s v="переработка"/>
    <n v="1"/>
    <n v="0"/>
  </r>
  <r>
    <m/>
    <d v="2024-05-08T00:00:00"/>
    <s v="Ср"/>
    <x v="1"/>
    <x v="6"/>
    <m/>
    <m/>
    <x v="1"/>
    <x v="10"/>
    <s v="норма"/>
    <n v="0"/>
    <n v="1"/>
  </r>
  <r>
    <m/>
    <d v="2024-05-08T00:00:00"/>
    <s v="Ср"/>
    <x v="23"/>
    <x v="6"/>
    <m/>
    <m/>
    <x v="1"/>
    <x v="10"/>
    <s v="норма"/>
    <n v="0"/>
    <n v="1"/>
  </r>
  <r>
    <m/>
    <d v="2024-05-08T00:00:00"/>
    <s v="Ср"/>
    <x v="25"/>
    <x v="2"/>
    <m/>
    <m/>
    <x v="1"/>
    <x v="10"/>
    <s v="норма"/>
    <n v="0"/>
    <n v="4"/>
  </r>
  <r>
    <s v="В/П"/>
    <d v="2024-05-09T00:00:00"/>
    <s v="Чт"/>
    <x v="0"/>
    <x v="0"/>
    <m/>
    <m/>
    <x v="1"/>
    <x v="10"/>
    <s v=""/>
    <n v="0"/>
    <n v="0"/>
  </r>
  <r>
    <s v="В/П"/>
    <d v="2024-05-10T00:00:00"/>
    <s v="Пт"/>
    <x v="0"/>
    <x v="0"/>
    <m/>
    <m/>
    <x v="1"/>
    <x v="10"/>
    <s v=""/>
    <n v="0"/>
    <n v="0"/>
  </r>
  <r>
    <s v="В/П"/>
    <d v="2024-05-11T00:00:00"/>
    <s v="Сб"/>
    <x v="0"/>
    <x v="0"/>
    <m/>
    <m/>
    <x v="1"/>
    <x v="10"/>
    <s v=""/>
    <n v="0"/>
    <n v="0"/>
  </r>
  <r>
    <s v="В/П"/>
    <d v="2024-05-12T00:00:00"/>
    <s v="Вс"/>
    <x v="0"/>
    <x v="0"/>
    <m/>
    <m/>
    <x v="1"/>
    <x v="10"/>
    <s v=""/>
    <n v="0"/>
    <n v="0"/>
  </r>
  <r>
    <m/>
    <d v="2024-05-13T00:00:00"/>
    <s v="Пн"/>
    <x v="23"/>
    <x v="2"/>
    <m/>
    <m/>
    <x v="1"/>
    <x v="10"/>
    <s v="норма"/>
    <n v="0"/>
    <n v="4"/>
  </r>
  <r>
    <m/>
    <d v="2024-05-13T00:00:00"/>
    <s v="Пн"/>
    <x v="25"/>
    <x v="6"/>
    <m/>
    <m/>
    <x v="1"/>
    <x v="10"/>
    <s v="норма"/>
    <n v="0"/>
    <n v="1"/>
  </r>
  <r>
    <m/>
    <d v="2024-05-13T00:00:00"/>
    <s v="Пн"/>
    <x v="33"/>
    <x v="3"/>
    <m/>
    <m/>
    <x v="1"/>
    <x v="10"/>
    <s v="норма"/>
    <n v="0"/>
    <n v="2"/>
  </r>
  <r>
    <m/>
    <d v="2024-05-13T00:00:00"/>
    <s v="Пн"/>
    <x v="31"/>
    <x v="6"/>
    <m/>
    <m/>
    <x v="1"/>
    <x v="10"/>
    <s v="норма"/>
    <n v="0"/>
    <n v="1"/>
  </r>
  <r>
    <m/>
    <d v="2024-05-14T00:00:00"/>
    <s v="Вт"/>
    <x v="1"/>
    <x v="6"/>
    <m/>
    <m/>
    <x v="1"/>
    <x v="10"/>
    <s v="норма"/>
    <n v="0"/>
    <n v="1"/>
  </r>
  <r>
    <m/>
    <d v="2024-05-14T00:00:00"/>
    <s v="Вт"/>
    <x v="8"/>
    <x v="3"/>
    <m/>
    <m/>
    <x v="1"/>
    <x v="10"/>
    <s v="норма"/>
    <n v="0"/>
    <n v="2"/>
  </r>
  <r>
    <m/>
    <d v="2024-05-14T00:00:00"/>
    <s v="Вт"/>
    <x v="33"/>
    <x v="2"/>
    <m/>
    <m/>
    <x v="1"/>
    <x v="10"/>
    <s v="норма"/>
    <n v="0"/>
    <n v="4"/>
  </r>
  <r>
    <m/>
    <d v="2024-05-14T00:00:00"/>
    <s v="Вт"/>
    <x v="2"/>
    <x v="6"/>
    <m/>
    <m/>
    <x v="1"/>
    <x v="10"/>
    <s v="норма"/>
    <n v="0"/>
    <n v="1"/>
  </r>
  <r>
    <m/>
    <d v="2024-05-14T00:00:00"/>
    <s v="Вт"/>
    <x v="18"/>
    <x v="6"/>
    <m/>
    <m/>
    <x v="1"/>
    <x v="10"/>
    <s v="переработка"/>
    <n v="1"/>
    <n v="0"/>
  </r>
  <r>
    <m/>
    <d v="2024-05-15T00:00:00"/>
    <s v="Ср"/>
    <x v="1"/>
    <x v="3"/>
    <m/>
    <m/>
    <x v="1"/>
    <x v="10"/>
    <s v="норма"/>
    <n v="0"/>
    <n v="2"/>
  </r>
  <r>
    <m/>
    <d v="2024-05-15T00:00:00"/>
    <s v="Ср"/>
    <x v="29"/>
    <x v="6"/>
    <m/>
    <m/>
    <x v="1"/>
    <x v="10"/>
    <s v="норма"/>
    <n v="0"/>
    <n v="1"/>
  </r>
  <r>
    <m/>
    <d v="2024-05-15T00:00:00"/>
    <s v="Ср"/>
    <x v="25"/>
    <x v="6"/>
    <m/>
    <m/>
    <x v="1"/>
    <x v="10"/>
    <s v="норма"/>
    <n v="0"/>
    <n v="1"/>
  </r>
  <r>
    <m/>
    <d v="2024-05-15T00:00:00"/>
    <s v="Ср"/>
    <x v="33"/>
    <x v="3"/>
    <m/>
    <m/>
    <x v="1"/>
    <x v="10"/>
    <s v="норма"/>
    <n v="0"/>
    <n v="2"/>
  </r>
  <r>
    <m/>
    <d v="2024-05-15T00:00:00"/>
    <s v="Ср"/>
    <x v="31"/>
    <x v="7"/>
    <m/>
    <m/>
    <x v="1"/>
    <x v="10"/>
    <s v="норма + переработка"/>
    <n v="1"/>
    <n v="2"/>
  </r>
  <r>
    <m/>
    <d v="2024-05-16T00:00:00"/>
    <s v="Чт"/>
    <x v="1"/>
    <x v="2"/>
    <m/>
    <m/>
    <x v="1"/>
    <x v="10"/>
    <s v="норма"/>
    <n v="0"/>
    <n v="4"/>
  </r>
  <r>
    <m/>
    <d v="2024-05-16T00:00:00"/>
    <s v="Чт"/>
    <x v="23"/>
    <x v="6"/>
    <m/>
    <m/>
    <x v="1"/>
    <x v="10"/>
    <s v="норма"/>
    <n v="0"/>
    <n v="1"/>
  </r>
  <r>
    <m/>
    <d v="2024-05-16T00:00:00"/>
    <s v="Чт"/>
    <x v="33"/>
    <x v="3"/>
    <m/>
    <m/>
    <x v="1"/>
    <x v="10"/>
    <s v="норма"/>
    <n v="0"/>
    <n v="2"/>
  </r>
  <r>
    <m/>
    <d v="2024-05-16T00:00:00"/>
    <s v="Чт"/>
    <x v="31"/>
    <x v="3"/>
    <m/>
    <m/>
    <x v="1"/>
    <x v="10"/>
    <s v="норма + переработка"/>
    <n v="1"/>
    <n v="1"/>
  </r>
  <r>
    <m/>
    <d v="2024-05-17T00:00:00"/>
    <s v="Пт"/>
    <x v="1"/>
    <x v="6"/>
    <m/>
    <m/>
    <x v="1"/>
    <x v="10"/>
    <s v="норма"/>
    <n v="0"/>
    <n v="1"/>
  </r>
  <r>
    <m/>
    <d v="2024-05-17T00:00:00"/>
    <s v="Пт"/>
    <x v="33"/>
    <x v="4"/>
    <m/>
    <m/>
    <x v="1"/>
    <x v="10"/>
    <s v="норма"/>
    <n v="0"/>
    <n v="6"/>
  </r>
  <r>
    <m/>
    <d v="2024-05-17T00:00:00"/>
    <s v="Пт"/>
    <x v="31"/>
    <x v="6"/>
    <m/>
    <m/>
    <x v="1"/>
    <x v="10"/>
    <s v="норма"/>
    <n v="0"/>
    <n v="1"/>
  </r>
  <r>
    <s v="В/П"/>
    <d v="2024-05-18T00:00:00"/>
    <s v="Сб"/>
    <x v="0"/>
    <x v="0"/>
    <m/>
    <m/>
    <x v="1"/>
    <x v="10"/>
    <s v=""/>
    <n v="0"/>
    <n v="0"/>
  </r>
  <r>
    <s v="В/П"/>
    <d v="2024-05-19T00:00:00"/>
    <s v="Вс"/>
    <x v="0"/>
    <x v="0"/>
    <m/>
    <m/>
    <x v="1"/>
    <x v="10"/>
    <s v=""/>
    <n v="0"/>
    <n v="0"/>
  </r>
  <r>
    <m/>
    <d v="2024-05-20T00:00:00"/>
    <s v="Пн"/>
    <x v="1"/>
    <x v="3"/>
    <m/>
    <m/>
    <x v="1"/>
    <x v="10"/>
    <s v="норма"/>
    <n v="0"/>
    <n v="2"/>
  </r>
  <r>
    <m/>
    <d v="2024-05-20T00:00:00"/>
    <s v="Пн"/>
    <x v="33"/>
    <x v="8"/>
    <m/>
    <m/>
    <x v="1"/>
    <x v="10"/>
    <s v="норма"/>
    <n v="0"/>
    <n v="5"/>
  </r>
  <r>
    <m/>
    <d v="2024-05-20T00:00:00"/>
    <s v="Пн"/>
    <x v="31"/>
    <x v="6"/>
    <m/>
    <m/>
    <x v="1"/>
    <x v="10"/>
    <s v="норма"/>
    <n v="0"/>
    <n v="1"/>
  </r>
  <r>
    <m/>
    <d v="2024-05-21T00:00:00"/>
    <s v="Вт"/>
    <x v="1"/>
    <x v="6"/>
    <m/>
    <m/>
    <x v="1"/>
    <x v="10"/>
    <s v="норма"/>
    <n v="0"/>
    <n v="1"/>
  </r>
  <r>
    <m/>
    <d v="2024-05-21T00:00:00"/>
    <s v="Вт"/>
    <x v="25"/>
    <x v="6"/>
    <m/>
    <m/>
    <x v="1"/>
    <x v="10"/>
    <s v="норма"/>
    <n v="0"/>
    <n v="1"/>
  </r>
  <r>
    <m/>
    <d v="2024-05-21T00:00:00"/>
    <s v="Вт"/>
    <x v="34"/>
    <x v="6"/>
    <m/>
    <m/>
    <x v="1"/>
    <x v="10"/>
    <s v="норма"/>
    <n v="0"/>
    <n v="1"/>
  </r>
  <r>
    <m/>
    <d v="2024-05-21T00:00:00"/>
    <s v="Вт"/>
    <x v="33"/>
    <x v="8"/>
    <m/>
    <m/>
    <x v="1"/>
    <x v="10"/>
    <s v="норма"/>
    <n v="0"/>
    <n v="5"/>
  </r>
  <r>
    <m/>
    <d v="2024-05-22T00:00:00"/>
    <s v="Ср"/>
    <x v="1"/>
    <x v="2"/>
    <m/>
    <m/>
    <x v="1"/>
    <x v="10"/>
    <s v="норма"/>
    <n v="0"/>
    <n v="4"/>
  </r>
  <r>
    <m/>
    <d v="2024-05-22T00:00:00"/>
    <s v="Ср"/>
    <x v="33"/>
    <x v="7"/>
    <m/>
    <m/>
    <x v="1"/>
    <x v="10"/>
    <s v="норма"/>
    <n v="0"/>
    <n v="3"/>
  </r>
  <r>
    <m/>
    <d v="2024-05-22T00:00:00"/>
    <s v="Ср"/>
    <x v="12"/>
    <x v="3"/>
    <m/>
    <m/>
    <x v="1"/>
    <x v="10"/>
    <s v="норма + переработка"/>
    <n v="1"/>
    <n v="1"/>
  </r>
  <r>
    <m/>
    <d v="2024-05-23T00:00:00"/>
    <s v="Чт"/>
    <x v="1"/>
    <x v="2"/>
    <m/>
    <m/>
    <x v="1"/>
    <x v="10"/>
    <s v="норма"/>
    <n v="0"/>
    <n v="4"/>
  </r>
  <r>
    <m/>
    <d v="2024-05-23T00:00:00"/>
    <s v="Чт"/>
    <x v="23"/>
    <x v="6"/>
    <m/>
    <m/>
    <x v="1"/>
    <x v="10"/>
    <s v="норма"/>
    <n v="0"/>
    <n v="1"/>
  </r>
  <r>
    <m/>
    <d v="2024-05-23T00:00:00"/>
    <s v="Чт"/>
    <x v="33"/>
    <x v="3"/>
    <m/>
    <m/>
    <x v="1"/>
    <x v="10"/>
    <s v="норма"/>
    <n v="0"/>
    <n v="2"/>
  </r>
  <r>
    <m/>
    <d v="2024-05-23T00:00:00"/>
    <s v="Чт"/>
    <x v="12"/>
    <x v="6"/>
    <m/>
    <m/>
    <x v="1"/>
    <x v="10"/>
    <s v="норма"/>
    <n v="0"/>
    <n v="1"/>
  </r>
  <r>
    <m/>
    <d v="2024-05-24T00:00:00"/>
    <s v="Пт"/>
    <x v="1"/>
    <x v="7"/>
    <m/>
    <m/>
    <x v="1"/>
    <x v="10"/>
    <s v="норма"/>
    <n v="0"/>
    <n v="3"/>
  </r>
  <r>
    <m/>
    <d v="2024-05-24T00:00:00"/>
    <s v="Пт"/>
    <x v="25"/>
    <x v="6"/>
    <m/>
    <m/>
    <x v="1"/>
    <x v="10"/>
    <s v="норма"/>
    <n v="0"/>
    <n v="1"/>
  </r>
  <r>
    <m/>
    <d v="2024-05-24T00:00:00"/>
    <s v="Пт"/>
    <x v="33"/>
    <x v="7"/>
    <m/>
    <m/>
    <x v="1"/>
    <x v="10"/>
    <s v="норма"/>
    <n v="0"/>
    <n v="3"/>
  </r>
  <r>
    <m/>
    <d v="2024-05-24T00:00:00"/>
    <s v="Пт"/>
    <x v="12"/>
    <x v="6"/>
    <m/>
    <m/>
    <x v="1"/>
    <x v="10"/>
    <s v="норма"/>
    <n v="0"/>
    <n v="1"/>
  </r>
  <r>
    <s v="В/П"/>
    <d v="2024-05-25T00:00:00"/>
    <s v="Сб"/>
    <x v="0"/>
    <x v="0"/>
    <m/>
    <m/>
    <x v="1"/>
    <x v="10"/>
    <s v=""/>
    <n v="0"/>
    <n v="0"/>
  </r>
  <r>
    <s v="В/П"/>
    <d v="2024-05-26T00:00:00"/>
    <s v="Вс"/>
    <x v="0"/>
    <x v="0"/>
    <m/>
    <m/>
    <x v="1"/>
    <x v="10"/>
    <s v=""/>
    <n v="0"/>
    <n v="0"/>
  </r>
  <r>
    <m/>
    <d v="2024-05-27T00:00:00"/>
    <s v="Пн"/>
    <x v="1"/>
    <x v="3"/>
    <m/>
    <m/>
    <x v="1"/>
    <x v="10"/>
    <s v="норма"/>
    <n v="0"/>
    <n v="2"/>
  </r>
  <r>
    <m/>
    <d v="2024-05-27T00:00:00"/>
    <s v="Пн"/>
    <x v="33"/>
    <x v="4"/>
    <m/>
    <m/>
    <x v="1"/>
    <x v="10"/>
    <s v="норма"/>
    <n v="0"/>
    <n v="6"/>
  </r>
  <r>
    <m/>
    <d v="2024-05-27T00:00:00"/>
    <s v="Пн"/>
    <x v="12"/>
    <x v="6"/>
    <m/>
    <m/>
    <x v="1"/>
    <x v="10"/>
    <s v="переработка"/>
    <n v="1"/>
    <n v="0"/>
  </r>
  <r>
    <m/>
    <d v="2024-05-28T00:00:00"/>
    <s v="Вт"/>
    <x v="1"/>
    <x v="3"/>
    <m/>
    <m/>
    <x v="1"/>
    <x v="10"/>
    <s v="норма"/>
    <n v="0"/>
    <n v="2"/>
  </r>
  <r>
    <m/>
    <d v="2024-05-28T00:00:00"/>
    <s v="Вт"/>
    <x v="23"/>
    <x v="6"/>
    <m/>
    <m/>
    <x v="1"/>
    <x v="10"/>
    <s v="норма"/>
    <n v="0"/>
    <n v="1"/>
  </r>
  <r>
    <m/>
    <d v="2024-05-28T00:00:00"/>
    <s v="Вт"/>
    <x v="33"/>
    <x v="4"/>
    <m/>
    <m/>
    <x v="1"/>
    <x v="10"/>
    <s v="норма + переработка"/>
    <n v="1"/>
    <n v="5"/>
  </r>
  <r>
    <m/>
    <d v="2024-05-29T00:00:00"/>
    <s v="Ср"/>
    <x v="1"/>
    <x v="2"/>
    <m/>
    <m/>
    <x v="1"/>
    <x v="10"/>
    <s v="норма"/>
    <n v="0"/>
    <n v="4"/>
  </r>
  <r>
    <m/>
    <d v="2024-05-29T00:00:00"/>
    <s v="Ср"/>
    <x v="25"/>
    <x v="6"/>
    <m/>
    <m/>
    <x v="1"/>
    <x v="10"/>
    <s v="норма"/>
    <n v="0"/>
    <n v="1"/>
  </r>
  <r>
    <m/>
    <d v="2024-05-29T00:00:00"/>
    <s v="Ср"/>
    <x v="33"/>
    <x v="7"/>
    <m/>
    <m/>
    <x v="1"/>
    <x v="10"/>
    <s v="норма"/>
    <n v="0"/>
    <n v="3"/>
  </r>
  <r>
    <m/>
    <d v="2024-05-29T00:00:00"/>
    <s v="Ср"/>
    <x v="31"/>
    <x v="6"/>
    <m/>
    <m/>
    <x v="1"/>
    <x v="10"/>
    <s v="переработка"/>
    <n v="1"/>
    <n v="0"/>
  </r>
  <r>
    <m/>
    <d v="2024-05-30T00:00:00"/>
    <s v="Чт"/>
    <x v="1"/>
    <x v="7"/>
    <m/>
    <m/>
    <x v="1"/>
    <x v="10"/>
    <s v="норма"/>
    <n v="0"/>
    <n v="3"/>
  </r>
  <r>
    <m/>
    <d v="2024-05-30T00:00:00"/>
    <s v="Чт"/>
    <x v="25"/>
    <x v="7"/>
    <m/>
    <m/>
    <x v="1"/>
    <x v="10"/>
    <s v="норма"/>
    <n v="0"/>
    <n v="3"/>
  </r>
  <r>
    <m/>
    <d v="2024-05-30T00:00:00"/>
    <s v="Чт"/>
    <x v="34"/>
    <x v="6"/>
    <m/>
    <m/>
    <x v="1"/>
    <x v="10"/>
    <s v="норма"/>
    <n v="0"/>
    <n v="1"/>
  </r>
  <r>
    <m/>
    <d v="2024-05-30T00:00:00"/>
    <s v="Чт"/>
    <x v="33"/>
    <x v="6"/>
    <m/>
    <m/>
    <x v="1"/>
    <x v="10"/>
    <s v="норма"/>
    <n v="0"/>
    <n v="1"/>
  </r>
  <r>
    <m/>
    <d v="2024-05-31T00:00:00"/>
    <s v="Пт"/>
    <x v="1"/>
    <x v="7"/>
    <m/>
    <m/>
    <x v="1"/>
    <x v="10"/>
    <s v="норма"/>
    <n v="0"/>
    <n v="3"/>
  </r>
  <r>
    <m/>
    <d v="2024-05-31T00:00:00"/>
    <s v="Пт"/>
    <x v="33"/>
    <x v="6"/>
    <m/>
    <m/>
    <x v="1"/>
    <x v="10"/>
    <s v="норма"/>
    <n v="0"/>
    <n v="1"/>
  </r>
  <r>
    <m/>
    <d v="2024-05-31T00:00:00"/>
    <s v="Пт"/>
    <x v="2"/>
    <x v="7"/>
    <m/>
    <m/>
    <x v="1"/>
    <x v="10"/>
    <s v="норма"/>
    <n v="0"/>
    <n v="3"/>
  </r>
  <r>
    <m/>
    <d v="2024-05-31T00:00:00"/>
    <s v="Пт"/>
    <x v="31"/>
    <x v="7"/>
    <m/>
    <m/>
    <x v="1"/>
    <x v="10"/>
    <s v="норма + переработка"/>
    <n v="2"/>
    <n v="1"/>
  </r>
  <r>
    <s v="В/П"/>
    <d v="2024-05-01T00:00:00"/>
    <s v="Ср"/>
    <x v="0"/>
    <x v="0"/>
    <m/>
    <m/>
    <x v="12"/>
    <x v="10"/>
    <s v=""/>
    <n v="0"/>
    <n v="0"/>
  </r>
  <r>
    <m/>
    <d v="2024-05-02T00:00:00"/>
    <s v="Чт"/>
    <x v="0"/>
    <x v="0"/>
    <m/>
    <m/>
    <x v="12"/>
    <x v="10"/>
    <s v=""/>
    <n v="0"/>
    <n v="0"/>
  </r>
  <r>
    <m/>
    <d v="2024-05-03T00:00:00"/>
    <s v="Пт"/>
    <x v="0"/>
    <x v="0"/>
    <m/>
    <m/>
    <x v="12"/>
    <x v="10"/>
    <s v=""/>
    <n v="0"/>
    <n v="0"/>
  </r>
  <r>
    <s v="В/П"/>
    <d v="2024-05-04T00:00:00"/>
    <s v="Сб"/>
    <x v="0"/>
    <x v="0"/>
    <m/>
    <m/>
    <x v="12"/>
    <x v="10"/>
    <s v=""/>
    <n v="0"/>
    <n v="0"/>
  </r>
  <r>
    <s v="В/П"/>
    <d v="2024-05-05T00:00:00"/>
    <s v="Вс"/>
    <x v="0"/>
    <x v="0"/>
    <m/>
    <m/>
    <x v="12"/>
    <x v="10"/>
    <s v=""/>
    <n v="0"/>
    <n v="0"/>
  </r>
  <r>
    <m/>
    <d v="2024-05-06T00:00:00"/>
    <s v="Пн"/>
    <x v="0"/>
    <x v="0"/>
    <m/>
    <m/>
    <x v="12"/>
    <x v="10"/>
    <s v=""/>
    <n v="0"/>
    <n v="0"/>
  </r>
  <r>
    <m/>
    <d v="2024-05-07T00:00:00"/>
    <s v="Вт"/>
    <x v="0"/>
    <x v="0"/>
    <m/>
    <m/>
    <x v="12"/>
    <x v="10"/>
    <s v=""/>
    <n v="0"/>
    <n v="0"/>
  </r>
  <r>
    <m/>
    <d v="2024-05-08T00:00:00"/>
    <s v="Ср"/>
    <x v="0"/>
    <x v="0"/>
    <m/>
    <m/>
    <x v="12"/>
    <x v="10"/>
    <s v=""/>
    <n v="0"/>
    <n v="0"/>
  </r>
  <r>
    <s v="В/П"/>
    <d v="2024-05-09T00:00:00"/>
    <s v="Чт"/>
    <x v="0"/>
    <x v="0"/>
    <m/>
    <m/>
    <x v="12"/>
    <x v="10"/>
    <s v=""/>
    <n v="0"/>
    <n v="0"/>
  </r>
  <r>
    <s v="В/П"/>
    <d v="2024-05-10T00:00:00"/>
    <s v="Пт"/>
    <x v="0"/>
    <x v="0"/>
    <m/>
    <m/>
    <x v="12"/>
    <x v="10"/>
    <s v=""/>
    <n v="0"/>
    <n v="0"/>
  </r>
  <r>
    <s v="В/П"/>
    <d v="2024-05-11T00:00:00"/>
    <s v="Сб"/>
    <x v="0"/>
    <x v="0"/>
    <m/>
    <m/>
    <x v="12"/>
    <x v="10"/>
    <s v=""/>
    <n v="0"/>
    <n v="0"/>
  </r>
  <r>
    <s v="В/П"/>
    <d v="2024-05-12T00:00:00"/>
    <s v="Вс"/>
    <x v="0"/>
    <x v="0"/>
    <m/>
    <m/>
    <x v="12"/>
    <x v="10"/>
    <s v=""/>
    <n v="0"/>
    <n v="0"/>
  </r>
  <r>
    <m/>
    <d v="2024-05-13T00:00:00"/>
    <s v="Пн"/>
    <x v="0"/>
    <x v="0"/>
    <m/>
    <m/>
    <x v="12"/>
    <x v="10"/>
    <s v=""/>
    <n v="0"/>
    <n v="0"/>
  </r>
  <r>
    <m/>
    <d v="2024-05-14T00:00:00"/>
    <s v="Вт"/>
    <x v="0"/>
    <x v="0"/>
    <m/>
    <m/>
    <x v="12"/>
    <x v="10"/>
    <s v=""/>
    <n v="0"/>
    <n v="0"/>
  </r>
  <r>
    <m/>
    <d v="2024-05-15T00:00:00"/>
    <s v="Ср"/>
    <x v="0"/>
    <x v="0"/>
    <m/>
    <m/>
    <x v="12"/>
    <x v="10"/>
    <s v=""/>
    <n v="0"/>
    <n v="0"/>
  </r>
  <r>
    <m/>
    <d v="2024-05-16T00:00:00"/>
    <s v="Чт"/>
    <x v="0"/>
    <x v="0"/>
    <m/>
    <m/>
    <x v="12"/>
    <x v="10"/>
    <s v=""/>
    <n v="0"/>
    <n v="0"/>
  </r>
  <r>
    <m/>
    <d v="2024-05-17T00:00:00"/>
    <s v="Пт"/>
    <x v="0"/>
    <x v="0"/>
    <m/>
    <m/>
    <x v="12"/>
    <x v="10"/>
    <s v=""/>
    <n v="0"/>
    <n v="0"/>
  </r>
  <r>
    <s v="В/П"/>
    <d v="2024-05-18T00:00:00"/>
    <s v="Сб"/>
    <x v="0"/>
    <x v="0"/>
    <m/>
    <m/>
    <x v="12"/>
    <x v="10"/>
    <s v=""/>
    <n v="0"/>
    <n v="0"/>
  </r>
  <r>
    <s v="В/П"/>
    <d v="2024-05-19T00:00:00"/>
    <s v="Вс"/>
    <x v="0"/>
    <x v="0"/>
    <m/>
    <m/>
    <x v="12"/>
    <x v="10"/>
    <s v=""/>
    <n v="0"/>
    <n v="0"/>
  </r>
  <r>
    <m/>
    <d v="2024-05-20T00:00:00"/>
    <s v="Пн"/>
    <x v="0"/>
    <x v="0"/>
    <m/>
    <m/>
    <x v="12"/>
    <x v="10"/>
    <s v=""/>
    <n v="0"/>
    <n v="0"/>
  </r>
  <r>
    <m/>
    <d v="2024-05-21T00:00:00"/>
    <s v="Вт"/>
    <x v="0"/>
    <x v="0"/>
    <m/>
    <m/>
    <x v="12"/>
    <x v="10"/>
    <s v=""/>
    <n v="0"/>
    <n v="0"/>
  </r>
  <r>
    <m/>
    <d v="2024-05-22T00:00:00"/>
    <s v="Ср"/>
    <x v="0"/>
    <x v="0"/>
    <m/>
    <m/>
    <x v="12"/>
    <x v="10"/>
    <s v=""/>
    <n v="0"/>
    <n v="0"/>
  </r>
  <r>
    <m/>
    <d v="2024-05-23T00:00:00"/>
    <s v="Чт"/>
    <x v="0"/>
    <x v="0"/>
    <m/>
    <m/>
    <x v="12"/>
    <x v="10"/>
    <s v=""/>
    <n v="0"/>
    <n v="0"/>
  </r>
  <r>
    <m/>
    <d v="2024-05-24T00:00:00"/>
    <s v="Пт"/>
    <x v="0"/>
    <x v="0"/>
    <m/>
    <m/>
    <x v="12"/>
    <x v="10"/>
    <s v=""/>
    <n v="0"/>
    <n v="0"/>
  </r>
  <r>
    <s v="В/П"/>
    <d v="2024-05-25T00:00:00"/>
    <s v="Сб"/>
    <x v="0"/>
    <x v="0"/>
    <m/>
    <m/>
    <x v="12"/>
    <x v="10"/>
    <s v=""/>
    <n v="0"/>
    <n v="0"/>
  </r>
  <r>
    <s v="В/П"/>
    <d v="2024-05-26T00:00:00"/>
    <s v="Вс"/>
    <x v="0"/>
    <x v="0"/>
    <m/>
    <m/>
    <x v="12"/>
    <x v="10"/>
    <s v=""/>
    <n v="0"/>
    <n v="0"/>
  </r>
  <r>
    <m/>
    <d v="2024-05-27T00:00:00"/>
    <s v="Пн"/>
    <x v="0"/>
    <x v="0"/>
    <m/>
    <m/>
    <x v="12"/>
    <x v="10"/>
    <s v=""/>
    <n v="0"/>
    <n v="0"/>
  </r>
  <r>
    <m/>
    <d v="2024-05-28T00:00:00"/>
    <s v="Вт"/>
    <x v="0"/>
    <x v="0"/>
    <m/>
    <m/>
    <x v="12"/>
    <x v="10"/>
    <s v=""/>
    <n v="0"/>
    <n v="0"/>
  </r>
  <r>
    <m/>
    <d v="2024-05-29T00:00:00"/>
    <s v="Ср"/>
    <x v="0"/>
    <x v="0"/>
    <m/>
    <m/>
    <x v="12"/>
    <x v="10"/>
    <s v=""/>
    <n v="0"/>
    <n v="0"/>
  </r>
  <r>
    <m/>
    <d v="2024-05-30T00:00:00"/>
    <s v="Чт"/>
    <x v="0"/>
    <x v="0"/>
    <m/>
    <m/>
    <x v="12"/>
    <x v="10"/>
    <s v=""/>
    <n v="0"/>
    <n v="0"/>
  </r>
  <r>
    <m/>
    <d v="2024-05-31T00:00:00"/>
    <s v="Пт"/>
    <x v="0"/>
    <x v="0"/>
    <m/>
    <m/>
    <x v="12"/>
    <x v="10"/>
    <s v=""/>
    <n v="0"/>
    <n v="0"/>
  </r>
  <r>
    <s v="В/П"/>
    <d v="2024-05-01T00:00:00"/>
    <s v="Ср"/>
    <x v="0"/>
    <x v="0"/>
    <m/>
    <m/>
    <x v="12"/>
    <x v="10"/>
    <s v=""/>
    <n v="0"/>
    <n v="0"/>
  </r>
  <r>
    <m/>
    <d v="2024-05-02T00:00:00"/>
    <s v="Чт"/>
    <x v="0"/>
    <x v="0"/>
    <m/>
    <m/>
    <x v="12"/>
    <x v="10"/>
    <s v=""/>
    <n v="0"/>
    <n v="0"/>
  </r>
  <r>
    <m/>
    <d v="2024-05-03T00:00:00"/>
    <s v="Пт"/>
    <x v="0"/>
    <x v="0"/>
    <m/>
    <m/>
    <x v="12"/>
    <x v="10"/>
    <s v=""/>
    <n v="0"/>
    <n v="0"/>
  </r>
  <r>
    <s v="В/П"/>
    <d v="2024-05-04T00:00:00"/>
    <s v="Сб"/>
    <x v="0"/>
    <x v="0"/>
    <m/>
    <m/>
    <x v="12"/>
    <x v="10"/>
    <s v=""/>
    <n v="0"/>
    <n v="0"/>
  </r>
  <r>
    <s v="В/П"/>
    <d v="2024-05-05T00:00:00"/>
    <s v="Вс"/>
    <x v="0"/>
    <x v="0"/>
    <m/>
    <m/>
    <x v="12"/>
    <x v="10"/>
    <s v=""/>
    <n v="0"/>
    <n v="0"/>
  </r>
  <r>
    <m/>
    <d v="2024-05-06T00:00:00"/>
    <s v="Пн"/>
    <x v="0"/>
    <x v="0"/>
    <m/>
    <m/>
    <x v="12"/>
    <x v="10"/>
    <s v=""/>
    <n v="0"/>
    <n v="0"/>
  </r>
  <r>
    <m/>
    <d v="2024-05-07T00:00:00"/>
    <s v="Вт"/>
    <x v="0"/>
    <x v="0"/>
    <m/>
    <m/>
    <x v="12"/>
    <x v="10"/>
    <s v=""/>
    <n v="0"/>
    <n v="0"/>
  </r>
  <r>
    <m/>
    <d v="2024-05-08T00:00:00"/>
    <s v="Ср"/>
    <x v="0"/>
    <x v="0"/>
    <m/>
    <m/>
    <x v="12"/>
    <x v="10"/>
    <s v=""/>
    <n v="0"/>
    <n v="0"/>
  </r>
  <r>
    <s v="В/П"/>
    <d v="2024-05-09T00:00:00"/>
    <s v="Чт"/>
    <x v="0"/>
    <x v="0"/>
    <m/>
    <m/>
    <x v="12"/>
    <x v="10"/>
    <s v=""/>
    <n v="0"/>
    <n v="0"/>
  </r>
  <r>
    <s v="В/П"/>
    <d v="2024-05-10T00:00:00"/>
    <s v="Пт"/>
    <x v="0"/>
    <x v="0"/>
    <m/>
    <m/>
    <x v="12"/>
    <x v="10"/>
    <s v=""/>
    <n v="0"/>
    <n v="0"/>
  </r>
  <r>
    <s v="В/П"/>
    <d v="2024-05-11T00:00:00"/>
    <s v="Сб"/>
    <x v="0"/>
    <x v="0"/>
    <m/>
    <m/>
    <x v="12"/>
    <x v="10"/>
    <s v=""/>
    <n v="0"/>
    <n v="0"/>
  </r>
  <r>
    <s v="В/П"/>
    <d v="2024-05-12T00:00:00"/>
    <s v="Вс"/>
    <x v="0"/>
    <x v="0"/>
    <m/>
    <m/>
    <x v="12"/>
    <x v="10"/>
    <s v=""/>
    <n v="0"/>
    <n v="0"/>
  </r>
  <r>
    <m/>
    <d v="2024-05-13T00:00:00"/>
    <s v="Пн"/>
    <x v="0"/>
    <x v="0"/>
    <m/>
    <m/>
    <x v="12"/>
    <x v="10"/>
    <s v=""/>
    <n v="0"/>
    <n v="0"/>
  </r>
  <r>
    <m/>
    <d v="2024-05-14T00:00:00"/>
    <s v="Вт"/>
    <x v="0"/>
    <x v="0"/>
    <m/>
    <m/>
    <x v="12"/>
    <x v="10"/>
    <s v=""/>
    <n v="0"/>
    <n v="0"/>
  </r>
  <r>
    <m/>
    <d v="2024-05-15T00:00:00"/>
    <s v="Ср"/>
    <x v="0"/>
    <x v="0"/>
    <m/>
    <m/>
    <x v="12"/>
    <x v="10"/>
    <s v=""/>
    <n v="0"/>
    <n v="0"/>
  </r>
  <r>
    <m/>
    <d v="2024-05-16T00:00:00"/>
    <s v="Чт"/>
    <x v="0"/>
    <x v="0"/>
    <m/>
    <m/>
    <x v="12"/>
    <x v="10"/>
    <s v=""/>
    <n v="0"/>
    <n v="0"/>
  </r>
  <r>
    <m/>
    <d v="2024-05-17T00:00:00"/>
    <s v="Пт"/>
    <x v="0"/>
    <x v="0"/>
    <m/>
    <m/>
    <x v="12"/>
    <x v="10"/>
    <s v=""/>
    <n v="0"/>
    <n v="0"/>
  </r>
  <r>
    <s v="В/П"/>
    <d v="2024-05-18T00:00:00"/>
    <s v="Сб"/>
    <x v="0"/>
    <x v="0"/>
    <m/>
    <m/>
    <x v="12"/>
    <x v="10"/>
    <s v=""/>
    <n v="0"/>
    <n v="0"/>
  </r>
  <r>
    <s v="В/П"/>
    <d v="2024-05-19T00:00:00"/>
    <s v="Вс"/>
    <x v="0"/>
    <x v="0"/>
    <m/>
    <m/>
    <x v="12"/>
    <x v="10"/>
    <s v=""/>
    <n v="0"/>
    <n v="0"/>
  </r>
  <r>
    <m/>
    <d v="2024-05-20T00:00:00"/>
    <s v="Пн"/>
    <x v="0"/>
    <x v="0"/>
    <m/>
    <m/>
    <x v="12"/>
    <x v="10"/>
    <s v=""/>
    <n v="0"/>
    <n v="0"/>
  </r>
  <r>
    <m/>
    <d v="2024-05-21T00:00:00"/>
    <s v="Вт"/>
    <x v="0"/>
    <x v="0"/>
    <m/>
    <m/>
    <x v="12"/>
    <x v="10"/>
    <s v=""/>
    <n v="0"/>
    <n v="0"/>
  </r>
  <r>
    <m/>
    <d v="2024-05-22T00:00:00"/>
    <s v="Ср"/>
    <x v="0"/>
    <x v="0"/>
    <m/>
    <m/>
    <x v="12"/>
    <x v="10"/>
    <s v=""/>
    <n v="0"/>
    <n v="0"/>
  </r>
  <r>
    <m/>
    <d v="2024-05-23T00:00:00"/>
    <s v="Чт"/>
    <x v="0"/>
    <x v="0"/>
    <m/>
    <m/>
    <x v="12"/>
    <x v="10"/>
    <s v=""/>
    <n v="0"/>
    <n v="0"/>
  </r>
  <r>
    <m/>
    <d v="2024-05-24T00:00:00"/>
    <s v="Пт"/>
    <x v="0"/>
    <x v="0"/>
    <m/>
    <m/>
    <x v="12"/>
    <x v="10"/>
    <s v=""/>
    <n v="0"/>
    <n v="0"/>
  </r>
  <r>
    <s v="В/П"/>
    <d v="2024-05-25T00:00:00"/>
    <s v="Сб"/>
    <x v="0"/>
    <x v="0"/>
    <m/>
    <m/>
    <x v="12"/>
    <x v="10"/>
    <s v=""/>
    <n v="0"/>
    <n v="0"/>
  </r>
  <r>
    <s v="В/П"/>
    <d v="2024-05-26T00:00:00"/>
    <s v="Вс"/>
    <x v="0"/>
    <x v="0"/>
    <m/>
    <m/>
    <x v="12"/>
    <x v="10"/>
    <s v=""/>
    <n v="0"/>
    <n v="0"/>
  </r>
  <r>
    <m/>
    <d v="2024-05-27T00:00:00"/>
    <s v="Пн"/>
    <x v="0"/>
    <x v="0"/>
    <m/>
    <m/>
    <x v="12"/>
    <x v="10"/>
    <s v=""/>
    <n v="0"/>
    <n v="0"/>
  </r>
  <r>
    <m/>
    <d v="2024-05-28T00:00:00"/>
    <s v="Вт"/>
    <x v="0"/>
    <x v="0"/>
    <m/>
    <m/>
    <x v="12"/>
    <x v="10"/>
    <s v=""/>
    <n v="0"/>
    <n v="0"/>
  </r>
  <r>
    <m/>
    <d v="2024-05-29T00:00:00"/>
    <s v="Ср"/>
    <x v="0"/>
    <x v="0"/>
    <m/>
    <m/>
    <x v="12"/>
    <x v="10"/>
    <s v=""/>
    <n v="0"/>
    <n v="0"/>
  </r>
  <r>
    <m/>
    <d v="2024-05-30T00:00:00"/>
    <s v="Чт"/>
    <x v="0"/>
    <x v="0"/>
    <m/>
    <m/>
    <x v="12"/>
    <x v="10"/>
    <s v=""/>
    <n v="0"/>
    <n v="0"/>
  </r>
  <r>
    <m/>
    <d v="2024-05-31T00:00:00"/>
    <s v="Пт"/>
    <x v="0"/>
    <x v="0"/>
    <m/>
    <m/>
    <x v="12"/>
    <x v="10"/>
    <s v=""/>
    <n v="0"/>
    <n v="0"/>
  </r>
  <r>
    <s v="В/П"/>
    <d v="2024-05-01T00:00:00"/>
    <s v="Ср"/>
    <x v="0"/>
    <x v="0"/>
    <m/>
    <m/>
    <x v="12"/>
    <x v="10"/>
    <s v=""/>
    <n v="0"/>
    <n v="0"/>
  </r>
  <r>
    <m/>
    <d v="2024-05-02T00:00:00"/>
    <s v="Чт"/>
    <x v="0"/>
    <x v="0"/>
    <m/>
    <m/>
    <x v="12"/>
    <x v="10"/>
    <s v=""/>
    <n v="0"/>
    <n v="0"/>
  </r>
  <r>
    <m/>
    <d v="2024-05-03T00:00:00"/>
    <s v="Пт"/>
    <x v="0"/>
    <x v="0"/>
    <m/>
    <m/>
    <x v="12"/>
    <x v="10"/>
    <s v=""/>
    <n v="0"/>
    <n v="0"/>
  </r>
  <r>
    <s v="В/П"/>
    <d v="2024-05-04T00:00:00"/>
    <s v="Сб"/>
    <x v="0"/>
    <x v="0"/>
    <m/>
    <m/>
    <x v="12"/>
    <x v="10"/>
    <s v=""/>
    <n v="0"/>
    <n v="0"/>
  </r>
  <r>
    <s v="В/П"/>
    <d v="2024-05-05T00:00:00"/>
    <s v="Вс"/>
    <x v="0"/>
    <x v="0"/>
    <m/>
    <m/>
    <x v="12"/>
    <x v="10"/>
    <s v=""/>
    <n v="0"/>
    <n v="0"/>
  </r>
  <r>
    <m/>
    <d v="2024-05-06T00:00:00"/>
    <s v="Пн"/>
    <x v="0"/>
    <x v="0"/>
    <m/>
    <m/>
    <x v="12"/>
    <x v="10"/>
    <s v=""/>
    <n v="0"/>
    <n v="0"/>
  </r>
  <r>
    <m/>
    <d v="2024-05-07T00:00:00"/>
    <s v="Вт"/>
    <x v="0"/>
    <x v="0"/>
    <m/>
    <m/>
    <x v="12"/>
    <x v="10"/>
    <s v=""/>
    <n v="0"/>
    <n v="0"/>
  </r>
  <r>
    <m/>
    <d v="2024-05-08T00:00:00"/>
    <s v="Ср"/>
    <x v="0"/>
    <x v="0"/>
    <m/>
    <m/>
    <x v="12"/>
    <x v="10"/>
    <s v=""/>
    <n v="0"/>
    <n v="0"/>
  </r>
  <r>
    <s v="В/П"/>
    <d v="2024-05-09T00:00:00"/>
    <s v="Чт"/>
    <x v="0"/>
    <x v="0"/>
    <m/>
    <m/>
    <x v="12"/>
    <x v="10"/>
    <s v=""/>
    <n v="0"/>
    <n v="0"/>
  </r>
  <r>
    <s v="В/П"/>
    <d v="2024-05-10T00:00:00"/>
    <s v="Пт"/>
    <x v="0"/>
    <x v="0"/>
    <m/>
    <m/>
    <x v="12"/>
    <x v="10"/>
    <s v=""/>
    <n v="0"/>
    <n v="0"/>
  </r>
  <r>
    <s v="В/П"/>
    <d v="2024-05-11T00:00:00"/>
    <s v="Сб"/>
    <x v="0"/>
    <x v="0"/>
    <m/>
    <m/>
    <x v="12"/>
    <x v="10"/>
    <s v=""/>
    <n v="0"/>
    <n v="0"/>
  </r>
  <r>
    <s v="В/П"/>
    <d v="2024-05-12T00:00:00"/>
    <s v="Вс"/>
    <x v="0"/>
    <x v="0"/>
    <m/>
    <m/>
    <x v="12"/>
    <x v="10"/>
    <s v=""/>
    <n v="0"/>
    <n v="0"/>
  </r>
  <r>
    <m/>
    <d v="2024-05-13T00:00:00"/>
    <s v="Пн"/>
    <x v="0"/>
    <x v="0"/>
    <m/>
    <m/>
    <x v="12"/>
    <x v="10"/>
    <s v=""/>
    <n v="0"/>
    <n v="0"/>
  </r>
  <r>
    <m/>
    <d v="2024-05-14T00:00:00"/>
    <s v="Вт"/>
    <x v="0"/>
    <x v="0"/>
    <m/>
    <m/>
    <x v="12"/>
    <x v="10"/>
    <s v=""/>
    <n v="0"/>
    <n v="0"/>
  </r>
  <r>
    <m/>
    <d v="2024-05-15T00:00:00"/>
    <s v="Ср"/>
    <x v="0"/>
    <x v="0"/>
    <m/>
    <m/>
    <x v="12"/>
    <x v="10"/>
    <s v=""/>
    <n v="0"/>
    <n v="0"/>
  </r>
  <r>
    <m/>
    <d v="2024-05-16T00:00:00"/>
    <s v="Чт"/>
    <x v="0"/>
    <x v="0"/>
    <m/>
    <m/>
    <x v="12"/>
    <x v="10"/>
    <s v=""/>
    <n v="0"/>
    <n v="0"/>
  </r>
  <r>
    <m/>
    <d v="2024-05-17T00:00:00"/>
    <s v="Пт"/>
    <x v="0"/>
    <x v="0"/>
    <m/>
    <m/>
    <x v="12"/>
    <x v="10"/>
    <s v=""/>
    <n v="0"/>
    <n v="0"/>
  </r>
  <r>
    <s v="В/П"/>
    <d v="2024-05-18T00:00:00"/>
    <s v="Сб"/>
    <x v="0"/>
    <x v="0"/>
    <m/>
    <m/>
    <x v="12"/>
    <x v="10"/>
    <s v=""/>
    <n v="0"/>
    <n v="0"/>
  </r>
  <r>
    <s v="В/П"/>
    <d v="2024-05-19T00:00:00"/>
    <s v="Вс"/>
    <x v="0"/>
    <x v="0"/>
    <m/>
    <m/>
    <x v="12"/>
    <x v="10"/>
    <s v=""/>
    <n v="0"/>
    <n v="0"/>
  </r>
  <r>
    <m/>
    <d v="2024-05-20T00:00:00"/>
    <s v="Пн"/>
    <x v="0"/>
    <x v="0"/>
    <m/>
    <m/>
    <x v="12"/>
    <x v="10"/>
    <s v=""/>
    <n v="0"/>
    <n v="0"/>
  </r>
  <r>
    <m/>
    <d v="2024-05-21T00:00:00"/>
    <s v="Вт"/>
    <x v="0"/>
    <x v="0"/>
    <m/>
    <m/>
    <x v="12"/>
    <x v="10"/>
    <s v=""/>
    <n v="0"/>
    <n v="0"/>
  </r>
  <r>
    <m/>
    <d v="2024-05-22T00:00:00"/>
    <s v="Ср"/>
    <x v="0"/>
    <x v="0"/>
    <m/>
    <m/>
    <x v="12"/>
    <x v="10"/>
    <s v=""/>
    <n v="0"/>
    <n v="0"/>
  </r>
  <r>
    <m/>
    <d v="2024-05-23T00:00:00"/>
    <s v="Чт"/>
    <x v="0"/>
    <x v="0"/>
    <m/>
    <m/>
    <x v="12"/>
    <x v="10"/>
    <s v=""/>
    <n v="0"/>
    <n v="0"/>
  </r>
  <r>
    <m/>
    <d v="2024-05-24T00:00:00"/>
    <s v="Пт"/>
    <x v="0"/>
    <x v="0"/>
    <m/>
    <m/>
    <x v="12"/>
    <x v="10"/>
    <s v=""/>
    <n v="0"/>
    <n v="0"/>
  </r>
  <r>
    <s v="В/П"/>
    <d v="2024-05-25T00:00:00"/>
    <s v="Сб"/>
    <x v="0"/>
    <x v="0"/>
    <m/>
    <m/>
    <x v="12"/>
    <x v="10"/>
    <s v=""/>
    <n v="0"/>
    <n v="0"/>
  </r>
  <r>
    <s v="В/П"/>
    <d v="2024-05-26T00:00:00"/>
    <s v="Вс"/>
    <x v="0"/>
    <x v="0"/>
    <m/>
    <m/>
    <x v="12"/>
    <x v="10"/>
    <s v=""/>
    <n v="0"/>
    <n v="0"/>
  </r>
  <r>
    <m/>
    <d v="2024-05-27T00:00:00"/>
    <s v="Пн"/>
    <x v="0"/>
    <x v="0"/>
    <m/>
    <m/>
    <x v="12"/>
    <x v="10"/>
    <s v=""/>
    <n v="0"/>
    <n v="0"/>
  </r>
  <r>
    <m/>
    <d v="2024-05-28T00:00:00"/>
    <s v="Вт"/>
    <x v="0"/>
    <x v="0"/>
    <m/>
    <m/>
    <x v="12"/>
    <x v="10"/>
    <s v=""/>
    <n v="0"/>
    <n v="0"/>
  </r>
  <r>
    <m/>
    <d v="2024-05-29T00:00:00"/>
    <s v="Ср"/>
    <x v="0"/>
    <x v="0"/>
    <m/>
    <m/>
    <x v="12"/>
    <x v="10"/>
    <s v=""/>
    <n v="0"/>
    <n v="0"/>
  </r>
  <r>
    <m/>
    <d v="2024-05-30T00:00:00"/>
    <s v="Чт"/>
    <x v="0"/>
    <x v="0"/>
    <m/>
    <m/>
    <x v="12"/>
    <x v="10"/>
    <s v=""/>
    <n v="0"/>
    <n v="0"/>
  </r>
  <r>
    <m/>
    <d v="2024-05-31T00:00:00"/>
    <s v="Пт"/>
    <x v="0"/>
    <x v="0"/>
    <m/>
    <m/>
    <x v="12"/>
    <x v="10"/>
    <s v=""/>
    <n v="0"/>
    <n v="0"/>
  </r>
  <r>
    <s v="В/П"/>
    <d v="2024-06-01T00:00:00"/>
    <s v="Сб"/>
    <x v="0"/>
    <x v="0"/>
    <m/>
    <m/>
    <x v="1"/>
    <x v="11"/>
    <s v=""/>
    <n v="0"/>
    <n v="0"/>
  </r>
  <r>
    <s v="В/П"/>
    <d v="2024-06-02T00:00:00"/>
    <s v="Вс"/>
    <x v="0"/>
    <x v="0"/>
    <m/>
    <m/>
    <x v="1"/>
    <x v="11"/>
    <s v=""/>
    <n v="0"/>
    <n v="0"/>
  </r>
  <r>
    <m/>
    <d v="2024-06-03T00:00:00"/>
    <s v="Пн"/>
    <x v="1"/>
    <x v="6"/>
    <m/>
    <m/>
    <x v="1"/>
    <x v="11"/>
    <s v="норма"/>
    <n v="0"/>
    <n v="1"/>
  </r>
  <r>
    <m/>
    <d v="2024-06-03T00:00:00"/>
    <s v="Пн"/>
    <x v="12"/>
    <x v="6"/>
    <m/>
    <m/>
    <x v="1"/>
    <x v="11"/>
    <s v="норма"/>
    <n v="0"/>
    <n v="1"/>
  </r>
  <r>
    <m/>
    <d v="2024-06-03T00:00:00"/>
    <s v="Пн"/>
    <x v="25"/>
    <x v="11"/>
    <m/>
    <m/>
    <x v="1"/>
    <x v="11"/>
    <s v="норма + переработка"/>
    <n v="3"/>
    <n v="6"/>
  </r>
  <r>
    <m/>
    <d v="2024-06-04T00:00:00"/>
    <s v="Вт"/>
    <x v="1"/>
    <x v="3"/>
    <m/>
    <m/>
    <x v="1"/>
    <x v="11"/>
    <s v="норма"/>
    <n v="0"/>
    <n v="2"/>
  </r>
  <r>
    <m/>
    <d v="2024-06-04T00:00:00"/>
    <s v="Вт"/>
    <x v="25"/>
    <x v="8"/>
    <m/>
    <m/>
    <x v="1"/>
    <x v="11"/>
    <s v="норма"/>
    <n v="0"/>
    <n v="5"/>
  </r>
  <r>
    <m/>
    <d v="2024-06-04T00:00:00"/>
    <s v="Вт"/>
    <x v="31"/>
    <x v="3"/>
    <m/>
    <m/>
    <x v="1"/>
    <x v="11"/>
    <s v="норма + переработка"/>
    <n v="1"/>
    <n v="1"/>
  </r>
  <r>
    <m/>
    <d v="2024-06-05T00:00:00"/>
    <s v="Ср"/>
    <x v="1"/>
    <x v="3"/>
    <m/>
    <m/>
    <x v="1"/>
    <x v="11"/>
    <s v="норма"/>
    <n v="0"/>
    <n v="2"/>
  </r>
  <r>
    <m/>
    <d v="2024-06-05T00:00:00"/>
    <s v="Ср"/>
    <x v="25"/>
    <x v="8"/>
    <m/>
    <m/>
    <x v="1"/>
    <x v="11"/>
    <s v="норма"/>
    <n v="0"/>
    <n v="5"/>
  </r>
  <r>
    <m/>
    <d v="2024-06-05T00:00:00"/>
    <s v="Ср"/>
    <x v="22"/>
    <x v="6"/>
    <m/>
    <m/>
    <x v="1"/>
    <x v="11"/>
    <s v="норма"/>
    <n v="0"/>
    <n v="1"/>
  </r>
  <r>
    <m/>
    <d v="2024-06-06T00:00:00"/>
    <s v="Чт"/>
    <x v="1"/>
    <x v="7"/>
    <m/>
    <m/>
    <x v="1"/>
    <x v="11"/>
    <s v="норма"/>
    <n v="0"/>
    <n v="3"/>
  </r>
  <r>
    <m/>
    <d v="2024-06-06T00:00:00"/>
    <s v="Чт"/>
    <x v="25"/>
    <x v="8"/>
    <m/>
    <m/>
    <x v="1"/>
    <x v="11"/>
    <s v="норма"/>
    <n v="0"/>
    <n v="5"/>
  </r>
  <r>
    <m/>
    <d v="2024-06-07T00:00:00"/>
    <s v="Пт"/>
    <x v="1"/>
    <x v="2"/>
    <m/>
    <m/>
    <x v="1"/>
    <x v="11"/>
    <s v="норма"/>
    <n v="0"/>
    <n v="4"/>
  </r>
  <r>
    <m/>
    <d v="2024-06-07T00:00:00"/>
    <s v="Пт"/>
    <x v="25"/>
    <x v="2"/>
    <m/>
    <m/>
    <x v="1"/>
    <x v="11"/>
    <s v="норма"/>
    <n v="0"/>
    <n v="4"/>
  </r>
  <r>
    <m/>
    <d v="2024-06-07T00:00:00"/>
    <s v="Пт"/>
    <x v="23"/>
    <x v="6"/>
    <m/>
    <m/>
    <x v="1"/>
    <x v="11"/>
    <s v="переработка"/>
    <n v="1"/>
    <n v="0"/>
  </r>
  <r>
    <s v="В/П"/>
    <d v="2024-06-08T00:00:00"/>
    <s v="Сб"/>
    <x v="0"/>
    <x v="0"/>
    <m/>
    <m/>
    <x v="1"/>
    <x v="11"/>
    <s v=""/>
    <n v="0"/>
    <n v="0"/>
  </r>
  <r>
    <s v="В/П"/>
    <d v="2024-06-09T00:00:00"/>
    <s v="Вс"/>
    <x v="0"/>
    <x v="0"/>
    <m/>
    <m/>
    <x v="1"/>
    <x v="11"/>
    <s v=""/>
    <n v="0"/>
    <n v="0"/>
  </r>
  <r>
    <m/>
    <d v="2024-06-10T00:00:00"/>
    <s v="Пн"/>
    <x v="1"/>
    <x v="7"/>
    <m/>
    <m/>
    <x v="1"/>
    <x v="11"/>
    <s v="норма"/>
    <n v="0"/>
    <n v="3"/>
  </r>
  <r>
    <m/>
    <d v="2024-06-10T00:00:00"/>
    <s v="Пн"/>
    <x v="25"/>
    <x v="6"/>
    <m/>
    <m/>
    <x v="1"/>
    <x v="11"/>
    <s v="норма"/>
    <n v="0"/>
    <n v="1"/>
  </r>
  <r>
    <m/>
    <d v="2024-06-10T00:00:00"/>
    <s v="Пн"/>
    <x v="31"/>
    <x v="6"/>
    <m/>
    <m/>
    <x v="1"/>
    <x v="11"/>
    <s v="норма"/>
    <n v="0"/>
    <n v="1"/>
  </r>
  <r>
    <m/>
    <d v="2024-06-10T00:00:00"/>
    <s v="Пн"/>
    <x v="18"/>
    <x v="3"/>
    <m/>
    <m/>
    <x v="1"/>
    <x v="11"/>
    <s v="норма"/>
    <n v="0"/>
    <n v="2"/>
  </r>
  <r>
    <m/>
    <d v="2024-06-10T00:00:00"/>
    <s v="Пн"/>
    <x v="2"/>
    <x v="3"/>
    <m/>
    <m/>
    <x v="1"/>
    <x v="11"/>
    <s v="норма + переработка"/>
    <n v="1"/>
    <n v="1"/>
  </r>
  <r>
    <m/>
    <d v="2024-06-11T00:00:00"/>
    <s v="Вт"/>
    <x v="1"/>
    <x v="6"/>
    <m/>
    <m/>
    <x v="1"/>
    <x v="11"/>
    <s v="норма"/>
    <n v="0"/>
    <n v="1"/>
  </r>
  <r>
    <m/>
    <d v="2024-06-11T00:00:00"/>
    <s v="Вт"/>
    <x v="31"/>
    <x v="6"/>
    <m/>
    <m/>
    <x v="1"/>
    <x v="11"/>
    <s v="норма"/>
    <n v="0"/>
    <n v="1"/>
  </r>
  <r>
    <m/>
    <d v="2024-06-11T00:00:00"/>
    <s v="Вт"/>
    <x v="23"/>
    <x v="6"/>
    <m/>
    <m/>
    <x v="1"/>
    <x v="11"/>
    <s v="норма"/>
    <n v="0"/>
    <n v="1"/>
  </r>
  <r>
    <m/>
    <d v="2024-06-11T00:00:00"/>
    <s v="Вт"/>
    <x v="18"/>
    <x v="3"/>
    <m/>
    <m/>
    <x v="1"/>
    <x v="11"/>
    <s v="норма"/>
    <n v="0"/>
    <n v="2"/>
  </r>
  <r>
    <m/>
    <d v="2024-06-11T00:00:00"/>
    <s v="Вт"/>
    <x v="2"/>
    <x v="3"/>
    <m/>
    <m/>
    <x v="1"/>
    <x v="11"/>
    <s v="норма"/>
    <n v="0"/>
    <n v="2"/>
  </r>
  <r>
    <m/>
    <d v="2024-06-11T00:00:00"/>
    <s v="Вт"/>
    <x v="33"/>
    <x v="6"/>
    <m/>
    <m/>
    <x v="1"/>
    <x v="11"/>
    <s v="норма"/>
    <n v="0"/>
    <n v="1"/>
  </r>
  <r>
    <s v="В/П"/>
    <d v="2024-06-12T00:00:00"/>
    <s v="Ср"/>
    <x v="0"/>
    <x v="0"/>
    <m/>
    <m/>
    <x v="1"/>
    <x v="11"/>
    <s v=""/>
    <n v="0"/>
    <n v="0"/>
  </r>
  <r>
    <m/>
    <d v="2024-06-13T00:00:00"/>
    <s v="Чт"/>
    <x v="12"/>
    <x v="3"/>
    <m/>
    <m/>
    <x v="1"/>
    <x v="11"/>
    <s v="норма"/>
    <n v="0"/>
    <n v="2"/>
  </r>
  <r>
    <m/>
    <d v="2024-06-13T00:00:00"/>
    <s v="Чт"/>
    <x v="25"/>
    <x v="3"/>
    <m/>
    <m/>
    <x v="1"/>
    <x v="11"/>
    <s v="норма"/>
    <n v="0"/>
    <n v="2"/>
  </r>
  <r>
    <m/>
    <d v="2024-06-13T00:00:00"/>
    <s v="Чт"/>
    <x v="31"/>
    <x v="6"/>
    <m/>
    <m/>
    <x v="1"/>
    <x v="11"/>
    <s v="норма"/>
    <n v="0"/>
    <n v="1"/>
  </r>
  <r>
    <m/>
    <d v="2024-06-13T00:00:00"/>
    <s v="Чт"/>
    <x v="23"/>
    <x v="3"/>
    <m/>
    <m/>
    <x v="1"/>
    <x v="11"/>
    <s v="норма"/>
    <n v="0"/>
    <n v="2"/>
  </r>
  <r>
    <m/>
    <d v="2024-06-13T00:00:00"/>
    <s v="Чт"/>
    <x v="18"/>
    <x v="6"/>
    <m/>
    <m/>
    <x v="1"/>
    <x v="11"/>
    <s v="норма"/>
    <n v="0"/>
    <n v="1"/>
  </r>
  <r>
    <m/>
    <d v="2024-06-14T00:00:00"/>
    <s v="Пт"/>
    <x v="1"/>
    <x v="3"/>
    <m/>
    <m/>
    <x v="1"/>
    <x v="11"/>
    <s v="норма"/>
    <n v="0"/>
    <n v="2"/>
  </r>
  <r>
    <m/>
    <d v="2024-06-14T00:00:00"/>
    <s v="Пт"/>
    <x v="25"/>
    <x v="6"/>
    <m/>
    <m/>
    <x v="1"/>
    <x v="11"/>
    <s v="норма"/>
    <n v="0"/>
    <n v="1"/>
  </r>
  <r>
    <m/>
    <d v="2024-06-14T00:00:00"/>
    <s v="Пт"/>
    <x v="23"/>
    <x v="6"/>
    <m/>
    <m/>
    <x v="1"/>
    <x v="11"/>
    <s v="норма"/>
    <n v="0"/>
    <n v="1"/>
  </r>
  <r>
    <m/>
    <d v="2024-06-14T00:00:00"/>
    <s v="Пт"/>
    <x v="18"/>
    <x v="7"/>
    <m/>
    <m/>
    <x v="1"/>
    <x v="11"/>
    <s v="норма"/>
    <n v="0"/>
    <n v="3"/>
  </r>
  <r>
    <m/>
    <d v="2024-06-14T00:00:00"/>
    <s v="Пт"/>
    <x v="2"/>
    <x v="3"/>
    <m/>
    <m/>
    <x v="1"/>
    <x v="11"/>
    <s v="норма + переработка"/>
    <n v="1"/>
    <n v="1"/>
  </r>
  <r>
    <s v="В/П"/>
    <d v="2024-06-15T00:00:00"/>
    <s v="Сб"/>
    <x v="0"/>
    <x v="0"/>
    <m/>
    <m/>
    <x v="1"/>
    <x v="11"/>
    <s v=""/>
    <n v="0"/>
    <n v="0"/>
  </r>
  <r>
    <s v="В/П"/>
    <d v="2024-06-16T00:00:00"/>
    <s v="Вс"/>
    <x v="0"/>
    <x v="0"/>
    <m/>
    <m/>
    <x v="1"/>
    <x v="11"/>
    <s v=""/>
    <n v="0"/>
    <n v="0"/>
  </r>
  <r>
    <m/>
    <d v="2024-06-17T00:00:00"/>
    <s v="Пн"/>
    <x v="25"/>
    <x v="9"/>
    <m/>
    <m/>
    <x v="1"/>
    <x v="11"/>
    <s v="норма"/>
    <n v="0"/>
    <n v="7"/>
  </r>
  <r>
    <m/>
    <d v="2024-06-17T00:00:00"/>
    <s v="Пн"/>
    <x v="23"/>
    <x v="6"/>
    <m/>
    <m/>
    <x v="1"/>
    <x v="11"/>
    <s v="норма"/>
    <n v="0"/>
    <n v="1"/>
  </r>
  <r>
    <m/>
    <d v="2024-06-18T00:00:00"/>
    <s v="Вт"/>
    <x v="1"/>
    <x v="6"/>
    <m/>
    <m/>
    <x v="1"/>
    <x v="11"/>
    <s v="норма"/>
    <n v="0"/>
    <n v="1"/>
  </r>
  <r>
    <m/>
    <d v="2024-06-18T00:00:00"/>
    <s v="Вт"/>
    <x v="25"/>
    <x v="4"/>
    <m/>
    <m/>
    <x v="1"/>
    <x v="11"/>
    <s v="норма"/>
    <n v="0"/>
    <n v="6"/>
  </r>
  <r>
    <m/>
    <d v="2024-06-18T00:00:00"/>
    <s v="Вт"/>
    <x v="22"/>
    <x v="6"/>
    <m/>
    <m/>
    <x v="1"/>
    <x v="11"/>
    <s v="норма"/>
    <n v="0"/>
    <n v="1"/>
  </r>
  <r>
    <m/>
    <d v="2024-06-18T00:00:00"/>
    <s v="Вт"/>
    <x v="23"/>
    <x v="3"/>
    <m/>
    <m/>
    <x v="1"/>
    <x v="11"/>
    <s v="переработка"/>
    <n v="2"/>
    <n v="0"/>
  </r>
  <r>
    <m/>
    <d v="2024-06-19T00:00:00"/>
    <s v="Ср"/>
    <x v="1"/>
    <x v="6"/>
    <m/>
    <m/>
    <x v="1"/>
    <x v="11"/>
    <s v="норма"/>
    <n v="0"/>
    <n v="1"/>
  </r>
  <r>
    <m/>
    <d v="2024-06-19T00:00:00"/>
    <s v="Ср"/>
    <x v="25"/>
    <x v="9"/>
    <m/>
    <m/>
    <x v="1"/>
    <x v="11"/>
    <s v="норма"/>
    <n v="0"/>
    <n v="7"/>
  </r>
  <r>
    <m/>
    <d v="2024-06-20T00:00:00"/>
    <s v="Чт"/>
    <x v="1"/>
    <x v="7"/>
    <m/>
    <m/>
    <x v="1"/>
    <x v="11"/>
    <s v="норма"/>
    <n v="0"/>
    <n v="3"/>
  </r>
  <r>
    <m/>
    <d v="2024-06-20T00:00:00"/>
    <s v="Чт"/>
    <x v="25"/>
    <x v="7"/>
    <m/>
    <m/>
    <x v="1"/>
    <x v="11"/>
    <s v="норма"/>
    <n v="0"/>
    <n v="3"/>
  </r>
  <r>
    <m/>
    <d v="2024-06-20T00:00:00"/>
    <s v="Чт"/>
    <x v="23"/>
    <x v="3"/>
    <m/>
    <m/>
    <x v="1"/>
    <x v="11"/>
    <s v="норма"/>
    <n v="0"/>
    <n v="2"/>
  </r>
  <r>
    <m/>
    <d v="2024-06-21T00:00:00"/>
    <s v="Пт"/>
    <x v="1"/>
    <x v="6"/>
    <m/>
    <m/>
    <x v="1"/>
    <x v="11"/>
    <s v="норма"/>
    <n v="0"/>
    <n v="1"/>
  </r>
  <r>
    <m/>
    <d v="2024-06-21T00:00:00"/>
    <s v="Пт"/>
    <x v="25"/>
    <x v="6"/>
    <m/>
    <m/>
    <x v="1"/>
    <x v="11"/>
    <s v="норма"/>
    <n v="0"/>
    <n v="1"/>
  </r>
  <r>
    <m/>
    <d v="2024-06-21T00:00:00"/>
    <s v="Пт"/>
    <x v="31"/>
    <x v="3"/>
    <m/>
    <m/>
    <x v="1"/>
    <x v="11"/>
    <s v="норма"/>
    <n v="0"/>
    <n v="2"/>
  </r>
  <r>
    <m/>
    <d v="2024-06-21T00:00:00"/>
    <s v="Пт"/>
    <x v="23"/>
    <x v="2"/>
    <m/>
    <m/>
    <x v="1"/>
    <x v="11"/>
    <s v="норма"/>
    <n v="0"/>
    <n v="4"/>
  </r>
  <r>
    <m/>
    <d v="2024-06-21T00:00:00"/>
    <s v="Пт"/>
    <x v="34"/>
    <x v="6"/>
    <m/>
    <m/>
    <x v="1"/>
    <x v="11"/>
    <s v="переработка"/>
    <n v="1"/>
    <n v="0"/>
  </r>
  <r>
    <s v="В/П"/>
    <d v="2024-06-22T00:00:00"/>
    <s v="Сб"/>
    <x v="0"/>
    <x v="0"/>
    <m/>
    <m/>
    <x v="1"/>
    <x v="11"/>
    <s v=""/>
    <n v="0"/>
    <n v="0"/>
  </r>
  <r>
    <s v="В/П"/>
    <d v="2024-06-23T00:00:00"/>
    <s v="Вс"/>
    <x v="0"/>
    <x v="0"/>
    <m/>
    <m/>
    <x v="1"/>
    <x v="11"/>
    <s v=""/>
    <n v="0"/>
    <n v="0"/>
  </r>
  <r>
    <m/>
    <d v="2024-06-24T00:00:00"/>
    <s v="Пн"/>
    <x v="1"/>
    <x v="7"/>
    <m/>
    <m/>
    <x v="1"/>
    <x v="11"/>
    <s v="норма"/>
    <n v="0"/>
    <n v="3"/>
  </r>
  <r>
    <m/>
    <d v="2024-06-24T00:00:00"/>
    <s v="Пн"/>
    <x v="23"/>
    <x v="7"/>
    <m/>
    <m/>
    <x v="1"/>
    <x v="11"/>
    <s v="норма"/>
    <n v="0"/>
    <n v="3"/>
  </r>
  <r>
    <m/>
    <d v="2024-06-24T00:00:00"/>
    <s v="Пн"/>
    <x v="2"/>
    <x v="3"/>
    <m/>
    <m/>
    <x v="1"/>
    <x v="11"/>
    <s v="норма"/>
    <n v="0"/>
    <n v="2"/>
  </r>
  <r>
    <m/>
    <d v="2024-06-24T00:00:00"/>
    <s v="Пн"/>
    <x v="35"/>
    <x v="6"/>
    <m/>
    <m/>
    <x v="1"/>
    <x v="11"/>
    <s v="переработка"/>
    <n v="1"/>
    <n v="0"/>
  </r>
  <r>
    <m/>
    <d v="2024-06-25T00:00:00"/>
    <s v="Вт"/>
    <x v="1"/>
    <x v="3"/>
    <m/>
    <m/>
    <x v="1"/>
    <x v="11"/>
    <s v="норма"/>
    <n v="0"/>
    <n v="2"/>
  </r>
  <r>
    <m/>
    <d v="2024-06-25T00:00:00"/>
    <s v="Вт"/>
    <x v="23"/>
    <x v="3"/>
    <m/>
    <m/>
    <x v="1"/>
    <x v="11"/>
    <s v="норма"/>
    <n v="0"/>
    <n v="2"/>
  </r>
  <r>
    <m/>
    <d v="2024-06-25T00:00:00"/>
    <s v="Вт"/>
    <x v="2"/>
    <x v="8"/>
    <m/>
    <m/>
    <x v="1"/>
    <x v="11"/>
    <s v="норма + переработка"/>
    <n v="1"/>
    <n v="4"/>
  </r>
  <r>
    <m/>
    <d v="2024-06-26T00:00:00"/>
    <s v="Ср"/>
    <x v="1"/>
    <x v="3"/>
    <m/>
    <m/>
    <x v="1"/>
    <x v="11"/>
    <s v="норма"/>
    <n v="0"/>
    <n v="2"/>
  </r>
  <r>
    <m/>
    <d v="2024-06-26T00:00:00"/>
    <s v="Ср"/>
    <x v="23"/>
    <x v="6"/>
    <m/>
    <m/>
    <x v="1"/>
    <x v="11"/>
    <s v="норма"/>
    <n v="0"/>
    <n v="1"/>
  </r>
  <r>
    <m/>
    <d v="2024-06-26T00:00:00"/>
    <s v="Ср"/>
    <x v="18"/>
    <x v="7"/>
    <m/>
    <m/>
    <x v="1"/>
    <x v="11"/>
    <s v="норма"/>
    <n v="0"/>
    <n v="3"/>
  </r>
  <r>
    <m/>
    <d v="2024-06-26T00:00:00"/>
    <s v="Ср"/>
    <x v="2"/>
    <x v="3"/>
    <m/>
    <m/>
    <x v="1"/>
    <x v="11"/>
    <s v="норма"/>
    <n v="0"/>
    <n v="2"/>
  </r>
  <r>
    <m/>
    <d v="2024-06-27T00:00:00"/>
    <s v="Чт"/>
    <x v="1"/>
    <x v="2"/>
    <m/>
    <m/>
    <x v="1"/>
    <x v="11"/>
    <s v="норма"/>
    <n v="0"/>
    <n v="4"/>
  </r>
  <r>
    <m/>
    <d v="2024-06-27T00:00:00"/>
    <s v="Чт"/>
    <x v="12"/>
    <x v="6"/>
    <m/>
    <m/>
    <x v="1"/>
    <x v="11"/>
    <s v="норма"/>
    <n v="0"/>
    <n v="1"/>
  </r>
  <r>
    <m/>
    <d v="2024-06-27T00:00:00"/>
    <s v="Чт"/>
    <x v="25"/>
    <x v="7"/>
    <m/>
    <m/>
    <x v="1"/>
    <x v="11"/>
    <s v="норма"/>
    <n v="0"/>
    <n v="3"/>
  </r>
  <r>
    <m/>
    <d v="2024-06-27T00:00:00"/>
    <s v="Чт"/>
    <x v="2"/>
    <x v="6"/>
    <m/>
    <m/>
    <x v="1"/>
    <x v="11"/>
    <s v="переработка"/>
    <n v="1"/>
    <n v="0"/>
  </r>
  <r>
    <m/>
    <d v="2024-06-27T00:00:00"/>
    <s v="Чт"/>
    <x v="34"/>
    <x v="6"/>
    <m/>
    <m/>
    <x v="1"/>
    <x v="11"/>
    <s v="переработка"/>
    <n v="1"/>
    <n v="0"/>
  </r>
  <r>
    <m/>
    <d v="2024-06-28T00:00:00"/>
    <s v="Пт"/>
    <x v="1"/>
    <x v="7"/>
    <m/>
    <m/>
    <x v="1"/>
    <x v="11"/>
    <s v="норма"/>
    <n v="0"/>
    <n v="3"/>
  </r>
  <r>
    <m/>
    <d v="2024-06-28T00:00:00"/>
    <s v="Пт"/>
    <x v="12"/>
    <x v="6"/>
    <m/>
    <m/>
    <x v="1"/>
    <x v="11"/>
    <s v="норма"/>
    <n v="0"/>
    <n v="1"/>
  </r>
  <r>
    <m/>
    <d v="2024-06-28T00:00:00"/>
    <s v="Пт"/>
    <x v="25"/>
    <x v="2"/>
    <m/>
    <m/>
    <x v="1"/>
    <x v="11"/>
    <s v="норма"/>
    <n v="0"/>
    <n v="4"/>
  </r>
  <r>
    <m/>
    <d v="2024-06-28T00:00:00"/>
    <s v="Пт"/>
    <x v="2"/>
    <x v="3"/>
    <m/>
    <m/>
    <x v="1"/>
    <x v="11"/>
    <s v="переработка"/>
    <n v="2"/>
    <n v="0"/>
  </r>
  <r>
    <m/>
    <d v="2024-06-28T00:00:00"/>
    <s v="Пт"/>
    <x v="36"/>
    <x v="6"/>
    <m/>
    <m/>
    <x v="1"/>
    <x v="11"/>
    <s v="переработка"/>
    <n v="1"/>
    <n v="0"/>
  </r>
  <r>
    <s v="В/П"/>
    <d v="2024-06-29T00:00:00"/>
    <s v="Сб"/>
    <x v="0"/>
    <x v="0"/>
    <m/>
    <m/>
    <x v="1"/>
    <x v="11"/>
    <s v=""/>
    <n v="0"/>
    <n v="0"/>
  </r>
  <r>
    <s v="В/П"/>
    <d v="2024-06-30T00:00:00"/>
    <s v="Вс"/>
    <x v="0"/>
    <x v="0"/>
    <m/>
    <m/>
    <x v="1"/>
    <x v="11"/>
    <s v=""/>
    <n v="0"/>
    <n v="0"/>
  </r>
  <r>
    <s v="В/П"/>
    <d v="2024-06-01T00:00:00"/>
    <s v="Сб"/>
    <x v="0"/>
    <x v="5"/>
    <m/>
    <m/>
    <x v="13"/>
    <x v="11"/>
    <s v=""/>
    <n v="0"/>
    <n v="0"/>
  </r>
  <r>
    <s v="В/П"/>
    <d v="2024-06-02T00:00:00"/>
    <s v="Вс"/>
    <x v="0"/>
    <x v="5"/>
    <m/>
    <m/>
    <x v="13"/>
    <x v="11"/>
    <s v=""/>
    <n v="0"/>
    <n v="0"/>
  </r>
  <r>
    <m/>
    <d v="2024-06-03T00:00:00"/>
    <s v="Пн"/>
    <x v="7"/>
    <x v="2"/>
    <m/>
    <m/>
    <x v="13"/>
    <x v="11"/>
    <s v="норма"/>
    <n v="0"/>
    <n v="4"/>
  </r>
  <r>
    <m/>
    <d v="2024-06-04T00:00:00"/>
    <s v="Вт"/>
    <x v="7"/>
    <x v="1"/>
    <m/>
    <m/>
    <x v="13"/>
    <x v="11"/>
    <s v="норма"/>
    <n v="0"/>
    <n v="8"/>
  </r>
  <r>
    <m/>
    <d v="2024-06-05T00:00:00"/>
    <s v="Ср"/>
    <x v="7"/>
    <x v="1"/>
    <m/>
    <m/>
    <x v="13"/>
    <x v="11"/>
    <s v="норма"/>
    <n v="0"/>
    <n v="8"/>
  </r>
  <r>
    <m/>
    <d v="2024-06-06T00:00:00"/>
    <s v="Чт"/>
    <x v="7"/>
    <x v="1"/>
    <m/>
    <m/>
    <x v="13"/>
    <x v="11"/>
    <s v="норма"/>
    <n v="0"/>
    <n v="8"/>
  </r>
  <r>
    <m/>
    <d v="2024-06-07T00:00:00"/>
    <s v="Пт"/>
    <x v="7"/>
    <x v="1"/>
    <m/>
    <m/>
    <x v="13"/>
    <x v="11"/>
    <s v="норма"/>
    <n v="0"/>
    <n v="8"/>
  </r>
  <r>
    <s v="В/П"/>
    <d v="2024-06-08T00:00:00"/>
    <s v="Сб"/>
    <x v="0"/>
    <x v="5"/>
    <m/>
    <m/>
    <x v="13"/>
    <x v="11"/>
    <s v=""/>
    <n v="0"/>
    <n v="0"/>
  </r>
  <r>
    <s v="В/П"/>
    <d v="2024-06-09T00:00:00"/>
    <s v="Вс"/>
    <x v="0"/>
    <x v="5"/>
    <m/>
    <m/>
    <x v="13"/>
    <x v="11"/>
    <s v=""/>
    <n v="0"/>
    <n v="0"/>
  </r>
  <r>
    <m/>
    <d v="2024-06-10T00:00:00"/>
    <s v="Пн"/>
    <x v="7"/>
    <x v="1"/>
    <m/>
    <m/>
    <x v="13"/>
    <x v="11"/>
    <s v="норма"/>
    <n v="0"/>
    <n v="8"/>
  </r>
  <r>
    <m/>
    <d v="2024-06-11T00:00:00"/>
    <s v="Вт"/>
    <x v="7"/>
    <x v="2"/>
    <m/>
    <m/>
    <x v="13"/>
    <x v="11"/>
    <s v="норма"/>
    <n v="0"/>
    <n v="4"/>
  </r>
  <r>
    <s v="В/П"/>
    <d v="2024-06-12T00:00:00"/>
    <s v="Ср"/>
    <x v="0"/>
    <x v="5"/>
    <m/>
    <m/>
    <x v="13"/>
    <x v="11"/>
    <s v=""/>
    <n v="0"/>
    <n v="0"/>
  </r>
  <r>
    <m/>
    <d v="2024-06-13T00:00:00"/>
    <s v="Чт"/>
    <x v="7"/>
    <x v="1"/>
    <m/>
    <m/>
    <x v="13"/>
    <x v="11"/>
    <s v="норма"/>
    <n v="0"/>
    <n v="8"/>
  </r>
  <r>
    <m/>
    <d v="2024-06-14T00:00:00"/>
    <s v="Пт"/>
    <x v="7"/>
    <x v="1"/>
    <m/>
    <m/>
    <x v="13"/>
    <x v="11"/>
    <s v="норма"/>
    <n v="0"/>
    <n v="8"/>
  </r>
  <r>
    <s v="В/П"/>
    <d v="2024-06-15T00:00:00"/>
    <s v="Сб"/>
    <x v="0"/>
    <x v="5"/>
    <m/>
    <m/>
    <x v="13"/>
    <x v="11"/>
    <s v=""/>
    <n v="0"/>
    <n v="0"/>
  </r>
  <r>
    <s v="В/П"/>
    <d v="2024-06-16T00:00:00"/>
    <s v="Вс"/>
    <x v="0"/>
    <x v="5"/>
    <m/>
    <m/>
    <x v="13"/>
    <x v="11"/>
    <s v=""/>
    <n v="0"/>
    <n v="0"/>
  </r>
  <r>
    <m/>
    <d v="2024-06-17T00:00:00"/>
    <s v="Пн"/>
    <x v="7"/>
    <x v="1"/>
    <m/>
    <m/>
    <x v="13"/>
    <x v="11"/>
    <s v="норма"/>
    <n v="0"/>
    <n v="8"/>
  </r>
  <r>
    <m/>
    <d v="2024-06-18T00:00:00"/>
    <s v="Вт"/>
    <x v="7"/>
    <x v="1"/>
    <m/>
    <m/>
    <x v="13"/>
    <x v="11"/>
    <s v="норма"/>
    <n v="0"/>
    <n v="8"/>
  </r>
  <r>
    <m/>
    <d v="2024-06-19T00:00:00"/>
    <s v="Ср"/>
    <x v="7"/>
    <x v="1"/>
    <m/>
    <m/>
    <x v="13"/>
    <x v="11"/>
    <s v="норма"/>
    <n v="0"/>
    <n v="8"/>
  </r>
  <r>
    <m/>
    <d v="2024-06-20T00:00:00"/>
    <s v="Чт"/>
    <x v="7"/>
    <x v="1"/>
    <m/>
    <m/>
    <x v="13"/>
    <x v="11"/>
    <s v="норма"/>
    <n v="0"/>
    <n v="8"/>
  </r>
  <r>
    <m/>
    <d v="2024-06-21T00:00:00"/>
    <s v="Пт"/>
    <x v="7"/>
    <x v="1"/>
    <m/>
    <m/>
    <x v="13"/>
    <x v="11"/>
    <s v="норма"/>
    <n v="0"/>
    <n v="8"/>
  </r>
  <r>
    <s v="В/П"/>
    <d v="2024-06-22T00:00:00"/>
    <s v="Сб"/>
    <x v="0"/>
    <x v="5"/>
    <m/>
    <m/>
    <x v="13"/>
    <x v="11"/>
    <s v=""/>
    <n v="0"/>
    <n v="0"/>
  </r>
  <r>
    <s v="В/П"/>
    <d v="2024-06-23T00:00:00"/>
    <s v="Вс"/>
    <x v="17"/>
    <x v="10"/>
    <m/>
    <m/>
    <x v="13"/>
    <x v="11"/>
    <s v="переработка"/>
    <n v="10"/>
    <n v="0"/>
  </r>
  <r>
    <m/>
    <d v="2024-06-24T00:00:00"/>
    <s v="Пн"/>
    <x v="17"/>
    <x v="4"/>
    <m/>
    <m/>
    <x v="13"/>
    <x v="11"/>
    <s v="норма"/>
    <n v="0"/>
    <n v="6"/>
  </r>
  <r>
    <m/>
    <d v="2024-06-24T00:00:00"/>
    <s v="Пн"/>
    <x v="37"/>
    <x v="10"/>
    <m/>
    <m/>
    <x v="13"/>
    <x v="11"/>
    <s v="норма + переработка"/>
    <n v="8"/>
    <n v="2"/>
  </r>
  <r>
    <m/>
    <d v="2024-06-25T00:00:00"/>
    <s v="Вт"/>
    <x v="17"/>
    <x v="2"/>
    <m/>
    <m/>
    <x v="13"/>
    <x v="11"/>
    <s v="норма"/>
    <n v="0"/>
    <n v="4"/>
  </r>
  <r>
    <m/>
    <d v="2024-06-25T00:00:00"/>
    <s v="Вт"/>
    <x v="37"/>
    <x v="1"/>
    <m/>
    <m/>
    <x v="13"/>
    <x v="11"/>
    <s v="норма + переработка"/>
    <n v="4"/>
    <n v="4"/>
  </r>
  <r>
    <m/>
    <d v="2024-06-26T00:00:00"/>
    <s v="Ср"/>
    <x v="17"/>
    <x v="12"/>
    <m/>
    <m/>
    <x v="13"/>
    <x v="11"/>
    <s v="норма + переработка"/>
    <n v="3"/>
    <n v="8"/>
  </r>
  <r>
    <m/>
    <d v="2024-06-27T00:00:00"/>
    <s v="Чт"/>
    <x v="7"/>
    <x v="1"/>
    <m/>
    <m/>
    <x v="13"/>
    <x v="11"/>
    <s v="норма"/>
    <n v="0"/>
    <n v="8"/>
  </r>
  <r>
    <m/>
    <d v="2024-06-28T00:00:00"/>
    <s v="Пт"/>
    <x v="7"/>
    <x v="1"/>
    <m/>
    <m/>
    <x v="13"/>
    <x v="11"/>
    <s v="норма"/>
    <n v="0"/>
    <n v="8"/>
  </r>
  <r>
    <s v="В/П"/>
    <d v="2024-06-29T00:00:00"/>
    <s v="Сб"/>
    <x v="0"/>
    <x v="5"/>
    <m/>
    <m/>
    <x v="13"/>
    <x v="11"/>
    <s v=""/>
    <n v="0"/>
    <n v="0"/>
  </r>
  <r>
    <s v="В/П"/>
    <d v="2024-06-30T00:00:00"/>
    <s v="Вс"/>
    <x v="0"/>
    <x v="5"/>
    <m/>
    <m/>
    <x v="13"/>
    <x v="11"/>
    <s v=""/>
    <n v="0"/>
    <n v="0"/>
  </r>
  <r>
    <s v="В/П"/>
    <d v="2024-06-01T00:00:00"/>
    <s v="Сб"/>
    <x v="0"/>
    <x v="5"/>
    <m/>
    <m/>
    <x v="14"/>
    <x v="11"/>
    <s v=""/>
    <n v="0"/>
    <n v="0"/>
  </r>
  <r>
    <s v="В/П"/>
    <d v="2024-06-02T00:00:00"/>
    <s v="Вс"/>
    <x v="0"/>
    <x v="5"/>
    <m/>
    <m/>
    <x v="14"/>
    <x v="11"/>
    <s v=""/>
    <n v="0"/>
    <n v="0"/>
  </r>
  <r>
    <m/>
    <d v="2024-06-03T00:00:00"/>
    <s v="Пн"/>
    <x v="18"/>
    <x v="1"/>
    <m/>
    <m/>
    <x v="14"/>
    <x v="11"/>
    <s v="норма"/>
    <n v="0"/>
    <n v="8"/>
  </r>
  <r>
    <m/>
    <d v="2024-06-04T00:00:00"/>
    <s v="Вт"/>
    <x v="18"/>
    <x v="1"/>
    <m/>
    <m/>
    <x v="14"/>
    <x v="11"/>
    <s v="норма"/>
    <n v="0"/>
    <n v="8"/>
  </r>
  <r>
    <m/>
    <d v="2024-06-05T00:00:00"/>
    <s v="Ср"/>
    <x v="18"/>
    <x v="1"/>
    <m/>
    <m/>
    <x v="14"/>
    <x v="11"/>
    <s v="норма"/>
    <n v="0"/>
    <n v="8"/>
  </r>
  <r>
    <m/>
    <d v="2024-06-06T00:00:00"/>
    <s v="Чт"/>
    <x v="18"/>
    <x v="1"/>
    <m/>
    <m/>
    <x v="14"/>
    <x v="11"/>
    <s v="норма"/>
    <n v="0"/>
    <n v="8"/>
  </r>
  <r>
    <m/>
    <d v="2024-06-07T00:00:00"/>
    <s v="Пт"/>
    <x v="18"/>
    <x v="1"/>
    <m/>
    <m/>
    <x v="14"/>
    <x v="11"/>
    <s v="норма"/>
    <n v="0"/>
    <n v="8"/>
  </r>
  <r>
    <s v="В/П"/>
    <d v="2024-06-08T00:00:00"/>
    <s v="Сб"/>
    <x v="0"/>
    <x v="5"/>
    <m/>
    <m/>
    <x v="14"/>
    <x v="11"/>
    <s v=""/>
    <n v="0"/>
    <n v="0"/>
  </r>
  <r>
    <s v="В/П"/>
    <d v="2024-06-09T00:00:00"/>
    <s v="Вс"/>
    <x v="0"/>
    <x v="5"/>
    <m/>
    <m/>
    <x v="14"/>
    <x v="11"/>
    <s v=""/>
    <n v="0"/>
    <n v="0"/>
  </r>
  <r>
    <m/>
    <d v="2024-06-10T00:00:00"/>
    <s v="Пн"/>
    <x v="18"/>
    <x v="1"/>
    <m/>
    <m/>
    <x v="14"/>
    <x v="11"/>
    <s v="норма"/>
    <n v="0"/>
    <n v="8"/>
  </r>
  <r>
    <m/>
    <d v="2024-06-11T00:00:00"/>
    <s v="Вт"/>
    <x v="18"/>
    <x v="1"/>
    <m/>
    <m/>
    <x v="14"/>
    <x v="11"/>
    <s v="норма"/>
    <n v="0"/>
    <n v="8"/>
  </r>
  <r>
    <s v="В/П"/>
    <d v="2024-06-12T00:00:00"/>
    <s v="Ср"/>
    <x v="0"/>
    <x v="5"/>
    <m/>
    <m/>
    <x v="14"/>
    <x v="11"/>
    <s v=""/>
    <n v="0"/>
    <n v="0"/>
  </r>
  <r>
    <m/>
    <d v="2024-06-13T00:00:00"/>
    <s v="Чт"/>
    <x v="18"/>
    <x v="1"/>
    <m/>
    <m/>
    <x v="14"/>
    <x v="11"/>
    <s v="норма"/>
    <n v="0"/>
    <n v="8"/>
  </r>
  <r>
    <m/>
    <d v="2024-06-14T00:00:00"/>
    <s v="Пт"/>
    <x v="18"/>
    <x v="1"/>
    <m/>
    <m/>
    <x v="14"/>
    <x v="11"/>
    <s v="норма"/>
    <n v="0"/>
    <n v="8"/>
  </r>
  <r>
    <s v="В/П"/>
    <d v="2024-06-15T00:00:00"/>
    <s v="Сб"/>
    <x v="0"/>
    <x v="5"/>
    <m/>
    <m/>
    <x v="14"/>
    <x v="11"/>
    <s v=""/>
    <n v="0"/>
    <n v="0"/>
  </r>
  <r>
    <s v="В/П"/>
    <d v="2024-06-16T00:00:00"/>
    <s v="Вс"/>
    <x v="18"/>
    <x v="1"/>
    <m/>
    <m/>
    <x v="14"/>
    <x v="11"/>
    <s v="переработка"/>
    <n v="8"/>
    <n v="0"/>
  </r>
  <r>
    <m/>
    <d v="2024-06-17T00:00:00"/>
    <s v="Пн"/>
    <x v="18"/>
    <x v="1"/>
    <m/>
    <m/>
    <x v="14"/>
    <x v="11"/>
    <s v="норма"/>
    <n v="0"/>
    <n v="8"/>
  </r>
  <r>
    <m/>
    <d v="2024-06-18T00:00:00"/>
    <s v="Вт"/>
    <x v="18"/>
    <x v="1"/>
    <m/>
    <m/>
    <x v="14"/>
    <x v="11"/>
    <s v="норма"/>
    <n v="0"/>
    <n v="8"/>
  </r>
  <r>
    <m/>
    <d v="2024-06-19T00:00:00"/>
    <s v="Ср"/>
    <x v="18"/>
    <x v="1"/>
    <m/>
    <m/>
    <x v="14"/>
    <x v="11"/>
    <s v="норма"/>
    <n v="0"/>
    <n v="8"/>
  </r>
  <r>
    <m/>
    <d v="2024-06-20T00:00:00"/>
    <s v="Чт"/>
    <x v="18"/>
    <x v="1"/>
    <m/>
    <m/>
    <x v="14"/>
    <x v="11"/>
    <s v="норма"/>
    <n v="0"/>
    <n v="8"/>
  </r>
  <r>
    <m/>
    <d v="2024-06-21T00:00:00"/>
    <s v="Пт"/>
    <x v="18"/>
    <x v="1"/>
    <m/>
    <m/>
    <x v="14"/>
    <x v="11"/>
    <s v="норма"/>
    <n v="0"/>
    <n v="8"/>
  </r>
  <r>
    <s v="В/П"/>
    <d v="2024-06-22T00:00:00"/>
    <s v="Сб"/>
    <x v="18"/>
    <x v="1"/>
    <m/>
    <m/>
    <x v="14"/>
    <x v="11"/>
    <s v="переработка"/>
    <n v="8"/>
    <n v="0"/>
  </r>
  <r>
    <s v="В/П"/>
    <d v="2024-06-23T00:00:00"/>
    <s v="Вс"/>
    <x v="0"/>
    <x v="5"/>
    <m/>
    <m/>
    <x v="14"/>
    <x v="11"/>
    <s v=""/>
    <n v="0"/>
    <n v="0"/>
  </r>
  <r>
    <m/>
    <d v="2024-06-24T00:00:00"/>
    <s v="Пн"/>
    <x v="18"/>
    <x v="1"/>
    <m/>
    <m/>
    <x v="14"/>
    <x v="11"/>
    <s v="норма"/>
    <n v="0"/>
    <n v="8"/>
  </r>
  <r>
    <m/>
    <d v="2024-06-25T00:00:00"/>
    <s v="Вт"/>
    <x v="18"/>
    <x v="1"/>
    <m/>
    <m/>
    <x v="14"/>
    <x v="11"/>
    <s v="норма"/>
    <n v="0"/>
    <n v="8"/>
  </r>
  <r>
    <m/>
    <d v="2024-06-26T00:00:00"/>
    <s v="Ср"/>
    <x v="18"/>
    <x v="1"/>
    <m/>
    <m/>
    <x v="14"/>
    <x v="11"/>
    <s v="норма"/>
    <n v="0"/>
    <n v="8"/>
  </r>
  <r>
    <m/>
    <d v="2024-06-27T00:00:00"/>
    <s v="Чт"/>
    <x v="18"/>
    <x v="1"/>
    <m/>
    <m/>
    <x v="14"/>
    <x v="11"/>
    <s v="норма"/>
    <n v="0"/>
    <n v="8"/>
  </r>
  <r>
    <m/>
    <d v="2024-06-28T00:00:00"/>
    <s v="Пт"/>
    <x v="18"/>
    <x v="1"/>
    <m/>
    <m/>
    <x v="14"/>
    <x v="11"/>
    <s v="норма"/>
    <n v="0"/>
    <n v="8"/>
  </r>
  <r>
    <s v="В/П"/>
    <d v="2024-06-29T00:00:00"/>
    <s v="Сб"/>
    <x v="18"/>
    <x v="1"/>
    <m/>
    <m/>
    <x v="14"/>
    <x v="11"/>
    <s v="переработка"/>
    <n v="8"/>
    <n v="0"/>
  </r>
  <r>
    <s v="В/П"/>
    <d v="2024-06-30T00:00:00"/>
    <s v="Вс"/>
    <x v="18"/>
    <x v="1"/>
    <m/>
    <m/>
    <x v="14"/>
    <x v="11"/>
    <s v="переработка"/>
    <n v="8"/>
    <n v="0"/>
  </r>
  <r>
    <s v="В/П"/>
    <d v="2024-06-01T00:00:00"/>
    <s v="Сб"/>
    <x v="0"/>
    <x v="5"/>
    <m/>
    <m/>
    <x v="10"/>
    <x v="11"/>
    <s v=""/>
    <n v="0"/>
    <n v="0"/>
  </r>
  <r>
    <s v="В/П"/>
    <d v="2024-06-02T00:00:00"/>
    <s v="Вс"/>
    <x v="0"/>
    <x v="5"/>
    <m/>
    <m/>
    <x v="10"/>
    <x v="11"/>
    <s v=""/>
    <n v="0"/>
    <n v="0"/>
  </r>
  <r>
    <m/>
    <d v="2024-06-03T00:00:00"/>
    <s v="Пн"/>
    <x v="30"/>
    <x v="1"/>
    <m/>
    <m/>
    <x v="10"/>
    <x v="11"/>
    <s v="норма"/>
    <n v="0"/>
    <n v="8"/>
  </r>
  <r>
    <m/>
    <d v="2024-06-04T00:00:00"/>
    <s v="Вт"/>
    <x v="30"/>
    <x v="1"/>
    <m/>
    <m/>
    <x v="10"/>
    <x v="11"/>
    <s v="норма"/>
    <n v="0"/>
    <n v="8"/>
  </r>
  <r>
    <m/>
    <d v="2024-06-05T00:00:00"/>
    <s v="Ср"/>
    <x v="30"/>
    <x v="1"/>
    <m/>
    <m/>
    <x v="10"/>
    <x v="11"/>
    <s v="норма"/>
    <n v="0"/>
    <n v="8"/>
  </r>
  <r>
    <m/>
    <d v="2024-06-06T00:00:00"/>
    <s v="Чт"/>
    <x v="30"/>
    <x v="1"/>
    <m/>
    <m/>
    <x v="10"/>
    <x v="11"/>
    <s v="норма"/>
    <n v="0"/>
    <n v="8"/>
  </r>
  <r>
    <m/>
    <d v="2024-06-07T00:00:00"/>
    <s v="Пт"/>
    <x v="30"/>
    <x v="1"/>
    <m/>
    <m/>
    <x v="10"/>
    <x v="11"/>
    <s v="норма"/>
    <n v="0"/>
    <n v="8"/>
  </r>
  <r>
    <s v="В/П"/>
    <d v="2024-06-08T00:00:00"/>
    <s v="Сб"/>
    <x v="0"/>
    <x v="5"/>
    <m/>
    <m/>
    <x v="10"/>
    <x v="11"/>
    <s v=""/>
    <n v="0"/>
    <n v="0"/>
  </r>
  <r>
    <s v="В/П"/>
    <d v="2024-06-09T00:00:00"/>
    <s v="Вс"/>
    <x v="0"/>
    <x v="5"/>
    <m/>
    <m/>
    <x v="10"/>
    <x v="11"/>
    <s v=""/>
    <n v="0"/>
    <n v="0"/>
  </r>
  <r>
    <m/>
    <d v="2024-06-10T00:00:00"/>
    <s v="Пн"/>
    <x v="30"/>
    <x v="1"/>
    <m/>
    <m/>
    <x v="10"/>
    <x v="11"/>
    <s v="норма"/>
    <n v="0"/>
    <n v="8"/>
  </r>
  <r>
    <m/>
    <d v="2024-06-11T00:00:00"/>
    <s v="Вт"/>
    <x v="30"/>
    <x v="1"/>
    <m/>
    <m/>
    <x v="10"/>
    <x v="11"/>
    <s v="норма"/>
    <n v="0"/>
    <n v="8"/>
  </r>
  <r>
    <s v="В/П"/>
    <d v="2024-06-12T00:00:00"/>
    <s v="Ср"/>
    <x v="0"/>
    <x v="5"/>
    <m/>
    <m/>
    <x v="10"/>
    <x v="11"/>
    <s v=""/>
    <n v="0"/>
    <n v="0"/>
  </r>
  <r>
    <m/>
    <d v="2024-06-13T00:00:00"/>
    <s v="Чт"/>
    <x v="30"/>
    <x v="1"/>
    <m/>
    <m/>
    <x v="10"/>
    <x v="11"/>
    <s v="норма"/>
    <n v="0"/>
    <n v="8"/>
  </r>
  <r>
    <m/>
    <d v="2024-06-14T00:00:00"/>
    <s v="Пт"/>
    <x v="30"/>
    <x v="1"/>
    <m/>
    <m/>
    <x v="10"/>
    <x v="11"/>
    <s v="норма"/>
    <n v="0"/>
    <n v="8"/>
  </r>
  <r>
    <s v="В/П"/>
    <d v="2024-06-15T00:00:00"/>
    <s v="Сб"/>
    <x v="0"/>
    <x v="5"/>
    <m/>
    <m/>
    <x v="10"/>
    <x v="11"/>
    <s v=""/>
    <n v="0"/>
    <n v="0"/>
  </r>
  <r>
    <s v="В/П"/>
    <d v="2024-06-16T00:00:00"/>
    <s v="Вс"/>
    <x v="0"/>
    <x v="5"/>
    <m/>
    <m/>
    <x v="10"/>
    <x v="11"/>
    <s v=""/>
    <n v="0"/>
    <n v="0"/>
  </r>
  <r>
    <m/>
    <d v="2024-06-17T00:00:00"/>
    <s v="Пн"/>
    <x v="11"/>
    <x v="1"/>
    <m/>
    <m/>
    <x v="10"/>
    <x v="11"/>
    <s v="норма"/>
    <n v="0"/>
    <n v="8"/>
  </r>
  <r>
    <m/>
    <d v="2024-06-18T00:00:00"/>
    <s v="Вт"/>
    <x v="11"/>
    <x v="1"/>
    <m/>
    <m/>
    <x v="10"/>
    <x v="11"/>
    <s v="норма"/>
    <n v="0"/>
    <n v="8"/>
  </r>
  <r>
    <m/>
    <d v="2024-06-19T00:00:00"/>
    <s v="Ср"/>
    <x v="11"/>
    <x v="1"/>
    <m/>
    <m/>
    <x v="10"/>
    <x v="11"/>
    <s v="норма"/>
    <n v="0"/>
    <n v="8"/>
  </r>
  <r>
    <m/>
    <d v="2024-06-20T00:00:00"/>
    <s v="Чт"/>
    <x v="11"/>
    <x v="1"/>
    <m/>
    <m/>
    <x v="10"/>
    <x v="11"/>
    <s v="норма"/>
    <n v="0"/>
    <n v="8"/>
  </r>
  <r>
    <m/>
    <d v="2024-06-21T00:00:00"/>
    <s v="Пт"/>
    <x v="11"/>
    <x v="1"/>
    <m/>
    <m/>
    <x v="10"/>
    <x v="11"/>
    <s v="норма"/>
    <n v="0"/>
    <n v="8"/>
  </r>
  <r>
    <s v="В/П"/>
    <d v="2024-06-22T00:00:00"/>
    <s v="Сб"/>
    <x v="0"/>
    <x v="5"/>
    <m/>
    <m/>
    <x v="10"/>
    <x v="11"/>
    <s v=""/>
    <n v="0"/>
    <n v="0"/>
  </r>
  <r>
    <s v="В/П"/>
    <d v="2024-06-23T00:00:00"/>
    <s v="Вс"/>
    <x v="0"/>
    <x v="5"/>
    <m/>
    <m/>
    <x v="10"/>
    <x v="11"/>
    <s v=""/>
    <n v="0"/>
    <n v="0"/>
  </r>
  <r>
    <m/>
    <d v="2024-06-24T00:00:00"/>
    <s v="Пн"/>
    <x v="30"/>
    <x v="1"/>
    <m/>
    <m/>
    <x v="10"/>
    <x v="11"/>
    <s v="норма"/>
    <n v="0"/>
    <n v="8"/>
  </r>
  <r>
    <m/>
    <d v="2024-06-25T00:00:00"/>
    <s v="Вт"/>
    <x v="30"/>
    <x v="1"/>
    <m/>
    <m/>
    <x v="10"/>
    <x v="11"/>
    <s v="норма"/>
    <n v="0"/>
    <n v="8"/>
  </r>
  <r>
    <m/>
    <d v="2024-06-26T00:00:00"/>
    <s v="Ср"/>
    <x v="30"/>
    <x v="1"/>
    <m/>
    <m/>
    <x v="10"/>
    <x v="11"/>
    <s v="норма"/>
    <n v="0"/>
    <n v="8"/>
  </r>
  <r>
    <m/>
    <d v="2024-06-27T00:00:00"/>
    <s v="Чт"/>
    <x v="30"/>
    <x v="1"/>
    <m/>
    <m/>
    <x v="10"/>
    <x v="11"/>
    <s v="норма"/>
    <n v="0"/>
    <n v="8"/>
  </r>
  <r>
    <m/>
    <d v="2024-06-28T00:00:00"/>
    <s v="Пт"/>
    <x v="30"/>
    <x v="1"/>
    <m/>
    <m/>
    <x v="10"/>
    <x v="11"/>
    <s v="норма"/>
    <n v="0"/>
    <n v="8"/>
  </r>
  <r>
    <s v="В/П"/>
    <d v="2024-06-29T00:00:00"/>
    <s v="Сб"/>
    <x v="0"/>
    <x v="5"/>
    <m/>
    <m/>
    <x v="10"/>
    <x v="11"/>
    <s v=""/>
    <n v="0"/>
    <n v="0"/>
  </r>
  <r>
    <s v="В/П"/>
    <d v="2024-06-30T00:00:00"/>
    <s v="Вс"/>
    <x v="0"/>
    <x v="5"/>
    <m/>
    <m/>
    <x v="10"/>
    <x v="11"/>
    <s v=""/>
    <n v="0"/>
    <n v="0"/>
  </r>
  <r>
    <s v="В/П"/>
    <d v="2024-06-01T00:00:00"/>
    <s v="Сб"/>
    <x v="0"/>
    <x v="5"/>
    <m/>
    <m/>
    <x v="5"/>
    <x v="11"/>
    <s v=""/>
    <n v="0"/>
    <n v="0"/>
  </r>
  <r>
    <s v="В/П"/>
    <d v="2024-06-02T00:00:00"/>
    <s v="Вс"/>
    <x v="0"/>
    <x v="5"/>
    <m/>
    <m/>
    <x v="5"/>
    <x v="11"/>
    <s v=""/>
    <n v="0"/>
    <n v="0"/>
  </r>
  <r>
    <m/>
    <d v="2024-06-03T00:00:00"/>
    <s v="Пн"/>
    <x v="10"/>
    <x v="9"/>
    <m/>
    <m/>
    <x v="5"/>
    <x v="11"/>
    <s v="норма"/>
    <n v="0"/>
    <n v="7"/>
  </r>
  <r>
    <m/>
    <d v="2024-06-03T00:00:00"/>
    <s v="Пн"/>
    <x v="3"/>
    <x v="6"/>
    <m/>
    <m/>
    <x v="5"/>
    <x v="11"/>
    <s v="норма"/>
    <n v="0"/>
    <n v="1"/>
  </r>
  <r>
    <m/>
    <d v="2024-06-04T00:00:00"/>
    <s v="Вт"/>
    <x v="10"/>
    <x v="9"/>
    <m/>
    <m/>
    <x v="5"/>
    <x v="11"/>
    <s v="норма"/>
    <n v="0"/>
    <n v="7"/>
  </r>
  <r>
    <m/>
    <d v="2024-06-04T00:00:00"/>
    <s v="Вт"/>
    <x v="18"/>
    <x v="3"/>
    <m/>
    <m/>
    <x v="5"/>
    <x v="11"/>
    <s v="норма + переработка"/>
    <n v="1"/>
    <n v="1"/>
  </r>
  <r>
    <m/>
    <d v="2024-06-05T00:00:00"/>
    <s v="Ср"/>
    <x v="10"/>
    <x v="9"/>
    <m/>
    <m/>
    <x v="5"/>
    <x v="11"/>
    <s v="норма"/>
    <n v="0"/>
    <n v="7"/>
  </r>
  <r>
    <m/>
    <d v="2024-06-05T00:00:00"/>
    <s v="Ср"/>
    <x v="18"/>
    <x v="3"/>
    <m/>
    <m/>
    <x v="5"/>
    <x v="11"/>
    <s v="норма + переработка"/>
    <n v="1"/>
    <n v="1"/>
  </r>
  <r>
    <m/>
    <d v="2024-06-06T00:00:00"/>
    <s v="Чт"/>
    <x v="10"/>
    <x v="9"/>
    <m/>
    <m/>
    <x v="5"/>
    <x v="11"/>
    <s v="норма"/>
    <n v="0"/>
    <n v="7"/>
  </r>
  <r>
    <m/>
    <d v="2024-06-06T00:00:00"/>
    <s v="Чт"/>
    <x v="18"/>
    <x v="6"/>
    <m/>
    <m/>
    <x v="5"/>
    <x v="11"/>
    <s v="норма"/>
    <n v="0"/>
    <n v="1"/>
  </r>
  <r>
    <m/>
    <d v="2024-06-07T00:00:00"/>
    <s v="Пт"/>
    <x v="10"/>
    <x v="9"/>
    <m/>
    <m/>
    <x v="5"/>
    <x v="11"/>
    <s v="норма"/>
    <n v="0"/>
    <n v="7"/>
  </r>
  <r>
    <s v="В/П"/>
    <d v="2024-06-08T00:00:00"/>
    <s v="Сб"/>
    <x v="0"/>
    <x v="5"/>
    <m/>
    <m/>
    <x v="5"/>
    <x v="11"/>
    <s v=""/>
    <n v="0"/>
    <n v="0"/>
  </r>
  <r>
    <s v="В/П"/>
    <d v="2024-06-09T00:00:00"/>
    <s v="Вс"/>
    <x v="0"/>
    <x v="5"/>
    <m/>
    <m/>
    <x v="5"/>
    <x v="11"/>
    <s v=""/>
    <n v="0"/>
    <n v="0"/>
  </r>
  <r>
    <m/>
    <d v="2024-06-10T00:00:00"/>
    <s v="Пн"/>
    <x v="10"/>
    <x v="9"/>
    <m/>
    <m/>
    <x v="5"/>
    <x v="11"/>
    <s v="норма"/>
    <n v="0"/>
    <n v="7"/>
  </r>
  <r>
    <m/>
    <d v="2024-06-11T00:00:00"/>
    <s v="Вт"/>
    <x v="18"/>
    <x v="1"/>
    <m/>
    <m/>
    <x v="5"/>
    <x v="11"/>
    <s v="норма"/>
    <n v="0"/>
    <n v="8"/>
  </r>
  <r>
    <s v="В/П"/>
    <d v="2024-06-12T00:00:00"/>
    <s v="Ср"/>
    <x v="18"/>
    <x v="1"/>
    <m/>
    <m/>
    <x v="5"/>
    <x v="11"/>
    <s v="переработка"/>
    <n v="8"/>
    <n v="0"/>
  </r>
  <r>
    <m/>
    <d v="2024-06-13T00:00:00"/>
    <s v="Чт"/>
    <x v="18"/>
    <x v="1"/>
    <m/>
    <m/>
    <x v="5"/>
    <x v="11"/>
    <s v="норма"/>
    <n v="0"/>
    <n v="8"/>
  </r>
  <r>
    <m/>
    <d v="2024-06-14T00:00:00"/>
    <s v="Пт"/>
    <x v="18"/>
    <x v="1"/>
    <m/>
    <m/>
    <x v="5"/>
    <x v="11"/>
    <s v="норма"/>
    <n v="0"/>
    <n v="8"/>
  </r>
  <r>
    <s v="В/П"/>
    <d v="2024-06-15T00:00:00"/>
    <s v="Сб"/>
    <x v="18"/>
    <x v="6"/>
    <m/>
    <m/>
    <x v="5"/>
    <x v="11"/>
    <s v="переработка"/>
    <n v="1"/>
    <n v="0"/>
  </r>
  <r>
    <s v="В/П"/>
    <d v="2024-06-16T00:00:00"/>
    <s v="Вс"/>
    <x v="18"/>
    <x v="4"/>
    <m/>
    <m/>
    <x v="5"/>
    <x v="11"/>
    <s v="переработка"/>
    <n v="6"/>
    <n v="0"/>
  </r>
  <r>
    <m/>
    <d v="2024-06-17T00:00:00"/>
    <s v="Пн"/>
    <x v="18"/>
    <x v="1"/>
    <m/>
    <m/>
    <x v="5"/>
    <x v="11"/>
    <s v="норма"/>
    <n v="0"/>
    <n v="8"/>
  </r>
  <r>
    <m/>
    <d v="2024-06-18T00:00:00"/>
    <s v="Вт"/>
    <x v="18"/>
    <x v="2"/>
    <m/>
    <m/>
    <x v="5"/>
    <x v="11"/>
    <s v="норма"/>
    <n v="0"/>
    <n v="4"/>
  </r>
  <r>
    <m/>
    <d v="2024-06-18T00:00:00"/>
    <s v="Вт"/>
    <x v="17"/>
    <x v="2"/>
    <m/>
    <m/>
    <x v="5"/>
    <x v="11"/>
    <s v="норма"/>
    <n v="0"/>
    <n v="4"/>
  </r>
  <r>
    <m/>
    <d v="2024-06-19T00:00:00"/>
    <s v="Ср"/>
    <x v="18"/>
    <x v="1"/>
    <m/>
    <m/>
    <x v="5"/>
    <x v="11"/>
    <s v="норма"/>
    <n v="0"/>
    <n v="8"/>
  </r>
  <r>
    <m/>
    <d v="2024-06-20T00:00:00"/>
    <s v="Чт"/>
    <x v="18"/>
    <x v="1"/>
    <m/>
    <m/>
    <x v="5"/>
    <x v="11"/>
    <s v="норма"/>
    <n v="0"/>
    <n v="8"/>
  </r>
  <r>
    <m/>
    <d v="2024-06-21T00:00:00"/>
    <s v="Пт"/>
    <x v="3"/>
    <x v="1"/>
    <m/>
    <m/>
    <x v="5"/>
    <x v="11"/>
    <s v="норма"/>
    <n v="0"/>
    <n v="8"/>
  </r>
  <r>
    <s v="В/П"/>
    <d v="2024-06-22T00:00:00"/>
    <s v="Сб"/>
    <x v="3"/>
    <x v="1"/>
    <m/>
    <m/>
    <x v="5"/>
    <x v="11"/>
    <s v="переработка"/>
    <n v="8"/>
    <n v="0"/>
  </r>
  <r>
    <s v="В/П"/>
    <d v="2024-06-23T00:00:00"/>
    <s v="Вс"/>
    <x v="3"/>
    <x v="1"/>
    <m/>
    <m/>
    <x v="5"/>
    <x v="11"/>
    <s v="переработка"/>
    <n v="8"/>
    <n v="0"/>
  </r>
  <r>
    <m/>
    <d v="2024-06-24T00:00:00"/>
    <s v="Пн"/>
    <x v="3"/>
    <x v="1"/>
    <m/>
    <m/>
    <x v="5"/>
    <x v="11"/>
    <s v="норма"/>
    <n v="0"/>
    <n v="8"/>
  </r>
  <r>
    <m/>
    <d v="2024-06-25T00:00:00"/>
    <s v="Вт"/>
    <x v="3"/>
    <x v="1"/>
    <m/>
    <m/>
    <x v="5"/>
    <x v="11"/>
    <s v="норма"/>
    <n v="0"/>
    <n v="8"/>
  </r>
  <r>
    <m/>
    <d v="2024-06-26T00:00:00"/>
    <s v="Ср"/>
    <x v="3"/>
    <x v="11"/>
    <m/>
    <m/>
    <x v="5"/>
    <x v="11"/>
    <s v="норма + переработка"/>
    <n v="1"/>
    <n v="8"/>
  </r>
  <r>
    <m/>
    <d v="2024-06-27T00:00:00"/>
    <s v="Чт"/>
    <x v="3"/>
    <x v="10"/>
    <m/>
    <m/>
    <x v="5"/>
    <x v="11"/>
    <s v="норма + переработка"/>
    <n v="2"/>
    <n v="8"/>
  </r>
  <r>
    <m/>
    <d v="2024-06-28T00:00:00"/>
    <s v="Пт"/>
    <x v="3"/>
    <x v="11"/>
    <m/>
    <m/>
    <x v="5"/>
    <x v="11"/>
    <s v="норма + переработка"/>
    <n v="1"/>
    <n v="8"/>
  </r>
  <r>
    <s v="В/П"/>
    <d v="2024-06-29T00:00:00"/>
    <s v="Сб"/>
    <x v="3"/>
    <x v="11"/>
    <m/>
    <m/>
    <x v="5"/>
    <x v="11"/>
    <s v="переработка"/>
    <n v="9"/>
    <n v="0"/>
  </r>
  <r>
    <s v="В/П"/>
    <d v="2024-06-30T00:00:00"/>
    <s v="Вс"/>
    <x v="3"/>
    <x v="1"/>
    <m/>
    <m/>
    <x v="5"/>
    <x v="11"/>
    <s v="переработка"/>
    <n v="8"/>
    <n v="0"/>
  </r>
  <r>
    <s v="В/П"/>
    <d v="2024-06-01T00:00:00"/>
    <s v="Сб"/>
    <x v="0"/>
    <x v="5"/>
    <m/>
    <m/>
    <x v="9"/>
    <x v="11"/>
    <s v=""/>
    <n v="0"/>
    <n v="0"/>
  </r>
  <r>
    <s v="В/П"/>
    <d v="2024-06-02T00:00:00"/>
    <s v="Вс"/>
    <x v="0"/>
    <x v="5"/>
    <m/>
    <m/>
    <x v="9"/>
    <x v="11"/>
    <s v=""/>
    <n v="0"/>
    <n v="0"/>
  </r>
  <r>
    <m/>
    <d v="2024-06-03T00:00:00"/>
    <s v="Пн"/>
    <x v="22"/>
    <x v="1"/>
    <m/>
    <m/>
    <x v="9"/>
    <x v="11"/>
    <s v="норма"/>
    <n v="0"/>
    <n v="8"/>
  </r>
  <r>
    <m/>
    <d v="2024-06-04T00:00:00"/>
    <s v="Вт"/>
    <x v="22"/>
    <x v="1"/>
    <m/>
    <m/>
    <x v="9"/>
    <x v="11"/>
    <s v="норма"/>
    <n v="0"/>
    <n v="8"/>
  </r>
  <r>
    <m/>
    <d v="2024-06-05T00:00:00"/>
    <s v="Ср"/>
    <x v="22"/>
    <x v="1"/>
    <m/>
    <m/>
    <x v="9"/>
    <x v="11"/>
    <s v="норма"/>
    <n v="0"/>
    <n v="8"/>
  </r>
  <r>
    <m/>
    <d v="2024-06-06T00:00:00"/>
    <s v="Чт"/>
    <x v="22"/>
    <x v="1"/>
    <m/>
    <m/>
    <x v="9"/>
    <x v="11"/>
    <s v="норма"/>
    <n v="0"/>
    <n v="8"/>
  </r>
  <r>
    <m/>
    <d v="2024-06-07T00:00:00"/>
    <s v="Пт"/>
    <x v="22"/>
    <x v="1"/>
    <m/>
    <m/>
    <x v="9"/>
    <x v="11"/>
    <s v="норма"/>
    <n v="0"/>
    <n v="8"/>
  </r>
  <r>
    <s v="В/П"/>
    <d v="2024-06-08T00:00:00"/>
    <s v="Сб"/>
    <x v="0"/>
    <x v="5"/>
    <m/>
    <m/>
    <x v="9"/>
    <x v="11"/>
    <s v=""/>
    <n v="0"/>
    <n v="0"/>
  </r>
  <r>
    <s v="В/П"/>
    <d v="2024-06-09T00:00:00"/>
    <s v="Вс"/>
    <x v="0"/>
    <x v="5"/>
    <m/>
    <m/>
    <x v="9"/>
    <x v="11"/>
    <s v=""/>
    <n v="0"/>
    <n v="0"/>
  </r>
  <r>
    <m/>
    <d v="2024-06-10T00:00:00"/>
    <s v="Пн"/>
    <x v="13"/>
    <x v="1"/>
    <m/>
    <m/>
    <x v="9"/>
    <x v="11"/>
    <s v="норма"/>
    <n v="0"/>
    <n v="8"/>
  </r>
  <r>
    <m/>
    <d v="2024-06-11T00:00:00"/>
    <s v="Вт"/>
    <x v="13"/>
    <x v="1"/>
    <m/>
    <m/>
    <x v="9"/>
    <x v="11"/>
    <s v="норма"/>
    <n v="0"/>
    <n v="8"/>
  </r>
  <r>
    <s v="В/П"/>
    <d v="2024-06-12T00:00:00"/>
    <s v="Ср"/>
    <x v="13"/>
    <x v="1"/>
    <m/>
    <m/>
    <x v="9"/>
    <x v="11"/>
    <s v="переработка"/>
    <n v="8"/>
    <n v="0"/>
  </r>
  <r>
    <m/>
    <d v="2024-06-13T00:00:00"/>
    <s v="Чт"/>
    <x v="13"/>
    <x v="1"/>
    <m/>
    <m/>
    <x v="9"/>
    <x v="11"/>
    <s v="норма"/>
    <n v="0"/>
    <n v="8"/>
  </r>
  <r>
    <m/>
    <d v="2024-06-14T00:00:00"/>
    <s v="Пт"/>
    <x v="13"/>
    <x v="1"/>
    <m/>
    <m/>
    <x v="9"/>
    <x v="11"/>
    <s v="норма"/>
    <n v="0"/>
    <n v="8"/>
  </r>
  <r>
    <s v="В/П"/>
    <d v="2024-06-15T00:00:00"/>
    <s v="Сб"/>
    <x v="0"/>
    <x v="5"/>
    <m/>
    <m/>
    <x v="9"/>
    <x v="11"/>
    <s v=""/>
    <n v="0"/>
    <n v="0"/>
  </r>
  <r>
    <s v="В/П"/>
    <d v="2024-06-16T00:00:00"/>
    <s v="Вс"/>
    <x v="0"/>
    <x v="5"/>
    <m/>
    <m/>
    <x v="9"/>
    <x v="11"/>
    <s v=""/>
    <n v="0"/>
    <n v="0"/>
  </r>
  <r>
    <m/>
    <d v="2024-06-17T00:00:00"/>
    <s v="Пн"/>
    <x v="13"/>
    <x v="1"/>
    <m/>
    <m/>
    <x v="9"/>
    <x v="11"/>
    <s v="норма"/>
    <n v="0"/>
    <n v="8"/>
  </r>
  <r>
    <m/>
    <d v="2024-06-18T00:00:00"/>
    <s v="Вт"/>
    <x v="13"/>
    <x v="1"/>
    <m/>
    <m/>
    <x v="9"/>
    <x v="11"/>
    <s v="норма"/>
    <n v="0"/>
    <n v="8"/>
  </r>
  <r>
    <m/>
    <d v="2024-06-19T00:00:00"/>
    <s v="Ср"/>
    <x v="13"/>
    <x v="1"/>
    <m/>
    <m/>
    <x v="9"/>
    <x v="11"/>
    <s v="норма"/>
    <n v="0"/>
    <n v="8"/>
  </r>
  <r>
    <m/>
    <d v="2024-06-20T00:00:00"/>
    <s v="Чт"/>
    <x v="13"/>
    <x v="1"/>
    <m/>
    <m/>
    <x v="9"/>
    <x v="11"/>
    <s v="норма"/>
    <n v="0"/>
    <n v="8"/>
  </r>
  <r>
    <m/>
    <d v="2024-06-21T00:00:00"/>
    <s v="Пт"/>
    <x v="13"/>
    <x v="1"/>
    <m/>
    <m/>
    <x v="9"/>
    <x v="11"/>
    <s v="норма"/>
    <n v="0"/>
    <n v="8"/>
  </r>
  <r>
    <s v="В/П"/>
    <d v="2024-06-22T00:00:00"/>
    <s v="Сб"/>
    <x v="0"/>
    <x v="5"/>
    <m/>
    <m/>
    <x v="9"/>
    <x v="11"/>
    <s v=""/>
    <n v="0"/>
    <n v="0"/>
  </r>
  <r>
    <s v="В/П"/>
    <d v="2024-06-23T00:00:00"/>
    <s v="Вс"/>
    <x v="0"/>
    <x v="5"/>
    <m/>
    <m/>
    <x v="9"/>
    <x v="11"/>
    <s v=""/>
    <n v="0"/>
    <n v="0"/>
  </r>
  <r>
    <m/>
    <d v="2024-06-24T00:00:00"/>
    <s v="Пн"/>
    <x v="13"/>
    <x v="1"/>
    <m/>
    <m/>
    <x v="9"/>
    <x v="11"/>
    <s v="норма"/>
    <n v="0"/>
    <n v="8"/>
  </r>
  <r>
    <m/>
    <d v="2024-06-25T00:00:00"/>
    <s v="Вт"/>
    <x v="22"/>
    <x v="1"/>
    <m/>
    <m/>
    <x v="9"/>
    <x v="11"/>
    <s v="норма"/>
    <n v="0"/>
    <n v="8"/>
  </r>
  <r>
    <m/>
    <d v="2024-06-26T00:00:00"/>
    <s v="Ср"/>
    <x v="22"/>
    <x v="1"/>
    <m/>
    <m/>
    <x v="9"/>
    <x v="11"/>
    <s v="норма"/>
    <n v="0"/>
    <n v="8"/>
  </r>
  <r>
    <m/>
    <d v="2024-06-27T00:00:00"/>
    <s v="Чт"/>
    <x v="22"/>
    <x v="1"/>
    <m/>
    <m/>
    <x v="9"/>
    <x v="11"/>
    <s v="норма"/>
    <n v="0"/>
    <n v="8"/>
  </r>
  <r>
    <m/>
    <d v="2024-06-28T00:00:00"/>
    <s v="Пт"/>
    <x v="22"/>
    <x v="1"/>
    <m/>
    <m/>
    <x v="9"/>
    <x v="11"/>
    <s v="норма"/>
    <n v="0"/>
    <n v="8"/>
  </r>
  <r>
    <s v="В/П"/>
    <d v="2024-06-29T00:00:00"/>
    <s v="Сб"/>
    <x v="0"/>
    <x v="5"/>
    <m/>
    <m/>
    <x v="9"/>
    <x v="11"/>
    <s v=""/>
    <n v="0"/>
    <n v="0"/>
  </r>
  <r>
    <s v="В/П"/>
    <d v="2024-06-30T00:00:00"/>
    <s v="Вс"/>
    <x v="0"/>
    <x v="5"/>
    <m/>
    <m/>
    <x v="9"/>
    <x v="11"/>
    <s v=""/>
    <n v="0"/>
    <n v="0"/>
  </r>
  <r>
    <s v="В/П"/>
    <d v="2024-06-01T00:00:00"/>
    <s v="Сб"/>
    <x v="0"/>
    <x v="5"/>
    <m/>
    <m/>
    <x v="8"/>
    <x v="11"/>
    <s v=""/>
    <n v="0"/>
    <n v="0"/>
  </r>
  <r>
    <s v="В/П"/>
    <d v="2024-06-02T00:00:00"/>
    <s v="Вс"/>
    <x v="0"/>
    <x v="5"/>
    <m/>
    <m/>
    <x v="8"/>
    <x v="11"/>
    <s v=""/>
    <n v="0"/>
    <n v="0"/>
  </r>
  <r>
    <m/>
    <d v="2024-06-03T00:00:00"/>
    <s v="Пн"/>
    <x v="25"/>
    <x v="1"/>
    <m/>
    <m/>
    <x v="8"/>
    <x v="11"/>
    <s v="норма"/>
    <n v="0"/>
    <n v="8"/>
  </r>
  <r>
    <m/>
    <d v="2024-06-04T00:00:00"/>
    <s v="Вт"/>
    <x v="25"/>
    <x v="1"/>
    <m/>
    <m/>
    <x v="8"/>
    <x v="11"/>
    <s v="норма"/>
    <n v="0"/>
    <n v="8"/>
  </r>
  <r>
    <m/>
    <d v="2024-06-05T00:00:00"/>
    <s v="Ср"/>
    <x v="25"/>
    <x v="1"/>
    <m/>
    <m/>
    <x v="8"/>
    <x v="11"/>
    <s v="норма"/>
    <n v="0"/>
    <n v="8"/>
  </r>
  <r>
    <m/>
    <d v="2024-06-06T00:00:00"/>
    <s v="Чт"/>
    <x v="25"/>
    <x v="1"/>
    <m/>
    <m/>
    <x v="8"/>
    <x v="11"/>
    <s v="норма"/>
    <n v="0"/>
    <n v="8"/>
  </r>
  <r>
    <m/>
    <d v="2024-06-07T00:00:00"/>
    <s v="Пт"/>
    <x v="25"/>
    <x v="1"/>
    <m/>
    <m/>
    <x v="8"/>
    <x v="11"/>
    <s v="норма"/>
    <n v="0"/>
    <n v="8"/>
  </r>
  <r>
    <s v="В/П"/>
    <d v="2024-06-08T00:00:00"/>
    <s v="Сб"/>
    <x v="0"/>
    <x v="5"/>
    <m/>
    <m/>
    <x v="8"/>
    <x v="11"/>
    <s v=""/>
    <n v="0"/>
    <n v="0"/>
  </r>
  <r>
    <s v="В/П"/>
    <d v="2024-06-09T00:00:00"/>
    <s v="Вс"/>
    <x v="0"/>
    <x v="5"/>
    <m/>
    <m/>
    <x v="8"/>
    <x v="11"/>
    <s v=""/>
    <n v="0"/>
    <n v="0"/>
  </r>
  <r>
    <m/>
    <d v="2024-06-10T00:00:00"/>
    <s v="Пн"/>
    <x v="25"/>
    <x v="1"/>
    <m/>
    <m/>
    <x v="8"/>
    <x v="11"/>
    <s v="норма"/>
    <n v="0"/>
    <n v="8"/>
  </r>
  <r>
    <m/>
    <d v="2024-06-11T00:00:00"/>
    <s v="Вт"/>
    <x v="25"/>
    <x v="9"/>
    <m/>
    <m/>
    <x v="8"/>
    <x v="11"/>
    <s v="норма"/>
    <n v="0"/>
    <n v="7"/>
  </r>
  <r>
    <s v="В/П"/>
    <d v="2024-06-12T00:00:00"/>
    <s v="Ср"/>
    <x v="0"/>
    <x v="5"/>
    <m/>
    <m/>
    <x v="8"/>
    <x v="11"/>
    <s v=""/>
    <n v="0"/>
    <n v="0"/>
  </r>
  <r>
    <m/>
    <d v="2024-06-13T00:00:00"/>
    <s v="Чт"/>
    <x v="25"/>
    <x v="1"/>
    <m/>
    <m/>
    <x v="8"/>
    <x v="11"/>
    <s v="норма"/>
    <n v="0"/>
    <n v="8"/>
  </r>
  <r>
    <m/>
    <d v="2024-06-14T00:00:00"/>
    <s v="Пт"/>
    <x v="25"/>
    <x v="1"/>
    <m/>
    <m/>
    <x v="8"/>
    <x v="11"/>
    <s v="норма"/>
    <n v="0"/>
    <n v="8"/>
  </r>
  <r>
    <s v="В/П"/>
    <d v="2024-06-15T00:00:00"/>
    <s v="Сб"/>
    <x v="0"/>
    <x v="5"/>
    <m/>
    <m/>
    <x v="8"/>
    <x v="11"/>
    <s v=""/>
    <n v="0"/>
    <n v="0"/>
  </r>
  <r>
    <s v="В/П"/>
    <d v="2024-06-16T00:00:00"/>
    <s v="Вс"/>
    <x v="0"/>
    <x v="5"/>
    <m/>
    <m/>
    <x v="8"/>
    <x v="11"/>
    <s v=""/>
    <n v="0"/>
    <n v="0"/>
  </r>
  <r>
    <m/>
    <d v="2024-06-17T00:00:00"/>
    <s v="Пн"/>
    <x v="30"/>
    <x v="1"/>
    <m/>
    <m/>
    <x v="8"/>
    <x v="11"/>
    <s v="норма"/>
    <n v="0"/>
    <n v="8"/>
  </r>
  <r>
    <m/>
    <d v="2024-06-18T00:00:00"/>
    <s v="Вт"/>
    <x v="30"/>
    <x v="1"/>
    <m/>
    <m/>
    <x v="8"/>
    <x v="11"/>
    <s v="норма"/>
    <n v="0"/>
    <n v="8"/>
  </r>
  <r>
    <m/>
    <d v="2024-06-19T00:00:00"/>
    <s v="Ср"/>
    <x v="30"/>
    <x v="1"/>
    <m/>
    <m/>
    <x v="8"/>
    <x v="11"/>
    <s v="норма"/>
    <n v="0"/>
    <n v="8"/>
  </r>
  <r>
    <m/>
    <d v="2024-06-20T00:00:00"/>
    <s v="Чт"/>
    <x v="30"/>
    <x v="1"/>
    <m/>
    <m/>
    <x v="8"/>
    <x v="11"/>
    <s v="норма"/>
    <n v="0"/>
    <n v="8"/>
  </r>
  <r>
    <m/>
    <d v="2024-06-21T00:00:00"/>
    <s v="Пт"/>
    <x v="30"/>
    <x v="1"/>
    <m/>
    <m/>
    <x v="8"/>
    <x v="11"/>
    <s v="норма"/>
    <n v="0"/>
    <n v="8"/>
  </r>
  <r>
    <s v="В/П"/>
    <d v="2024-06-22T00:00:00"/>
    <s v="Сб"/>
    <x v="0"/>
    <x v="5"/>
    <m/>
    <m/>
    <x v="8"/>
    <x v="11"/>
    <s v=""/>
    <n v="0"/>
    <n v="0"/>
  </r>
  <r>
    <s v="В/П"/>
    <d v="2024-06-23T00:00:00"/>
    <s v="Вс"/>
    <x v="0"/>
    <x v="5"/>
    <m/>
    <m/>
    <x v="8"/>
    <x v="11"/>
    <s v=""/>
    <n v="0"/>
    <n v="0"/>
  </r>
  <r>
    <m/>
    <d v="2024-06-24T00:00:00"/>
    <s v="Пн"/>
    <x v="30"/>
    <x v="1"/>
    <m/>
    <m/>
    <x v="8"/>
    <x v="11"/>
    <s v="норма"/>
    <n v="0"/>
    <n v="8"/>
  </r>
  <r>
    <m/>
    <d v="2024-06-25T00:00:00"/>
    <s v="Вт"/>
    <x v="30"/>
    <x v="1"/>
    <m/>
    <m/>
    <x v="8"/>
    <x v="11"/>
    <s v="норма"/>
    <n v="0"/>
    <n v="8"/>
  </r>
  <r>
    <m/>
    <d v="2024-06-26T00:00:00"/>
    <s v="Ср"/>
    <x v="30"/>
    <x v="1"/>
    <m/>
    <m/>
    <x v="8"/>
    <x v="11"/>
    <s v="норма"/>
    <n v="0"/>
    <n v="8"/>
  </r>
  <r>
    <m/>
    <d v="2024-06-27T00:00:00"/>
    <s v="Чт"/>
    <x v="30"/>
    <x v="1"/>
    <m/>
    <m/>
    <x v="8"/>
    <x v="11"/>
    <s v="норма"/>
    <n v="0"/>
    <n v="8"/>
  </r>
  <r>
    <m/>
    <d v="2024-06-28T00:00:00"/>
    <s v="Пт"/>
    <x v="30"/>
    <x v="1"/>
    <m/>
    <m/>
    <x v="8"/>
    <x v="11"/>
    <s v="норма"/>
    <n v="0"/>
    <n v="8"/>
  </r>
  <r>
    <s v="В/П"/>
    <d v="2024-06-29T00:00:00"/>
    <s v="Сб"/>
    <x v="0"/>
    <x v="5"/>
    <m/>
    <m/>
    <x v="8"/>
    <x v="11"/>
    <s v=""/>
    <n v="0"/>
    <n v="0"/>
  </r>
  <r>
    <s v="В/П"/>
    <d v="2024-06-30T00:00:00"/>
    <s v="Вс"/>
    <x v="0"/>
    <x v="5"/>
    <m/>
    <m/>
    <x v="8"/>
    <x v="11"/>
    <s v=""/>
    <n v="0"/>
    <n v="0"/>
  </r>
  <r>
    <s v="В/П"/>
    <d v="2024-06-01T00:00:00"/>
    <s v="Сб"/>
    <x v="0"/>
    <x v="5"/>
    <m/>
    <m/>
    <x v="3"/>
    <x v="11"/>
    <s v=""/>
    <n v="0"/>
    <n v="0"/>
  </r>
  <r>
    <s v="В/П"/>
    <d v="2024-06-02T00:00:00"/>
    <s v="Вс"/>
    <x v="0"/>
    <x v="5"/>
    <m/>
    <m/>
    <x v="3"/>
    <x v="11"/>
    <s v=""/>
    <n v="0"/>
    <n v="0"/>
  </r>
  <r>
    <m/>
    <d v="2024-06-03T00:00:00"/>
    <s v="Пн"/>
    <x v="25"/>
    <x v="1"/>
    <m/>
    <m/>
    <x v="3"/>
    <x v="11"/>
    <s v="норма"/>
    <n v="0"/>
    <n v="8"/>
  </r>
  <r>
    <m/>
    <d v="2024-06-04T00:00:00"/>
    <s v="Вт"/>
    <x v="25"/>
    <x v="1"/>
    <m/>
    <m/>
    <x v="3"/>
    <x v="11"/>
    <s v="норма"/>
    <n v="0"/>
    <n v="8"/>
  </r>
  <r>
    <m/>
    <d v="2024-06-05T00:00:00"/>
    <s v="Ср"/>
    <x v="33"/>
    <x v="9"/>
    <m/>
    <m/>
    <x v="3"/>
    <x v="11"/>
    <s v="норма"/>
    <n v="0"/>
    <n v="7"/>
  </r>
  <r>
    <m/>
    <d v="2024-06-05T00:00:00"/>
    <s v="Ср"/>
    <x v="21"/>
    <x v="6"/>
    <m/>
    <m/>
    <x v="3"/>
    <x v="11"/>
    <s v="норма"/>
    <n v="0"/>
    <n v="1"/>
  </r>
  <r>
    <m/>
    <d v="2024-06-06T00:00:00"/>
    <s v="Чт"/>
    <x v="25"/>
    <x v="6"/>
    <m/>
    <m/>
    <x v="3"/>
    <x v="11"/>
    <s v="норма"/>
    <n v="0"/>
    <n v="1"/>
  </r>
  <r>
    <m/>
    <d v="2024-06-06T00:00:00"/>
    <s v="Чт"/>
    <x v="33"/>
    <x v="7"/>
    <m/>
    <m/>
    <x v="3"/>
    <x v="11"/>
    <s v="норма"/>
    <n v="0"/>
    <n v="3"/>
  </r>
  <r>
    <m/>
    <d v="2024-06-06T00:00:00"/>
    <s v="Чт"/>
    <x v="21"/>
    <x v="2"/>
    <m/>
    <m/>
    <x v="3"/>
    <x v="11"/>
    <s v="норма"/>
    <n v="0"/>
    <n v="4"/>
  </r>
  <r>
    <m/>
    <d v="2024-06-07T00:00:00"/>
    <s v="Пт"/>
    <x v="25"/>
    <x v="1"/>
    <m/>
    <m/>
    <x v="3"/>
    <x v="11"/>
    <s v="норма"/>
    <n v="0"/>
    <n v="8"/>
  </r>
  <r>
    <s v="В/П"/>
    <d v="2024-06-08T00:00:00"/>
    <s v="Сб"/>
    <x v="0"/>
    <x v="5"/>
    <m/>
    <m/>
    <x v="3"/>
    <x v="11"/>
    <s v=""/>
    <n v="0"/>
    <n v="0"/>
  </r>
  <r>
    <s v="В/П"/>
    <d v="2024-06-09T00:00:00"/>
    <s v="Вс"/>
    <x v="0"/>
    <x v="5"/>
    <m/>
    <m/>
    <x v="3"/>
    <x v="11"/>
    <s v=""/>
    <n v="0"/>
    <n v="0"/>
  </r>
  <r>
    <m/>
    <d v="2024-06-10T00:00:00"/>
    <s v="Пн"/>
    <x v="13"/>
    <x v="1"/>
    <m/>
    <m/>
    <x v="3"/>
    <x v="11"/>
    <s v="норма"/>
    <n v="0"/>
    <n v="8"/>
  </r>
  <r>
    <m/>
    <d v="2024-06-11T00:00:00"/>
    <s v="Вт"/>
    <x v="13"/>
    <x v="1"/>
    <m/>
    <m/>
    <x v="3"/>
    <x v="11"/>
    <s v="норма"/>
    <n v="0"/>
    <n v="8"/>
  </r>
  <r>
    <s v="В/П"/>
    <d v="2024-06-12T00:00:00"/>
    <s v="Ср"/>
    <x v="13"/>
    <x v="1"/>
    <m/>
    <m/>
    <x v="3"/>
    <x v="11"/>
    <s v="переработка"/>
    <n v="8"/>
    <n v="0"/>
  </r>
  <r>
    <m/>
    <d v="2024-06-13T00:00:00"/>
    <s v="Чт"/>
    <x v="13"/>
    <x v="1"/>
    <m/>
    <m/>
    <x v="3"/>
    <x v="11"/>
    <s v="норма"/>
    <n v="0"/>
    <n v="8"/>
  </r>
  <r>
    <m/>
    <d v="2024-06-14T00:00:00"/>
    <s v="Пт"/>
    <x v="13"/>
    <x v="1"/>
    <m/>
    <m/>
    <x v="3"/>
    <x v="11"/>
    <s v="норма"/>
    <n v="0"/>
    <n v="8"/>
  </r>
  <r>
    <s v="В/П"/>
    <d v="2024-06-15T00:00:00"/>
    <s v="Сб"/>
    <x v="0"/>
    <x v="5"/>
    <m/>
    <m/>
    <x v="3"/>
    <x v="11"/>
    <s v=""/>
    <n v="0"/>
    <n v="0"/>
  </r>
  <r>
    <s v="В/П"/>
    <d v="2024-06-16T00:00:00"/>
    <s v="Вс"/>
    <x v="0"/>
    <x v="5"/>
    <m/>
    <m/>
    <x v="3"/>
    <x v="11"/>
    <s v=""/>
    <n v="0"/>
    <n v="0"/>
  </r>
  <r>
    <m/>
    <d v="2024-06-17T00:00:00"/>
    <s v="Пн"/>
    <x v="13"/>
    <x v="1"/>
    <m/>
    <m/>
    <x v="3"/>
    <x v="11"/>
    <s v="норма"/>
    <n v="0"/>
    <n v="8"/>
  </r>
  <r>
    <m/>
    <d v="2024-06-18T00:00:00"/>
    <s v="Вт"/>
    <x v="13"/>
    <x v="1"/>
    <m/>
    <m/>
    <x v="3"/>
    <x v="11"/>
    <s v="норма"/>
    <n v="0"/>
    <n v="8"/>
  </r>
  <r>
    <m/>
    <d v="2024-06-19T00:00:00"/>
    <s v="Ср"/>
    <x v="13"/>
    <x v="1"/>
    <m/>
    <m/>
    <x v="3"/>
    <x v="11"/>
    <s v="норма"/>
    <n v="0"/>
    <n v="8"/>
  </r>
  <r>
    <m/>
    <d v="2024-06-20T00:00:00"/>
    <s v="Чт"/>
    <x v="13"/>
    <x v="1"/>
    <m/>
    <m/>
    <x v="3"/>
    <x v="11"/>
    <s v="норма"/>
    <n v="0"/>
    <n v="8"/>
  </r>
  <r>
    <m/>
    <d v="2024-06-21T00:00:00"/>
    <s v="Пт"/>
    <x v="13"/>
    <x v="1"/>
    <m/>
    <m/>
    <x v="3"/>
    <x v="11"/>
    <s v="норма"/>
    <n v="0"/>
    <n v="8"/>
  </r>
  <r>
    <s v="В/П"/>
    <d v="2024-06-22T00:00:00"/>
    <s v="Сб"/>
    <x v="0"/>
    <x v="5"/>
    <m/>
    <m/>
    <x v="3"/>
    <x v="11"/>
    <s v=""/>
    <n v="0"/>
    <n v="0"/>
  </r>
  <r>
    <s v="В/П"/>
    <d v="2024-06-23T00:00:00"/>
    <s v="Вс"/>
    <x v="0"/>
    <x v="5"/>
    <m/>
    <m/>
    <x v="3"/>
    <x v="11"/>
    <s v=""/>
    <n v="0"/>
    <n v="0"/>
  </r>
  <r>
    <m/>
    <d v="2024-06-24T00:00:00"/>
    <s v="Пн"/>
    <x v="25"/>
    <x v="8"/>
    <m/>
    <m/>
    <x v="3"/>
    <x v="11"/>
    <s v="норма"/>
    <n v="0"/>
    <n v="5"/>
  </r>
  <r>
    <m/>
    <d v="2024-06-24T00:00:00"/>
    <s v="Пн"/>
    <x v="38"/>
    <x v="7"/>
    <m/>
    <m/>
    <x v="3"/>
    <x v="11"/>
    <s v="норма"/>
    <n v="0"/>
    <n v="3"/>
  </r>
  <r>
    <m/>
    <d v="2024-06-25T00:00:00"/>
    <s v="Вт"/>
    <x v="25"/>
    <x v="9"/>
    <m/>
    <m/>
    <x v="3"/>
    <x v="11"/>
    <s v="норма"/>
    <n v="0"/>
    <n v="7"/>
  </r>
  <r>
    <m/>
    <d v="2024-06-25T00:00:00"/>
    <s v="Вт"/>
    <x v="38"/>
    <x v="6"/>
    <m/>
    <m/>
    <x v="3"/>
    <x v="11"/>
    <s v="норма"/>
    <n v="0"/>
    <n v="1"/>
  </r>
  <r>
    <m/>
    <d v="2024-06-26T00:00:00"/>
    <s v="Ср"/>
    <x v="25"/>
    <x v="9"/>
    <m/>
    <m/>
    <x v="3"/>
    <x v="11"/>
    <s v="норма"/>
    <n v="0"/>
    <n v="7"/>
  </r>
  <r>
    <m/>
    <d v="2024-06-26T00:00:00"/>
    <s v="Ср"/>
    <x v="38"/>
    <x v="6"/>
    <m/>
    <m/>
    <x v="3"/>
    <x v="11"/>
    <s v="норма"/>
    <n v="0"/>
    <n v="1"/>
  </r>
  <r>
    <m/>
    <d v="2024-06-27T00:00:00"/>
    <s v="Чт"/>
    <x v="25"/>
    <x v="1"/>
    <m/>
    <m/>
    <x v="3"/>
    <x v="11"/>
    <s v="норма"/>
    <n v="0"/>
    <n v="8"/>
  </r>
  <r>
    <m/>
    <d v="2024-06-28T00:00:00"/>
    <s v="Пт"/>
    <x v="25"/>
    <x v="1"/>
    <m/>
    <m/>
    <x v="3"/>
    <x v="11"/>
    <s v="норма"/>
    <n v="0"/>
    <n v="8"/>
  </r>
  <r>
    <s v="В/П"/>
    <d v="2024-06-29T00:00:00"/>
    <s v="Сб"/>
    <x v="0"/>
    <x v="5"/>
    <m/>
    <m/>
    <x v="3"/>
    <x v="11"/>
    <s v=""/>
    <n v="0"/>
    <n v="0"/>
  </r>
  <r>
    <s v="В/П"/>
    <d v="2024-06-30T00:00:00"/>
    <s v="Вс"/>
    <x v="0"/>
    <x v="5"/>
    <m/>
    <m/>
    <x v="3"/>
    <x v="11"/>
    <s v=""/>
    <n v="0"/>
    <n v="0"/>
  </r>
  <r>
    <s v="В/П"/>
    <d v="2024-06-01T00:00:00"/>
    <s v="Сб"/>
    <x v="17"/>
    <x v="1"/>
    <m/>
    <m/>
    <x v="7"/>
    <x v="11"/>
    <s v="переработка"/>
    <n v="8"/>
    <n v="0"/>
  </r>
  <r>
    <s v="В/П"/>
    <d v="2024-06-02T00:00:00"/>
    <s v="Вс"/>
    <x v="0"/>
    <x v="5"/>
    <m/>
    <m/>
    <x v="7"/>
    <x v="11"/>
    <s v=""/>
    <n v="0"/>
    <n v="0"/>
  </r>
  <r>
    <m/>
    <d v="2024-06-03T00:00:00"/>
    <s v="Пн"/>
    <x v="1"/>
    <x v="1"/>
    <m/>
    <m/>
    <x v="7"/>
    <x v="11"/>
    <s v="норма"/>
    <n v="0"/>
    <n v="8"/>
  </r>
  <r>
    <m/>
    <d v="2024-06-04T00:00:00"/>
    <s v="Вт"/>
    <x v="1"/>
    <x v="1"/>
    <m/>
    <m/>
    <x v="7"/>
    <x v="11"/>
    <s v="норма"/>
    <n v="0"/>
    <n v="8"/>
  </r>
  <r>
    <m/>
    <d v="2024-06-05T00:00:00"/>
    <s v="Ср"/>
    <x v="17"/>
    <x v="1"/>
    <m/>
    <m/>
    <x v="7"/>
    <x v="11"/>
    <s v="норма"/>
    <n v="0"/>
    <n v="8"/>
  </r>
  <r>
    <m/>
    <d v="2024-06-06T00:00:00"/>
    <s v="Чт"/>
    <x v="39"/>
    <x v="1"/>
    <m/>
    <m/>
    <x v="7"/>
    <x v="11"/>
    <s v="норма"/>
    <n v="0"/>
    <n v="8"/>
  </r>
  <r>
    <m/>
    <d v="2024-06-07T00:00:00"/>
    <s v="Пт"/>
    <x v="39"/>
    <x v="1"/>
    <m/>
    <m/>
    <x v="7"/>
    <x v="11"/>
    <s v="норма"/>
    <n v="0"/>
    <n v="8"/>
  </r>
  <r>
    <s v="В/П"/>
    <d v="2024-06-08T00:00:00"/>
    <s v="Сб"/>
    <x v="17"/>
    <x v="1"/>
    <m/>
    <m/>
    <x v="7"/>
    <x v="11"/>
    <s v="переработка"/>
    <n v="8"/>
    <n v="0"/>
  </r>
  <r>
    <s v="В/П"/>
    <d v="2024-06-09T00:00:00"/>
    <s v="Вс"/>
    <x v="0"/>
    <x v="5"/>
    <m/>
    <m/>
    <x v="7"/>
    <x v="11"/>
    <s v=""/>
    <n v="0"/>
    <n v="0"/>
  </r>
  <r>
    <m/>
    <d v="2024-06-10T00:00:00"/>
    <s v="Пн"/>
    <x v="1"/>
    <x v="1"/>
    <m/>
    <m/>
    <x v="7"/>
    <x v="11"/>
    <s v="норма"/>
    <n v="0"/>
    <n v="8"/>
  </r>
  <r>
    <m/>
    <d v="2024-06-11T00:00:00"/>
    <s v="Вт"/>
    <x v="1"/>
    <x v="1"/>
    <m/>
    <m/>
    <x v="7"/>
    <x v="11"/>
    <s v="норма"/>
    <n v="0"/>
    <n v="8"/>
  </r>
  <r>
    <s v="В/П"/>
    <d v="2024-06-12T00:00:00"/>
    <s v="Ср"/>
    <x v="1"/>
    <x v="1"/>
    <m/>
    <m/>
    <x v="7"/>
    <x v="11"/>
    <s v="переработка"/>
    <n v="8"/>
    <n v="0"/>
  </r>
  <r>
    <m/>
    <d v="2024-06-13T00:00:00"/>
    <s v="Чт"/>
    <x v="1"/>
    <x v="1"/>
    <m/>
    <m/>
    <x v="7"/>
    <x v="11"/>
    <s v="норма"/>
    <n v="0"/>
    <n v="8"/>
  </r>
  <r>
    <m/>
    <d v="2024-06-14T00:00:00"/>
    <s v="Пт"/>
    <x v="1"/>
    <x v="1"/>
    <m/>
    <m/>
    <x v="7"/>
    <x v="11"/>
    <s v="норма"/>
    <n v="0"/>
    <n v="8"/>
  </r>
  <r>
    <s v="В/П"/>
    <d v="2024-06-15T00:00:00"/>
    <s v="Сб"/>
    <x v="0"/>
    <x v="5"/>
    <m/>
    <m/>
    <x v="7"/>
    <x v="11"/>
    <s v=""/>
    <n v="0"/>
    <n v="0"/>
  </r>
  <r>
    <s v="В/П"/>
    <d v="2024-06-16T00:00:00"/>
    <s v="Вс"/>
    <x v="0"/>
    <x v="5"/>
    <m/>
    <m/>
    <x v="7"/>
    <x v="11"/>
    <s v=""/>
    <n v="0"/>
    <n v="0"/>
  </r>
  <r>
    <m/>
    <d v="2024-06-17T00:00:00"/>
    <s v="Пн"/>
    <x v="1"/>
    <x v="1"/>
    <m/>
    <m/>
    <x v="7"/>
    <x v="11"/>
    <s v="норма"/>
    <n v="0"/>
    <n v="8"/>
  </r>
  <r>
    <m/>
    <d v="2024-06-18T00:00:00"/>
    <s v="Вт"/>
    <x v="1"/>
    <x v="1"/>
    <m/>
    <m/>
    <x v="7"/>
    <x v="11"/>
    <s v="норма"/>
    <n v="0"/>
    <n v="8"/>
  </r>
  <r>
    <m/>
    <d v="2024-06-19T00:00:00"/>
    <s v="Ср"/>
    <x v="1"/>
    <x v="1"/>
    <m/>
    <m/>
    <x v="7"/>
    <x v="11"/>
    <s v="норма"/>
    <n v="0"/>
    <n v="8"/>
  </r>
  <r>
    <m/>
    <d v="2024-06-20T00:00:00"/>
    <s v="Чт"/>
    <x v="1"/>
    <x v="1"/>
    <m/>
    <m/>
    <x v="7"/>
    <x v="11"/>
    <s v="норма"/>
    <n v="0"/>
    <n v="8"/>
  </r>
  <r>
    <m/>
    <d v="2024-06-21T00:00:00"/>
    <s v="Пт"/>
    <x v="1"/>
    <x v="1"/>
    <m/>
    <m/>
    <x v="7"/>
    <x v="11"/>
    <s v="норма"/>
    <n v="0"/>
    <n v="8"/>
  </r>
  <r>
    <s v="В/П"/>
    <d v="2024-06-22T00:00:00"/>
    <s v="Сб"/>
    <x v="0"/>
    <x v="5"/>
    <m/>
    <m/>
    <x v="7"/>
    <x v="11"/>
    <s v=""/>
    <n v="0"/>
    <n v="0"/>
  </r>
  <r>
    <s v="В/П"/>
    <d v="2024-06-23T00:00:00"/>
    <s v="Вс"/>
    <x v="0"/>
    <x v="5"/>
    <m/>
    <m/>
    <x v="7"/>
    <x v="11"/>
    <s v=""/>
    <n v="0"/>
    <n v="0"/>
  </r>
  <r>
    <m/>
    <d v="2024-06-24T00:00:00"/>
    <s v="Пн"/>
    <x v="1"/>
    <x v="1"/>
    <m/>
    <m/>
    <x v="7"/>
    <x v="11"/>
    <s v="норма"/>
    <n v="0"/>
    <n v="8"/>
  </r>
  <r>
    <m/>
    <d v="2024-06-25T00:00:00"/>
    <s v="Вт"/>
    <x v="1"/>
    <x v="1"/>
    <m/>
    <m/>
    <x v="7"/>
    <x v="11"/>
    <s v="норма"/>
    <n v="0"/>
    <n v="8"/>
  </r>
  <r>
    <m/>
    <d v="2024-06-26T00:00:00"/>
    <s v="Ср"/>
    <x v="1"/>
    <x v="1"/>
    <m/>
    <m/>
    <x v="7"/>
    <x v="11"/>
    <s v="норма"/>
    <n v="0"/>
    <n v="8"/>
  </r>
  <r>
    <m/>
    <d v="2024-06-27T00:00:00"/>
    <s v="Чт"/>
    <x v="1"/>
    <x v="1"/>
    <m/>
    <m/>
    <x v="7"/>
    <x v="11"/>
    <s v="норма"/>
    <n v="0"/>
    <n v="8"/>
  </r>
  <r>
    <m/>
    <d v="2024-06-28T00:00:00"/>
    <s v="Пт"/>
    <x v="1"/>
    <x v="1"/>
    <m/>
    <m/>
    <x v="7"/>
    <x v="11"/>
    <s v="норма"/>
    <n v="0"/>
    <n v="8"/>
  </r>
  <r>
    <s v="В/П"/>
    <d v="2024-06-29T00:00:00"/>
    <s v="Сб"/>
    <x v="0"/>
    <x v="5"/>
    <m/>
    <m/>
    <x v="7"/>
    <x v="11"/>
    <s v=""/>
    <n v="0"/>
    <n v="0"/>
  </r>
  <r>
    <s v="В/П"/>
    <d v="2024-06-30T00:00:00"/>
    <s v="Вс"/>
    <x v="0"/>
    <x v="5"/>
    <m/>
    <m/>
    <x v="7"/>
    <x v="11"/>
    <s v=""/>
    <n v="0"/>
    <n v="0"/>
  </r>
  <r>
    <s v="В/П"/>
    <d v="2024-06-01T00:00:00"/>
    <s v="Сб"/>
    <x v="0"/>
    <x v="5"/>
    <m/>
    <m/>
    <x v="2"/>
    <x v="11"/>
    <s v=""/>
    <n v="0"/>
    <n v="0"/>
  </r>
  <r>
    <s v="В/П"/>
    <d v="2024-06-02T00:00:00"/>
    <s v="Вс"/>
    <x v="0"/>
    <x v="5"/>
    <m/>
    <m/>
    <x v="2"/>
    <x v="11"/>
    <s v=""/>
    <n v="0"/>
    <n v="0"/>
  </r>
  <r>
    <m/>
    <d v="2024-06-03T00:00:00"/>
    <s v="Пн"/>
    <x v="9"/>
    <x v="2"/>
    <m/>
    <m/>
    <x v="2"/>
    <x v="11"/>
    <s v="норма"/>
    <n v="0"/>
    <n v="4"/>
  </r>
  <r>
    <m/>
    <d v="2024-06-03T00:00:00"/>
    <s v="Пн"/>
    <x v="40"/>
    <x v="2"/>
    <m/>
    <m/>
    <x v="2"/>
    <x v="11"/>
    <s v="норма"/>
    <n v="0"/>
    <n v="4"/>
  </r>
  <r>
    <m/>
    <d v="2024-06-04T00:00:00"/>
    <s v="Вт"/>
    <x v="9"/>
    <x v="4"/>
    <m/>
    <m/>
    <x v="2"/>
    <x v="11"/>
    <s v="норма"/>
    <n v="0"/>
    <n v="6"/>
  </r>
  <r>
    <m/>
    <d v="2024-06-04T00:00:00"/>
    <s v="Вт"/>
    <x v="40"/>
    <x v="3"/>
    <m/>
    <m/>
    <x v="2"/>
    <x v="11"/>
    <s v="норма"/>
    <n v="0"/>
    <n v="2"/>
  </r>
  <r>
    <m/>
    <d v="2024-06-05T00:00:00"/>
    <s v="Ср"/>
    <x v="9"/>
    <x v="2"/>
    <m/>
    <m/>
    <x v="2"/>
    <x v="11"/>
    <s v="норма"/>
    <n v="0"/>
    <n v="4"/>
  </r>
  <r>
    <m/>
    <d v="2024-06-05T00:00:00"/>
    <s v="Ср"/>
    <x v="41"/>
    <x v="2"/>
    <m/>
    <m/>
    <x v="2"/>
    <x v="11"/>
    <s v="норма"/>
    <n v="0"/>
    <n v="4"/>
  </r>
  <r>
    <m/>
    <d v="2024-06-06T00:00:00"/>
    <s v="Чт"/>
    <x v="21"/>
    <x v="1"/>
    <m/>
    <m/>
    <x v="2"/>
    <x v="11"/>
    <s v="норма"/>
    <n v="0"/>
    <n v="8"/>
  </r>
  <r>
    <m/>
    <d v="2024-06-07T00:00:00"/>
    <s v="Пт"/>
    <x v="9"/>
    <x v="2"/>
    <m/>
    <m/>
    <x v="2"/>
    <x v="11"/>
    <s v="норма"/>
    <n v="0"/>
    <n v="4"/>
  </r>
  <r>
    <s v="В/П"/>
    <d v="2024-06-08T00:00:00"/>
    <s v="Сб"/>
    <x v="0"/>
    <x v="5"/>
    <m/>
    <m/>
    <x v="2"/>
    <x v="11"/>
    <s v=""/>
    <n v="0"/>
    <n v="0"/>
  </r>
  <r>
    <s v="В/П"/>
    <d v="2024-06-09T00:00:00"/>
    <s v="Вс"/>
    <x v="0"/>
    <x v="5"/>
    <m/>
    <m/>
    <x v="2"/>
    <x v="11"/>
    <s v=""/>
    <n v="0"/>
    <n v="0"/>
  </r>
  <r>
    <m/>
    <d v="2024-06-10T00:00:00"/>
    <s v="Пн"/>
    <x v="9"/>
    <x v="1"/>
    <m/>
    <m/>
    <x v="2"/>
    <x v="11"/>
    <s v="норма"/>
    <n v="0"/>
    <n v="8"/>
  </r>
  <r>
    <m/>
    <d v="2024-06-11T00:00:00"/>
    <s v="Вт"/>
    <x v="9"/>
    <x v="1"/>
    <m/>
    <m/>
    <x v="2"/>
    <x v="11"/>
    <s v="норма"/>
    <n v="0"/>
    <n v="8"/>
  </r>
  <r>
    <s v="В/П"/>
    <d v="2024-06-12T00:00:00"/>
    <s v="Ср"/>
    <x v="9"/>
    <x v="11"/>
    <m/>
    <m/>
    <x v="2"/>
    <x v="11"/>
    <s v="переработка"/>
    <n v="9"/>
    <n v="0"/>
  </r>
  <r>
    <m/>
    <d v="2024-06-13T00:00:00"/>
    <s v="Чт"/>
    <x v="9"/>
    <x v="1"/>
    <m/>
    <m/>
    <x v="2"/>
    <x v="11"/>
    <s v="норма"/>
    <n v="0"/>
    <n v="8"/>
  </r>
  <r>
    <m/>
    <d v="2024-06-14T00:00:00"/>
    <s v="Пт"/>
    <x v="9"/>
    <x v="1"/>
    <m/>
    <m/>
    <x v="2"/>
    <x v="11"/>
    <s v="норма"/>
    <n v="0"/>
    <n v="8"/>
  </r>
  <r>
    <s v="В/П"/>
    <d v="2024-06-15T00:00:00"/>
    <s v="Сб"/>
    <x v="9"/>
    <x v="1"/>
    <m/>
    <m/>
    <x v="2"/>
    <x v="11"/>
    <s v="переработка"/>
    <n v="8"/>
    <n v="0"/>
  </r>
  <r>
    <s v="В/П"/>
    <d v="2024-06-16T00:00:00"/>
    <s v="Вс"/>
    <x v="9"/>
    <x v="1"/>
    <m/>
    <m/>
    <x v="2"/>
    <x v="11"/>
    <s v="переработка"/>
    <n v="8"/>
    <n v="0"/>
  </r>
  <r>
    <m/>
    <d v="2024-06-17T00:00:00"/>
    <s v="Пн"/>
    <x v="9"/>
    <x v="12"/>
    <m/>
    <m/>
    <x v="2"/>
    <x v="11"/>
    <s v="норма + переработка"/>
    <n v="3"/>
    <n v="8"/>
  </r>
  <r>
    <m/>
    <d v="2024-06-18T00:00:00"/>
    <s v="Вт"/>
    <x v="9"/>
    <x v="1"/>
    <m/>
    <m/>
    <x v="2"/>
    <x v="11"/>
    <s v="норма"/>
    <n v="0"/>
    <n v="8"/>
  </r>
  <r>
    <m/>
    <d v="2024-06-19T00:00:00"/>
    <s v="Ср"/>
    <x v="9"/>
    <x v="12"/>
    <m/>
    <m/>
    <x v="2"/>
    <x v="11"/>
    <s v="норма + переработка"/>
    <n v="3"/>
    <n v="8"/>
  </r>
  <r>
    <m/>
    <d v="2024-06-20T00:00:00"/>
    <s v="Чт"/>
    <x v="9"/>
    <x v="1"/>
    <m/>
    <m/>
    <x v="2"/>
    <x v="11"/>
    <s v="норма"/>
    <n v="0"/>
    <n v="8"/>
  </r>
  <r>
    <m/>
    <d v="2024-06-21T00:00:00"/>
    <s v="Пт"/>
    <x v="9"/>
    <x v="1"/>
    <m/>
    <m/>
    <x v="2"/>
    <x v="11"/>
    <s v="норма"/>
    <n v="0"/>
    <n v="8"/>
  </r>
  <r>
    <s v="В/П"/>
    <d v="2024-06-22T00:00:00"/>
    <s v="Сб"/>
    <x v="40"/>
    <x v="1"/>
    <m/>
    <m/>
    <x v="2"/>
    <x v="11"/>
    <s v="переработка"/>
    <n v="8"/>
    <n v="0"/>
  </r>
  <r>
    <s v="В/П"/>
    <d v="2024-06-23T00:00:00"/>
    <s v="Вс"/>
    <x v="40"/>
    <x v="1"/>
    <m/>
    <m/>
    <x v="2"/>
    <x v="11"/>
    <s v="переработка"/>
    <n v="8"/>
    <n v="0"/>
  </r>
  <r>
    <m/>
    <d v="2024-06-24T00:00:00"/>
    <s v="Пн"/>
    <x v="40"/>
    <x v="1"/>
    <m/>
    <m/>
    <x v="2"/>
    <x v="11"/>
    <s v="норма"/>
    <n v="0"/>
    <n v="8"/>
  </r>
  <r>
    <m/>
    <d v="2024-06-25T00:00:00"/>
    <s v="Вт"/>
    <x v="40"/>
    <x v="1"/>
    <m/>
    <m/>
    <x v="2"/>
    <x v="11"/>
    <s v="норма"/>
    <n v="0"/>
    <n v="8"/>
  </r>
  <r>
    <m/>
    <d v="2024-06-26T00:00:00"/>
    <s v="Ср"/>
    <x v="40"/>
    <x v="1"/>
    <m/>
    <m/>
    <x v="2"/>
    <x v="11"/>
    <s v="норма"/>
    <n v="0"/>
    <n v="8"/>
  </r>
  <r>
    <m/>
    <d v="2024-06-27T00:00:00"/>
    <s v="Чт"/>
    <x v="0"/>
    <x v="5"/>
    <m/>
    <m/>
    <x v="2"/>
    <x v="11"/>
    <s v=""/>
    <n v="0"/>
    <n v="0"/>
  </r>
  <r>
    <m/>
    <d v="2024-06-28T00:00:00"/>
    <s v="Пт"/>
    <x v="0"/>
    <x v="5"/>
    <m/>
    <m/>
    <x v="2"/>
    <x v="11"/>
    <s v=""/>
    <n v="0"/>
    <n v="0"/>
  </r>
  <r>
    <s v="В/П"/>
    <d v="2024-06-29T00:00:00"/>
    <s v="Сб"/>
    <x v="40"/>
    <x v="1"/>
    <m/>
    <m/>
    <x v="2"/>
    <x v="11"/>
    <s v="переработка"/>
    <n v="8"/>
    <n v="0"/>
  </r>
  <r>
    <s v="В/П"/>
    <d v="2024-06-30T00:00:00"/>
    <s v="Вс"/>
    <x v="40"/>
    <x v="1"/>
    <m/>
    <m/>
    <x v="2"/>
    <x v="11"/>
    <s v="переработка"/>
    <n v="8"/>
    <n v="0"/>
  </r>
  <r>
    <s v="В/П"/>
    <d v="2024-06-01T00:00:00"/>
    <s v="Сб"/>
    <x v="0"/>
    <x v="5"/>
    <m/>
    <m/>
    <x v="11"/>
    <x v="11"/>
    <s v=""/>
    <n v="0"/>
    <n v="0"/>
  </r>
  <r>
    <s v="В/П"/>
    <d v="2024-06-02T00:00:00"/>
    <s v="Вс"/>
    <x v="0"/>
    <x v="5"/>
    <m/>
    <m/>
    <x v="11"/>
    <x v="11"/>
    <s v=""/>
    <n v="0"/>
    <n v="0"/>
  </r>
  <r>
    <m/>
    <d v="2024-06-03T00:00:00"/>
    <s v="Пн"/>
    <x v="1"/>
    <x v="1"/>
    <m/>
    <m/>
    <x v="11"/>
    <x v="11"/>
    <s v="норма"/>
    <n v="0"/>
    <n v="8"/>
  </r>
  <r>
    <m/>
    <d v="2024-06-04T00:00:00"/>
    <s v="Вт"/>
    <x v="1"/>
    <x v="1"/>
    <m/>
    <m/>
    <x v="11"/>
    <x v="11"/>
    <s v="норма"/>
    <n v="0"/>
    <n v="8"/>
  </r>
  <r>
    <m/>
    <d v="2024-06-05T00:00:00"/>
    <s v="Ср"/>
    <x v="18"/>
    <x v="1"/>
    <m/>
    <m/>
    <x v="11"/>
    <x v="11"/>
    <s v="норма"/>
    <n v="0"/>
    <n v="8"/>
  </r>
  <r>
    <m/>
    <d v="2024-06-06T00:00:00"/>
    <s v="Чт"/>
    <x v="18"/>
    <x v="1"/>
    <m/>
    <m/>
    <x v="11"/>
    <x v="11"/>
    <s v="норма"/>
    <n v="0"/>
    <n v="8"/>
  </r>
  <r>
    <m/>
    <d v="2024-06-07T00:00:00"/>
    <s v="Пт"/>
    <x v="18"/>
    <x v="1"/>
    <m/>
    <m/>
    <x v="11"/>
    <x v="11"/>
    <s v="норма"/>
    <n v="0"/>
    <n v="8"/>
  </r>
  <r>
    <s v="В/П"/>
    <d v="2024-06-08T00:00:00"/>
    <s v="Сб"/>
    <x v="0"/>
    <x v="5"/>
    <m/>
    <m/>
    <x v="11"/>
    <x v="11"/>
    <s v=""/>
    <n v="0"/>
    <n v="0"/>
  </r>
  <r>
    <s v="В/П"/>
    <d v="2024-06-09T00:00:00"/>
    <s v="Вс"/>
    <x v="0"/>
    <x v="5"/>
    <m/>
    <m/>
    <x v="11"/>
    <x v="11"/>
    <s v=""/>
    <n v="0"/>
    <n v="0"/>
  </r>
  <r>
    <m/>
    <d v="2024-06-10T00:00:00"/>
    <s v="Пн"/>
    <x v="13"/>
    <x v="1"/>
    <m/>
    <m/>
    <x v="11"/>
    <x v="11"/>
    <s v="норма"/>
    <n v="0"/>
    <n v="8"/>
  </r>
  <r>
    <m/>
    <d v="2024-06-11T00:00:00"/>
    <s v="Вт"/>
    <x v="13"/>
    <x v="1"/>
    <m/>
    <m/>
    <x v="11"/>
    <x v="11"/>
    <s v="норма"/>
    <n v="0"/>
    <n v="8"/>
  </r>
  <r>
    <s v="В/П"/>
    <d v="2024-06-12T00:00:00"/>
    <s v="Ср"/>
    <x v="13"/>
    <x v="1"/>
    <m/>
    <m/>
    <x v="11"/>
    <x v="11"/>
    <s v="переработка"/>
    <n v="8"/>
    <n v="0"/>
  </r>
  <r>
    <m/>
    <d v="2024-06-13T00:00:00"/>
    <s v="Чт"/>
    <x v="13"/>
    <x v="1"/>
    <m/>
    <m/>
    <x v="11"/>
    <x v="11"/>
    <s v="норма"/>
    <n v="0"/>
    <n v="8"/>
  </r>
  <r>
    <m/>
    <d v="2024-06-14T00:00:00"/>
    <s v="Пт"/>
    <x v="13"/>
    <x v="1"/>
    <m/>
    <m/>
    <x v="11"/>
    <x v="11"/>
    <s v="норма"/>
    <n v="0"/>
    <n v="8"/>
  </r>
  <r>
    <s v="В/П"/>
    <d v="2024-06-15T00:00:00"/>
    <s v="Сб"/>
    <x v="0"/>
    <x v="5"/>
    <m/>
    <m/>
    <x v="11"/>
    <x v="11"/>
    <s v=""/>
    <n v="0"/>
    <n v="0"/>
  </r>
  <r>
    <s v="В/П"/>
    <d v="2024-06-16T00:00:00"/>
    <s v="Вс"/>
    <x v="0"/>
    <x v="5"/>
    <m/>
    <m/>
    <x v="11"/>
    <x v="11"/>
    <s v=""/>
    <n v="0"/>
    <n v="0"/>
  </r>
  <r>
    <m/>
    <d v="2024-06-17T00:00:00"/>
    <s v="Пн"/>
    <x v="17"/>
    <x v="13"/>
    <m/>
    <m/>
    <x v="11"/>
    <x v="11"/>
    <s v="норма + переработка"/>
    <n v="4"/>
    <n v="8"/>
  </r>
  <r>
    <m/>
    <d v="2024-06-18T00:00:00"/>
    <s v="Вт"/>
    <x v="18"/>
    <x v="1"/>
    <m/>
    <m/>
    <x v="11"/>
    <x v="11"/>
    <s v="норма"/>
    <n v="0"/>
    <n v="8"/>
  </r>
  <r>
    <m/>
    <d v="2024-06-19T00:00:00"/>
    <s v="Ср"/>
    <x v="18"/>
    <x v="1"/>
    <m/>
    <m/>
    <x v="11"/>
    <x v="11"/>
    <s v="норма"/>
    <n v="0"/>
    <n v="8"/>
  </r>
  <r>
    <m/>
    <d v="2024-06-20T00:00:00"/>
    <s v="Чт"/>
    <x v="18"/>
    <x v="1"/>
    <m/>
    <m/>
    <x v="11"/>
    <x v="11"/>
    <s v="норма"/>
    <n v="0"/>
    <n v="8"/>
  </r>
  <r>
    <m/>
    <d v="2024-06-21T00:00:00"/>
    <s v="Пт"/>
    <x v="18"/>
    <x v="1"/>
    <m/>
    <m/>
    <x v="11"/>
    <x v="11"/>
    <s v="норма"/>
    <n v="0"/>
    <n v="8"/>
  </r>
  <r>
    <s v="В/П"/>
    <d v="2024-06-22T00:00:00"/>
    <s v="Сб"/>
    <x v="18"/>
    <x v="1"/>
    <m/>
    <m/>
    <x v="11"/>
    <x v="11"/>
    <s v="переработка"/>
    <n v="8"/>
    <n v="0"/>
  </r>
  <r>
    <s v="В/П"/>
    <d v="2024-06-23T00:00:00"/>
    <s v="Вс"/>
    <x v="0"/>
    <x v="5"/>
    <m/>
    <m/>
    <x v="11"/>
    <x v="11"/>
    <s v=""/>
    <n v="0"/>
    <n v="0"/>
  </r>
  <r>
    <m/>
    <d v="2024-06-24T00:00:00"/>
    <s v="Пн"/>
    <x v="18"/>
    <x v="1"/>
    <m/>
    <m/>
    <x v="11"/>
    <x v="11"/>
    <s v="норма"/>
    <n v="0"/>
    <n v="8"/>
  </r>
  <r>
    <m/>
    <d v="2024-06-25T00:00:00"/>
    <s v="Вт"/>
    <x v="18"/>
    <x v="1"/>
    <m/>
    <m/>
    <x v="11"/>
    <x v="11"/>
    <s v="норма"/>
    <n v="0"/>
    <n v="8"/>
  </r>
  <r>
    <m/>
    <d v="2024-06-26T00:00:00"/>
    <s v="Ср"/>
    <x v="18"/>
    <x v="1"/>
    <m/>
    <m/>
    <x v="11"/>
    <x v="11"/>
    <s v="норма"/>
    <n v="0"/>
    <n v="8"/>
  </r>
  <r>
    <m/>
    <d v="2024-06-27T00:00:00"/>
    <s v="Чт"/>
    <x v="18"/>
    <x v="1"/>
    <m/>
    <m/>
    <x v="11"/>
    <x v="11"/>
    <s v="норма"/>
    <n v="0"/>
    <n v="8"/>
  </r>
  <r>
    <m/>
    <d v="2024-06-28T00:00:00"/>
    <s v="Пт"/>
    <x v="18"/>
    <x v="1"/>
    <m/>
    <m/>
    <x v="11"/>
    <x v="11"/>
    <s v="норма"/>
    <n v="0"/>
    <n v="8"/>
  </r>
  <r>
    <s v="В/П"/>
    <d v="2024-06-29T00:00:00"/>
    <s v="Сб"/>
    <x v="18"/>
    <x v="1"/>
    <m/>
    <m/>
    <x v="11"/>
    <x v="11"/>
    <s v="переработка"/>
    <n v="8"/>
    <n v="0"/>
  </r>
  <r>
    <s v="В/П"/>
    <d v="2024-06-30T00:00:00"/>
    <s v="Вс"/>
    <x v="18"/>
    <x v="1"/>
    <m/>
    <m/>
    <x v="11"/>
    <x v="11"/>
    <s v="переработка"/>
    <n v="8"/>
    <n v="0"/>
  </r>
  <r>
    <s v="В/П"/>
    <d v="2024-06-01T00:00:00"/>
    <s v="Сб"/>
    <x v="0"/>
    <x v="5"/>
    <m/>
    <m/>
    <x v="6"/>
    <x v="11"/>
    <s v=""/>
    <n v="0"/>
    <n v="0"/>
  </r>
  <r>
    <s v="В/П"/>
    <d v="2024-06-02T00:00:00"/>
    <s v="Вс"/>
    <x v="0"/>
    <x v="5"/>
    <m/>
    <m/>
    <x v="6"/>
    <x v="11"/>
    <s v=""/>
    <n v="0"/>
    <n v="0"/>
  </r>
  <r>
    <m/>
    <d v="2024-06-03T00:00:00"/>
    <s v="Пн"/>
    <x v="13"/>
    <x v="1"/>
    <m/>
    <m/>
    <x v="6"/>
    <x v="11"/>
    <s v="норма"/>
    <n v="0"/>
    <n v="8"/>
  </r>
  <r>
    <m/>
    <d v="2024-06-04T00:00:00"/>
    <s v="Вт"/>
    <x v="13"/>
    <x v="1"/>
    <m/>
    <m/>
    <x v="6"/>
    <x v="11"/>
    <s v="норма"/>
    <n v="0"/>
    <n v="8"/>
  </r>
  <r>
    <m/>
    <d v="2024-06-05T00:00:00"/>
    <s v="Ср"/>
    <x v="13"/>
    <x v="1"/>
    <m/>
    <m/>
    <x v="6"/>
    <x v="11"/>
    <s v="норма"/>
    <n v="0"/>
    <n v="8"/>
  </r>
  <r>
    <m/>
    <d v="2024-06-06T00:00:00"/>
    <s v="Чт"/>
    <x v="13"/>
    <x v="1"/>
    <m/>
    <m/>
    <x v="6"/>
    <x v="11"/>
    <s v="норма"/>
    <n v="0"/>
    <n v="8"/>
  </r>
  <r>
    <m/>
    <d v="2024-06-07T00:00:00"/>
    <s v="Пт"/>
    <x v="13"/>
    <x v="1"/>
    <m/>
    <m/>
    <x v="6"/>
    <x v="11"/>
    <s v="норма"/>
    <n v="0"/>
    <n v="8"/>
  </r>
  <r>
    <s v="В/П"/>
    <d v="2024-06-08T00:00:00"/>
    <s v="Сб"/>
    <x v="0"/>
    <x v="5"/>
    <m/>
    <m/>
    <x v="6"/>
    <x v="11"/>
    <s v=""/>
    <n v="0"/>
    <n v="0"/>
  </r>
  <r>
    <s v="В/П"/>
    <d v="2024-06-09T00:00:00"/>
    <s v="Вс"/>
    <x v="0"/>
    <x v="5"/>
    <m/>
    <m/>
    <x v="6"/>
    <x v="11"/>
    <s v=""/>
    <n v="0"/>
    <n v="0"/>
  </r>
  <r>
    <m/>
    <d v="2024-06-10T00:00:00"/>
    <s v="Пн"/>
    <x v="13"/>
    <x v="1"/>
    <m/>
    <m/>
    <x v="6"/>
    <x v="11"/>
    <s v="норма"/>
    <n v="0"/>
    <n v="8"/>
  </r>
  <r>
    <m/>
    <d v="2024-06-11T00:00:00"/>
    <s v="Вт"/>
    <x v="13"/>
    <x v="9"/>
    <m/>
    <m/>
    <x v="6"/>
    <x v="11"/>
    <s v="норма"/>
    <n v="0"/>
    <n v="7"/>
  </r>
  <r>
    <s v="В/П"/>
    <d v="2024-06-12T00:00:00"/>
    <s v="Ср"/>
    <x v="0"/>
    <x v="5"/>
    <m/>
    <m/>
    <x v="6"/>
    <x v="11"/>
    <s v=""/>
    <n v="0"/>
    <n v="0"/>
  </r>
  <r>
    <m/>
    <d v="2024-06-13T00:00:00"/>
    <s v="Чт"/>
    <x v="13"/>
    <x v="1"/>
    <m/>
    <m/>
    <x v="6"/>
    <x v="11"/>
    <s v="норма"/>
    <n v="0"/>
    <n v="8"/>
  </r>
  <r>
    <m/>
    <d v="2024-06-14T00:00:00"/>
    <s v="Пт"/>
    <x v="13"/>
    <x v="1"/>
    <m/>
    <m/>
    <x v="6"/>
    <x v="11"/>
    <s v="норма"/>
    <n v="0"/>
    <n v="8"/>
  </r>
  <r>
    <s v="В/П"/>
    <d v="2024-06-15T00:00:00"/>
    <s v="Сб"/>
    <x v="0"/>
    <x v="5"/>
    <m/>
    <m/>
    <x v="6"/>
    <x v="11"/>
    <s v=""/>
    <n v="0"/>
    <n v="0"/>
  </r>
  <r>
    <s v="В/П"/>
    <d v="2024-06-16T00:00:00"/>
    <s v="Вс"/>
    <x v="0"/>
    <x v="5"/>
    <m/>
    <m/>
    <x v="6"/>
    <x v="11"/>
    <s v=""/>
    <n v="0"/>
    <n v="0"/>
  </r>
  <r>
    <m/>
    <d v="2024-06-17T00:00:00"/>
    <s v="Пн"/>
    <x v="30"/>
    <x v="1"/>
    <m/>
    <m/>
    <x v="6"/>
    <x v="11"/>
    <s v="норма"/>
    <n v="0"/>
    <n v="8"/>
  </r>
  <r>
    <m/>
    <d v="2024-06-18T00:00:00"/>
    <s v="Вт"/>
    <x v="30"/>
    <x v="1"/>
    <m/>
    <m/>
    <x v="6"/>
    <x v="11"/>
    <s v="норма"/>
    <n v="0"/>
    <n v="8"/>
  </r>
  <r>
    <m/>
    <d v="2024-06-19T00:00:00"/>
    <s v="Ср"/>
    <x v="30"/>
    <x v="1"/>
    <m/>
    <m/>
    <x v="6"/>
    <x v="11"/>
    <s v="норма"/>
    <n v="0"/>
    <n v="8"/>
  </r>
  <r>
    <m/>
    <d v="2024-06-20T00:00:00"/>
    <s v="Чт"/>
    <x v="30"/>
    <x v="1"/>
    <m/>
    <m/>
    <x v="6"/>
    <x v="11"/>
    <s v="норма"/>
    <n v="0"/>
    <n v="8"/>
  </r>
  <r>
    <m/>
    <d v="2024-06-21T00:00:00"/>
    <s v="Пт"/>
    <x v="30"/>
    <x v="1"/>
    <m/>
    <m/>
    <x v="6"/>
    <x v="11"/>
    <s v="норма"/>
    <n v="0"/>
    <n v="8"/>
  </r>
  <r>
    <s v="В/П"/>
    <d v="2024-06-22T00:00:00"/>
    <s v="Сб"/>
    <x v="0"/>
    <x v="5"/>
    <m/>
    <m/>
    <x v="6"/>
    <x v="11"/>
    <s v=""/>
    <n v="0"/>
    <n v="0"/>
  </r>
  <r>
    <s v="В/П"/>
    <d v="2024-06-23T00:00:00"/>
    <s v="Вс"/>
    <x v="0"/>
    <x v="5"/>
    <m/>
    <m/>
    <x v="6"/>
    <x v="11"/>
    <s v=""/>
    <n v="0"/>
    <n v="0"/>
  </r>
  <r>
    <m/>
    <d v="2024-06-24T00:00:00"/>
    <s v="Пн"/>
    <x v="13"/>
    <x v="1"/>
    <m/>
    <m/>
    <x v="6"/>
    <x v="11"/>
    <s v="норма"/>
    <n v="0"/>
    <n v="8"/>
  </r>
  <r>
    <m/>
    <d v="2024-06-25T00:00:00"/>
    <s v="Вт"/>
    <x v="13"/>
    <x v="1"/>
    <m/>
    <m/>
    <x v="6"/>
    <x v="11"/>
    <s v="норма"/>
    <n v="0"/>
    <n v="8"/>
  </r>
  <r>
    <m/>
    <d v="2024-06-26T00:00:00"/>
    <s v="Ср"/>
    <x v="13"/>
    <x v="1"/>
    <m/>
    <m/>
    <x v="6"/>
    <x v="11"/>
    <s v="норма"/>
    <n v="0"/>
    <n v="8"/>
  </r>
  <r>
    <m/>
    <d v="2024-06-27T00:00:00"/>
    <s v="Чт"/>
    <x v="30"/>
    <x v="1"/>
    <m/>
    <m/>
    <x v="6"/>
    <x v="11"/>
    <s v="норма"/>
    <n v="0"/>
    <n v="8"/>
  </r>
  <r>
    <m/>
    <d v="2024-06-28T00:00:00"/>
    <s v="Пт"/>
    <x v="30"/>
    <x v="1"/>
    <m/>
    <m/>
    <x v="6"/>
    <x v="11"/>
    <s v="норма"/>
    <n v="0"/>
    <n v="8"/>
  </r>
  <r>
    <s v="В/П"/>
    <d v="2024-06-29T00:00:00"/>
    <s v="Сб"/>
    <x v="0"/>
    <x v="5"/>
    <m/>
    <m/>
    <x v="6"/>
    <x v="11"/>
    <s v=""/>
    <n v="0"/>
    <n v="0"/>
  </r>
  <r>
    <s v="В/П"/>
    <d v="2024-06-30T00:00:00"/>
    <s v="Вс"/>
    <x v="0"/>
    <x v="5"/>
    <m/>
    <m/>
    <x v="6"/>
    <x v="11"/>
    <s v=""/>
    <n v="0"/>
    <n v="0"/>
  </r>
  <r>
    <s v="В/П"/>
    <d v="2024-06-01T00:00:00"/>
    <s v="Сб"/>
    <x v="0"/>
    <x v="5"/>
    <m/>
    <m/>
    <x v="0"/>
    <x v="11"/>
    <s v=""/>
    <n v="0"/>
    <n v="0"/>
  </r>
  <r>
    <s v="В/П"/>
    <d v="2024-06-02T00:00:00"/>
    <s v="Вс"/>
    <x v="0"/>
    <x v="5"/>
    <m/>
    <m/>
    <x v="0"/>
    <x v="11"/>
    <s v=""/>
    <n v="0"/>
    <n v="0"/>
  </r>
  <r>
    <m/>
    <d v="2024-06-03T00:00:00"/>
    <s v="Пн"/>
    <x v="30"/>
    <x v="1"/>
    <m/>
    <m/>
    <x v="0"/>
    <x v="11"/>
    <s v="норма"/>
    <n v="0"/>
    <n v="8"/>
  </r>
  <r>
    <m/>
    <d v="2024-06-04T00:00:00"/>
    <s v="Вт"/>
    <x v="30"/>
    <x v="1"/>
    <m/>
    <m/>
    <x v="0"/>
    <x v="11"/>
    <s v="норма"/>
    <n v="0"/>
    <n v="8"/>
  </r>
  <r>
    <m/>
    <d v="2024-06-05T00:00:00"/>
    <s v="Ср"/>
    <x v="30"/>
    <x v="1"/>
    <m/>
    <m/>
    <x v="0"/>
    <x v="11"/>
    <s v="норма"/>
    <n v="0"/>
    <n v="8"/>
  </r>
  <r>
    <m/>
    <d v="2024-06-06T00:00:00"/>
    <s v="Чт"/>
    <x v="30"/>
    <x v="1"/>
    <m/>
    <m/>
    <x v="0"/>
    <x v="11"/>
    <s v="норма"/>
    <n v="0"/>
    <n v="8"/>
  </r>
  <r>
    <m/>
    <d v="2024-06-07T00:00:00"/>
    <s v="Пт"/>
    <x v="30"/>
    <x v="1"/>
    <m/>
    <m/>
    <x v="0"/>
    <x v="11"/>
    <s v="норма"/>
    <n v="0"/>
    <n v="8"/>
  </r>
  <r>
    <s v="В/П"/>
    <d v="2024-06-08T00:00:00"/>
    <s v="Сб"/>
    <x v="0"/>
    <x v="5"/>
    <m/>
    <m/>
    <x v="0"/>
    <x v="11"/>
    <s v=""/>
    <n v="0"/>
    <n v="0"/>
  </r>
  <r>
    <s v="В/П"/>
    <d v="2024-06-09T00:00:00"/>
    <s v="Вс"/>
    <x v="0"/>
    <x v="5"/>
    <m/>
    <m/>
    <x v="0"/>
    <x v="11"/>
    <s v=""/>
    <n v="0"/>
    <n v="0"/>
  </r>
  <r>
    <m/>
    <d v="2024-06-10T00:00:00"/>
    <s v="Пн"/>
    <x v="30"/>
    <x v="1"/>
    <m/>
    <m/>
    <x v="0"/>
    <x v="11"/>
    <s v="норма"/>
    <n v="0"/>
    <n v="8"/>
  </r>
  <r>
    <m/>
    <d v="2024-06-11T00:00:00"/>
    <s v="Вт"/>
    <x v="30"/>
    <x v="1"/>
    <m/>
    <m/>
    <x v="0"/>
    <x v="11"/>
    <s v="норма"/>
    <n v="0"/>
    <n v="8"/>
  </r>
  <r>
    <s v="В/П"/>
    <d v="2024-06-12T00:00:00"/>
    <s v="Ср"/>
    <x v="0"/>
    <x v="5"/>
    <m/>
    <m/>
    <x v="0"/>
    <x v="11"/>
    <s v=""/>
    <n v="0"/>
    <n v="0"/>
  </r>
  <r>
    <m/>
    <d v="2024-06-13T00:00:00"/>
    <s v="Чт"/>
    <x v="2"/>
    <x v="1"/>
    <m/>
    <m/>
    <x v="0"/>
    <x v="11"/>
    <s v="норма"/>
    <n v="0"/>
    <n v="8"/>
  </r>
  <r>
    <m/>
    <d v="2024-06-14T00:00:00"/>
    <s v="Пт"/>
    <x v="30"/>
    <x v="1"/>
    <m/>
    <m/>
    <x v="0"/>
    <x v="11"/>
    <s v="норма"/>
    <n v="0"/>
    <n v="8"/>
  </r>
  <r>
    <s v="В/П"/>
    <d v="2024-06-15T00:00:00"/>
    <s v="Сб"/>
    <x v="0"/>
    <x v="5"/>
    <m/>
    <m/>
    <x v="0"/>
    <x v="11"/>
    <s v=""/>
    <n v="0"/>
    <n v="0"/>
  </r>
  <r>
    <s v="В/П"/>
    <d v="2024-06-16T00:00:00"/>
    <s v="Вс"/>
    <x v="0"/>
    <x v="5"/>
    <m/>
    <m/>
    <x v="0"/>
    <x v="11"/>
    <s v=""/>
    <n v="0"/>
    <n v="0"/>
  </r>
  <r>
    <m/>
    <d v="2024-06-17T00:00:00"/>
    <s v="Пн"/>
    <x v="30"/>
    <x v="1"/>
    <m/>
    <m/>
    <x v="0"/>
    <x v="11"/>
    <s v="норма"/>
    <n v="0"/>
    <n v="8"/>
  </r>
  <r>
    <m/>
    <d v="2024-06-18T00:00:00"/>
    <s v="Вт"/>
    <x v="30"/>
    <x v="1"/>
    <m/>
    <m/>
    <x v="0"/>
    <x v="11"/>
    <s v="норма"/>
    <n v="0"/>
    <n v="8"/>
  </r>
  <r>
    <m/>
    <d v="2024-06-19T00:00:00"/>
    <s v="Ср"/>
    <x v="30"/>
    <x v="1"/>
    <m/>
    <m/>
    <x v="0"/>
    <x v="11"/>
    <s v="норма"/>
    <n v="0"/>
    <n v="8"/>
  </r>
  <r>
    <m/>
    <d v="2024-06-20T00:00:00"/>
    <s v="Чт"/>
    <x v="30"/>
    <x v="1"/>
    <m/>
    <m/>
    <x v="0"/>
    <x v="11"/>
    <s v="норма"/>
    <n v="0"/>
    <n v="8"/>
  </r>
  <r>
    <m/>
    <d v="2024-06-21T00:00:00"/>
    <s v="Пт"/>
    <x v="30"/>
    <x v="1"/>
    <m/>
    <m/>
    <x v="0"/>
    <x v="11"/>
    <s v="норма"/>
    <n v="0"/>
    <n v="8"/>
  </r>
  <r>
    <s v="В/П"/>
    <d v="2024-06-22T00:00:00"/>
    <s v="Сб"/>
    <x v="0"/>
    <x v="5"/>
    <m/>
    <m/>
    <x v="0"/>
    <x v="11"/>
    <s v=""/>
    <n v="0"/>
    <n v="0"/>
  </r>
  <r>
    <s v="В/П"/>
    <d v="2024-06-23T00:00:00"/>
    <s v="Вс"/>
    <x v="0"/>
    <x v="5"/>
    <m/>
    <m/>
    <x v="0"/>
    <x v="11"/>
    <s v=""/>
    <n v="0"/>
    <n v="0"/>
  </r>
  <r>
    <m/>
    <d v="2024-06-24T00:00:00"/>
    <s v="Пн"/>
    <x v="30"/>
    <x v="1"/>
    <m/>
    <m/>
    <x v="0"/>
    <x v="11"/>
    <s v="норма"/>
    <n v="0"/>
    <n v="8"/>
  </r>
  <r>
    <m/>
    <d v="2024-06-25T00:00:00"/>
    <s v="Вт"/>
    <x v="30"/>
    <x v="1"/>
    <m/>
    <m/>
    <x v="0"/>
    <x v="11"/>
    <s v="норма"/>
    <n v="0"/>
    <n v="8"/>
  </r>
  <r>
    <m/>
    <d v="2024-06-26T00:00:00"/>
    <s v="Ср"/>
    <x v="30"/>
    <x v="1"/>
    <m/>
    <m/>
    <x v="0"/>
    <x v="11"/>
    <s v="норма"/>
    <n v="0"/>
    <n v="8"/>
  </r>
  <r>
    <m/>
    <d v="2024-06-27T00:00:00"/>
    <s v="Чт"/>
    <x v="30"/>
    <x v="1"/>
    <m/>
    <m/>
    <x v="0"/>
    <x v="11"/>
    <s v="норма"/>
    <n v="0"/>
    <n v="8"/>
  </r>
  <r>
    <m/>
    <d v="2024-06-28T00:00:00"/>
    <s v="Пт"/>
    <x v="30"/>
    <x v="1"/>
    <m/>
    <m/>
    <x v="0"/>
    <x v="11"/>
    <s v="норма"/>
    <n v="0"/>
    <n v="8"/>
  </r>
  <r>
    <s v="В/П"/>
    <d v="2024-06-29T00:00:00"/>
    <s v="Сб"/>
    <x v="0"/>
    <x v="5"/>
    <m/>
    <m/>
    <x v="0"/>
    <x v="11"/>
    <s v=""/>
    <n v="0"/>
    <n v="0"/>
  </r>
  <r>
    <s v="В/П"/>
    <d v="2024-06-30T00:00:00"/>
    <s v="Вс"/>
    <x v="0"/>
    <x v="5"/>
    <m/>
    <m/>
    <x v="0"/>
    <x v="11"/>
    <s v=""/>
    <n v="0"/>
    <n v="0"/>
  </r>
  <r>
    <s v="В/П"/>
    <d v="2024-06-01T00:00:00"/>
    <s v="Сб"/>
    <x v="0"/>
    <x v="5"/>
    <m/>
    <m/>
    <x v="15"/>
    <x v="11"/>
    <s v=""/>
    <n v="0"/>
    <n v="0"/>
  </r>
  <r>
    <s v="В/П"/>
    <d v="2024-06-02T00:00:00"/>
    <s v="Вс"/>
    <x v="0"/>
    <x v="5"/>
    <m/>
    <m/>
    <x v="15"/>
    <x v="11"/>
    <s v=""/>
    <n v="0"/>
    <n v="0"/>
  </r>
  <r>
    <m/>
    <d v="2024-06-03T00:00:00"/>
    <s v="Пн"/>
    <x v="0"/>
    <x v="5"/>
    <m/>
    <m/>
    <x v="15"/>
    <x v="11"/>
    <s v=""/>
    <n v="0"/>
    <n v="0"/>
  </r>
  <r>
    <m/>
    <d v="2024-06-04T00:00:00"/>
    <s v="Вт"/>
    <x v="0"/>
    <x v="5"/>
    <m/>
    <m/>
    <x v="15"/>
    <x v="11"/>
    <s v=""/>
    <n v="0"/>
    <n v="0"/>
  </r>
  <r>
    <m/>
    <d v="2024-06-05T00:00:00"/>
    <s v="Ср"/>
    <x v="0"/>
    <x v="5"/>
    <m/>
    <m/>
    <x v="15"/>
    <x v="11"/>
    <s v=""/>
    <n v="0"/>
    <n v="0"/>
  </r>
  <r>
    <m/>
    <d v="2024-06-06T00:00:00"/>
    <s v="Чт"/>
    <x v="0"/>
    <x v="5"/>
    <m/>
    <m/>
    <x v="15"/>
    <x v="11"/>
    <s v=""/>
    <n v="0"/>
    <n v="0"/>
  </r>
  <r>
    <m/>
    <d v="2024-06-07T00:00:00"/>
    <s v="Пт"/>
    <x v="0"/>
    <x v="5"/>
    <m/>
    <m/>
    <x v="15"/>
    <x v="11"/>
    <s v=""/>
    <n v="0"/>
    <n v="0"/>
  </r>
  <r>
    <s v="В/П"/>
    <d v="2024-06-08T00:00:00"/>
    <s v="Сб"/>
    <x v="0"/>
    <x v="5"/>
    <m/>
    <m/>
    <x v="15"/>
    <x v="11"/>
    <s v=""/>
    <n v="0"/>
    <n v="0"/>
  </r>
  <r>
    <s v="В/П"/>
    <d v="2024-06-09T00:00:00"/>
    <s v="Вс"/>
    <x v="0"/>
    <x v="5"/>
    <m/>
    <m/>
    <x v="15"/>
    <x v="11"/>
    <s v=""/>
    <n v="0"/>
    <n v="0"/>
  </r>
  <r>
    <m/>
    <d v="2024-06-10T00:00:00"/>
    <s v="Пн"/>
    <x v="0"/>
    <x v="5"/>
    <m/>
    <m/>
    <x v="15"/>
    <x v="11"/>
    <s v=""/>
    <n v="0"/>
    <n v="0"/>
  </r>
  <r>
    <m/>
    <d v="2024-06-11T00:00:00"/>
    <s v="Вт"/>
    <x v="0"/>
    <x v="5"/>
    <m/>
    <m/>
    <x v="15"/>
    <x v="11"/>
    <s v=""/>
    <n v="0"/>
    <n v="0"/>
  </r>
  <r>
    <s v="В/П"/>
    <d v="2024-06-12T00:00:00"/>
    <s v="Ср"/>
    <x v="0"/>
    <x v="5"/>
    <m/>
    <m/>
    <x v="15"/>
    <x v="11"/>
    <s v=""/>
    <n v="0"/>
    <n v="0"/>
  </r>
  <r>
    <m/>
    <d v="2024-06-13T00:00:00"/>
    <s v="Чт"/>
    <x v="0"/>
    <x v="5"/>
    <m/>
    <m/>
    <x v="15"/>
    <x v="11"/>
    <s v=""/>
    <n v="0"/>
    <n v="0"/>
  </r>
  <r>
    <m/>
    <d v="2024-06-14T00:00:00"/>
    <s v="Пт"/>
    <x v="0"/>
    <x v="5"/>
    <m/>
    <m/>
    <x v="15"/>
    <x v="11"/>
    <s v=""/>
    <n v="0"/>
    <n v="0"/>
  </r>
  <r>
    <s v="В/П"/>
    <d v="2024-06-15T00:00:00"/>
    <s v="Сб"/>
    <x v="0"/>
    <x v="5"/>
    <m/>
    <m/>
    <x v="15"/>
    <x v="11"/>
    <s v=""/>
    <n v="0"/>
    <n v="0"/>
  </r>
  <r>
    <s v="В/П"/>
    <d v="2024-06-16T00:00:00"/>
    <s v="Вс"/>
    <x v="0"/>
    <x v="5"/>
    <m/>
    <m/>
    <x v="15"/>
    <x v="11"/>
    <s v=""/>
    <n v="0"/>
    <n v="0"/>
  </r>
  <r>
    <m/>
    <d v="2024-06-17T00:00:00"/>
    <s v="Пн"/>
    <x v="0"/>
    <x v="5"/>
    <m/>
    <m/>
    <x v="15"/>
    <x v="11"/>
    <s v=""/>
    <n v="0"/>
    <n v="0"/>
  </r>
  <r>
    <m/>
    <d v="2024-06-18T00:00:00"/>
    <s v="Вт"/>
    <x v="0"/>
    <x v="5"/>
    <m/>
    <m/>
    <x v="15"/>
    <x v="11"/>
    <s v=""/>
    <n v="0"/>
    <n v="0"/>
  </r>
  <r>
    <m/>
    <d v="2024-06-19T00:00:00"/>
    <s v="Ср"/>
    <x v="0"/>
    <x v="5"/>
    <m/>
    <m/>
    <x v="15"/>
    <x v="11"/>
    <s v=""/>
    <n v="0"/>
    <n v="0"/>
  </r>
  <r>
    <m/>
    <d v="2024-06-20T00:00:00"/>
    <s v="Чт"/>
    <x v="0"/>
    <x v="5"/>
    <m/>
    <m/>
    <x v="15"/>
    <x v="11"/>
    <s v=""/>
    <n v="0"/>
    <n v="0"/>
  </r>
  <r>
    <m/>
    <d v="2024-06-21T00:00:00"/>
    <s v="Пт"/>
    <x v="0"/>
    <x v="5"/>
    <m/>
    <m/>
    <x v="15"/>
    <x v="11"/>
    <s v=""/>
    <n v="0"/>
    <n v="0"/>
  </r>
  <r>
    <s v="В/П"/>
    <d v="2024-06-22T00:00:00"/>
    <s v="Сб"/>
    <x v="0"/>
    <x v="5"/>
    <m/>
    <m/>
    <x v="15"/>
    <x v="11"/>
    <s v=""/>
    <n v="0"/>
    <n v="0"/>
  </r>
  <r>
    <s v="В/П"/>
    <d v="2024-06-23T00:00:00"/>
    <s v="Вс"/>
    <x v="0"/>
    <x v="5"/>
    <m/>
    <m/>
    <x v="15"/>
    <x v="11"/>
    <s v=""/>
    <n v="0"/>
    <n v="0"/>
  </r>
  <r>
    <m/>
    <d v="2024-06-24T00:00:00"/>
    <s v="Пн"/>
    <x v="1"/>
    <x v="1"/>
    <m/>
    <m/>
    <x v="15"/>
    <x v="11"/>
    <s v="норма"/>
    <n v="0"/>
    <n v="8"/>
  </r>
  <r>
    <m/>
    <d v="2024-06-25T00:00:00"/>
    <s v="Вт"/>
    <x v="1"/>
    <x v="1"/>
    <m/>
    <m/>
    <x v="15"/>
    <x v="11"/>
    <s v="норма"/>
    <n v="0"/>
    <n v="8"/>
  </r>
  <r>
    <m/>
    <d v="2024-06-26T00:00:00"/>
    <s v="Ср"/>
    <x v="1"/>
    <x v="2"/>
    <m/>
    <m/>
    <x v="15"/>
    <x v="11"/>
    <s v="норма"/>
    <n v="0"/>
    <n v="4"/>
  </r>
  <r>
    <m/>
    <d v="2024-06-26T00:00:00"/>
    <s v="Ср"/>
    <x v="35"/>
    <x v="2"/>
    <m/>
    <m/>
    <x v="15"/>
    <x v="11"/>
    <s v="норма"/>
    <n v="0"/>
    <n v="4"/>
  </r>
  <r>
    <m/>
    <d v="2024-06-27T00:00:00"/>
    <s v="Чт"/>
    <x v="1"/>
    <x v="2"/>
    <m/>
    <m/>
    <x v="15"/>
    <x v="11"/>
    <s v="норма"/>
    <n v="0"/>
    <n v="4"/>
  </r>
  <r>
    <m/>
    <d v="2024-06-27T00:00:00"/>
    <s v="Чт"/>
    <x v="35"/>
    <x v="2"/>
    <m/>
    <m/>
    <x v="15"/>
    <x v="11"/>
    <s v="норма"/>
    <n v="0"/>
    <n v="4"/>
  </r>
  <r>
    <m/>
    <d v="2024-06-28T00:00:00"/>
    <s v="Пт"/>
    <x v="1"/>
    <x v="1"/>
    <m/>
    <m/>
    <x v="15"/>
    <x v="11"/>
    <s v="норма"/>
    <n v="0"/>
    <n v="8"/>
  </r>
  <r>
    <s v="В/П"/>
    <d v="2024-06-29T00:00:00"/>
    <s v="Сб"/>
    <x v="0"/>
    <x v="5"/>
    <m/>
    <m/>
    <x v="15"/>
    <x v="11"/>
    <s v=""/>
    <n v="0"/>
    <n v="0"/>
  </r>
  <r>
    <s v="В/П"/>
    <d v="2024-06-30T00:00:00"/>
    <s v="Вс"/>
    <x v="0"/>
    <x v="5"/>
    <m/>
    <m/>
    <x v="15"/>
    <x v="11"/>
    <s v=""/>
    <n v="0"/>
    <n v="0"/>
  </r>
  <r>
    <s v="В/П"/>
    <d v="2024-06-01T00:00:00"/>
    <s v="Сб"/>
    <x v="0"/>
    <x v="0"/>
    <m/>
    <m/>
    <x v="12"/>
    <x v="11"/>
    <s v=""/>
    <n v="0"/>
    <n v="0"/>
  </r>
  <r>
    <s v="В/П"/>
    <d v="2024-06-02T00:00:00"/>
    <s v="Вс"/>
    <x v="0"/>
    <x v="0"/>
    <m/>
    <m/>
    <x v="12"/>
    <x v="11"/>
    <s v=""/>
    <n v="0"/>
    <n v="0"/>
  </r>
  <r>
    <m/>
    <d v="2024-06-03T00:00:00"/>
    <s v="Пн"/>
    <x v="0"/>
    <x v="0"/>
    <m/>
    <m/>
    <x v="12"/>
    <x v="11"/>
    <s v=""/>
    <n v="0"/>
    <n v="0"/>
  </r>
  <r>
    <m/>
    <d v="2024-06-04T00:00:00"/>
    <s v="Вт"/>
    <x v="0"/>
    <x v="0"/>
    <m/>
    <m/>
    <x v="12"/>
    <x v="11"/>
    <s v=""/>
    <n v="0"/>
    <n v="0"/>
  </r>
  <r>
    <m/>
    <d v="2024-06-05T00:00:00"/>
    <s v="Ср"/>
    <x v="0"/>
    <x v="0"/>
    <m/>
    <m/>
    <x v="12"/>
    <x v="11"/>
    <s v=""/>
    <n v="0"/>
    <n v="0"/>
  </r>
  <r>
    <m/>
    <d v="2024-06-06T00:00:00"/>
    <s v="Чт"/>
    <x v="0"/>
    <x v="0"/>
    <m/>
    <m/>
    <x v="12"/>
    <x v="11"/>
    <s v=""/>
    <n v="0"/>
    <n v="0"/>
  </r>
  <r>
    <m/>
    <d v="2024-06-07T00:00:00"/>
    <s v="Пт"/>
    <x v="0"/>
    <x v="0"/>
    <m/>
    <m/>
    <x v="12"/>
    <x v="11"/>
    <s v=""/>
    <n v="0"/>
    <n v="0"/>
  </r>
  <r>
    <s v="В/П"/>
    <d v="2024-06-08T00:00:00"/>
    <s v="Сб"/>
    <x v="0"/>
    <x v="0"/>
    <m/>
    <m/>
    <x v="12"/>
    <x v="11"/>
    <s v=""/>
    <n v="0"/>
    <n v="0"/>
  </r>
  <r>
    <s v="В/П"/>
    <d v="2024-06-09T00:00:00"/>
    <s v="Вс"/>
    <x v="0"/>
    <x v="0"/>
    <m/>
    <m/>
    <x v="12"/>
    <x v="11"/>
    <s v=""/>
    <n v="0"/>
    <n v="0"/>
  </r>
  <r>
    <m/>
    <d v="2024-06-10T00:00:00"/>
    <s v="Пн"/>
    <x v="0"/>
    <x v="0"/>
    <m/>
    <m/>
    <x v="12"/>
    <x v="11"/>
    <s v=""/>
    <n v="0"/>
    <n v="0"/>
  </r>
  <r>
    <m/>
    <d v="2024-06-11T00:00:00"/>
    <s v="Вт"/>
    <x v="0"/>
    <x v="0"/>
    <m/>
    <m/>
    <x v="12"/>
    <x v="11"/>
    <s v=""/>
    <n v="0"/>
    <n v="0"/>
  </r>
  <r>
    <s v="В/П"/>
    <d v="2024-06-12T00:00:00"/>
    <s v="Ср"/>
    <x v="0"/>
    <x v="0"/>
    <m/>
    <m/>
    <x v="12"/>
    <x v="11"/>
    <s v=""/>
    <n v="0"/>
    <n v="0"/>
  </r>
  <r>
    <m/>
    <d v="2024-06-13T00:00:00"/>
    <s v="Чт"/>
    <x v="0"/>
    <x v="0"/>
    <m/>
    <m/>
    <x v="12"/>
    <x v="11"/>
    <s v=""/>
    <n v="0"/>
    <n v="0"/>
  </r>
  <r>
    <m/>
    <d v="2024-06-14T00:00:00"/>
    <s v="Пт"/>
    <x v="0"/>
    <x v="0"/>
    <m/>
    <m/>
    <x v="12"/>
    <x v="11"/>
    <s v=""/>
    <n v="0"/>
    <n v="0"/>
  </r>
  <r>
    <s v="В/П"/>
    <d v="2024-06-15T00:00:00"/>
    <s v="Сб"/>
    <x v="0"/>
    <x v="0"/>
    <m/>
    <m/>
    <x v="12"/>
    <x v="11"/>
    <s v=""/>
    <n v="0"/>
    <n v="0"/>
  </r>
  <r>
    <s v="В/П"/>
    <d v="2024-06-16T00:00:00"/>
    <s v="Вс"/>
    <x v="0"/>
    <x v="0"/>
    <m/>
    <m/>
    <x v="12"/>
    <x v="11"/>
    <s v=""/>
    <n v="0"/>
    <n v="0"/>
  </r>
  <r>
    <m/>
    <d v="2024-06-17T00:00:00"/>
    <s v="Пн"/>
    <x v="0"/>
    <x v="0"/>
    <m/>
    <m/>
    <x v="12"/>
    <x v="11"/>
    <s v=""/>
    <n v="0"/>
    <n v="0"/>
  </r>
  <r>
    <m/>
    <d v="2024-06-18T00:00:00"/>
    <s v="Вт"/>
    <x v="0"/>
    <x v="0"/>
    <m/>
    <m/>
    <x v="12"/>
    <x v="11"/>
    <s v=""/>
    <n v="0"/>
    <n v="0"/>
  </r>
  <r>
    <m/>
    <d v="2024-06-19T00:00:00"/>
    <s v="Ср"/>
    <x v="0"/>
    <x v="0"/>
    <m/>
    <m/>
    <x v="12"/>
    <x v="11"/>
    <s v=""/>
    <n v="0"/>
    <n v="0"/>
  </r>
  <r>
    <m/>
    <d v="2024-06-20T00:00:00"/>
    <s v="Чт"/>
    <x v="0"/>
    <x v="0"/>
    <m/>
    <m/>
    <x v="12"/>
    <x v="11"/>
    <s v=""/>
    <n v="0"/>
    <n v="0"/>
  </r>
  <r>
    <m/>
    <d v="2024-06-21T00:00:00"/>
    <s v="Пт"/>
    <x v="0"/>
    <x v="0"/>
    <m/>
    <m/>
    <x v="12"/>
    <x v="11"/>
    <s v=""/>
    <n v="0"/>
    <n v="0"/>
  </r>
  <r>
    <s v="В/П"/>
    <d v="2024-06-22T00:00:00"/>
    <s v="Сб"/>
    <x v="0"/>
    <x v="0"/>
    <m/>
    <m/>
    <x v="12"/>
    <x v="11"/>
    <s v=""/>
    <n v="0"/>
    <n v="0"/>
  </r>
  <r>
    <s v="В/П"/>
    <d v="2024-06-23T00:00:00"/>
    <s v="Вс"/>
    <x v="0"/>
    <x v="0"/>
    <m/>
    <m/>
    <x v="12"/>
    <x v="11"/>
    <s v=""/>
    <n v="0"/>
    <n v="0"/>
  </r>
  <r>
    <m/>
    <d v="2024-06-24T00:00:00"/>
    <s v="Пн"/>
    <x v="0"/>
    <x v="0"/>
    <m/>
    <m/>
    <x v="12"/>
    <x v="11"/>
    <s v=""/>
    <n v="0"/>
    <n v="0"/>
  </r>
  <r>
    <m/>
    <d v="2024-06-25T00:00:00"/>
    <s v="Вт"/>
    <x v="0"/>
    <x v="0"/>
    <m/>
    <m/>
    <x v="12"/>
    <x v="11"/>
    <s v=""/>
    <n v="0"/>
    <n v="0"/>
  </r>
  <r>
    <m/>
    <d v="2024-06-26T00:00:00"/>
    <s v="Ср"/>
    <x v="0"/>
    <x v="0"/>
    <m/>
    <m/>
    <x v="12"/>
    <x v="11"/>
    <s v=""/>
    <n v="0"/>
    <n v="0"/>
  </r>
  <r>
    <m/>
    <d v="2024-06-27T00:00:00"/>
    <s v="Чт"/>
    <x v="0"/>
    <x v="0"/>
    <m/>
    <m/>
    <x v="12"/>
    <x v="11"/>
    <s v=""/>
    <n v="0"/>
    <n v="0"/>
  </r>
  <r>
    <m/>
    <d v="2024-06-28T00:00:00"/>
    <s v="Пт"/>
    <x v="0"/>
    <x v="0"/>
    <m/>
    <m/>
    <x v="12"/>
    <x v="11"/>
    <s v=""/>
    <n v="0"/>
    <n v="0"/>
  </r>
  <r>
    <s v="В/П"/>
    <d v="2024-06-29T00:00:00"/>
    <s v="Сб"/>
    <x v="0"/>
    <x v="0"/>
    <m/>
    <m/>
    <x v="12"/>
    <x v="11"/>
    <s v=""/>
    <n v="0"/>
    <n v="0"/>
  </r>
  <r>
    <s v="В/П"/>
    <d v="2024-06-30T00:00:00"/>
    <s v="Вс"/>
    <x v="0"/>
    <x v="0"/>
    <m/>
    <m/>
    <x v="12"/>
    <x v="11"/>
    <s v=""/>
    <n v="0"/>
    <n v="0"/>
  </r>
  <r>
    <s v="В/П"/>
    <d v="2024-06-01T00:00:00"/>
    <s v="Сб"/>
    <x v="0"/>
    <x v="0"/>
    <m/>
    <m/>
    <x v="12"/>
    <x v="11"/>
    <s v=""/>
    <n v="0"/>
    <n v="0"/>
  </r>
  <r>
    <s v="В/П"/>
    <d v="2024-06-02T00:00:00"/>
    <s v="Вс"/>
    <x v="0"/>
    <x v="0"/>
    <m/>
    <m/>
    <x v="12"/>
    <x v="11"/>
    <s v=""/>
    <n v="0"/>
    <n v="0"/>
  </r>
  <r>
    <m/>
    <d v="2024-06-03T00:00:00"/>
    <s v="Пн"/>
    <x v="0"/>
    <x v="0"/>
    <m/>
    <m/>
    <x v="12"/>
    <x v="11"/>
    <s v=""/>
    <n v="0"/>
    <n v="0"/>
  </r>
  <r>
    <m/>
    <d v="2024-06-04T00:00:00"/>
    <s v="Вт"/>
    <x v="0"/>
    <x v="0"/>
    <m/>
    <m/>
    <x v="12"/>
    <x v="11"/>
    <s v=""/>
    <n v="0"/>
    <n v="0"/>
  </r>
  <r>
    <m/>
    <d v="2024-06-05T00:00:00"/>
    <s v="Ср"/>
    <x v="0"/>
    <x v="0"/>
    <m/>
    <m/>
    <x v="12"/>
    <x v="11"/>
    <s v=""/>
    <n v="0"/>
    <n v="0"/>
  </r>
  <r>
    <m/>
    <d v="2024-06-06T00:00:00"/>
    <s v="Чт"/>
    <x v="0"/>
    <x v="0"/>
    <m/>
    <m/>
    <x v="12"/>
    <x v="11"/>
    <s v=""/>
    <n v="0"/>
    <n v="0"/>
  </r>
  <r>
    <m/>
    <d v="2024-06-07T00:00:00"/>
    <s v="Пт"/>
    <x v="0"/>
    <x v="0"/>
    <m/>
    <m/>
    <x v="12"/>
    <x v="11"/>
    <s v=""/>
    <n v="0"/>
    <n v="0"/>
  </r>
  <r>
    <s v="В/П"/>
    <d v="2024-06-08T00:00:00"/>
    <s v="Сб"/>
    <x v="0"/>
    <x v="0"/>
    <m/>
    <m/>
    <x v="12"/>
    <x v="11"/>
    <s v=""/>
    <n v="0"/>
    <n v="0"/>
  </r>
  <r>
    <s v="В/П"/>
    <d v="2024-06-09T00:00:00"/>
    <s v="Вс"/>
    <x v="0"/>
    <x v="0"/>
    <m/>
    <m/>
    <x v="12"/>
    <x v="11"/>
    <s v=""/>
    <n v="0"/>
    <n v="0"/>
  </r>
  <r>
    <m/>
    <d v="2024-06-10T00:00:00"/>
    <s v="Пн"/>
    <x v="0"/>
    <x v="0"/>
    <m/>
    <m/>
    <x v="12"/>
    <x v="11"/>
    <s v=""/>
    <n v="0"/>
    <n v="0"/>
  </r>
  <r>
    <m/>
    <d v="2024-06-11T00:00:00"/>
    <s v="Вт"/>
    <x v="0"/>
    <x v="0"/>
    <m/>
    <m/>
    <x v="12"/>
    <x v="11"/>
    <s v=""/>
    <n v="0"/>
    <n v="0"/>
  </r>
  <r>
    <s v="В/П"/>
    <d v="2024-06-12T00:00:00"/>
    <s v="Ср"/>
    <x v="0"/>
    <x v="0"/>
    <m/>
    <m/>
    <x v="12"/>
    <x v="11"/>
    <s v=""/>
    <n v="0"/>
    <n v="0"/>
  </r>
  <r>
    <m/>
    <d v="2024-06-13T00:00:00"/>
    <s v="Чт"/>
    <x v="0"/>
    <x v="0"/>
    <m/>
    <m/>
    <x v="12"/>
    <x v="11"/>
    <s v=""/>
    <n v="0"/>
    <n v="0"/>
  </r>
  <r>
    <m/>
    <d v="2024-06-14T00:00:00"/>
    <s v="Пт"/>
    <x v="0"/>
    <x v="0"/>
    <m/>
    <m/>
    <x v="12"/>
    <x v="11"/>
    <s v=""/>
    <n v="0"/>
    <n v="0"/>
  </r>
  <r>
    <s v="В/П"/>
    <d v="2024-06-15T00:00:00"/>
    <s v="Сб"/>
    <x v="0"/>
    <x v="0"/>
    <m/>
    <m/>
    <x v="12"/>
    <x v="11"/>
    <s v=""/>
    <n v="0"/>
    <n v="0"/>
  </r>
  <r>
    <s v="В/П"/>
    <d v="2024-06-16T00:00:00"/>
    <s v="Вс"/>
    <x v="0"/>
    <x v="0"/>
    <m/>
    <m/>
    <x v="12"/>
    <x v="11"/>
    <s v=""/>
    <n v="0"/>
    <n v="0"/>
  </r>
  <r>
    <m/>
    <d v="2024-06-17T00:00:00"/>
    <s v="Пн"/>
    <x v="0"/>
    <x v="0"/>
    <m/>
    <m/>
    <x v="12"/>
    <x v="11"/>
    <s v=""/>
    <n v="0"/>
    <n v="0"/>
  </r>
  <r>
    <m/>
    <d v="2024-06-18T00:00:00"/>
    <s v="Вт"/>
    <x v="0"/>
    <x v="0"/>
    <m/>
    <m/>
    <x v="12"/>
    <x v="11"/>
    <s v=""/>
    <n v="0"/>
    <n v="0"/>
  </r>
  <r>
    <m/>
    <d v="2024-06-19T00:00:00"/>
    <s v="Ср"/>
    <x v="0"/>
    <x v="0"/>
    <m/>
    <m/>
    <x v="12"/>
    <x v="11"/>
    <s v=""/>
    <n v="0"/>
    <n v="0"/>
  </r>
  <r>
    <m/>
    <d v="2024-06-20T00:00:00"/>
    <s v="Чт"/>
    <x v="0"/>
    <x v="0"/>
    <m/>
    <m/>
    <x v="12"/>
    <x v="11"/>
    <s v=""/>
    <n v="0"/>
    <n v="0"/>
  </r>
  <r>
    <m/>
    <d v="2024-06-21T00:00:00"/>
    <s v="Пт"/>
    <x v="0"/>
    <x v="0"/>
    <m/>
    <m/>
    <x v="12"/>
    <x v="11"/>
    <s v=""/>
    <n v="0"/>
    <n v="0"/>
  </r>
  <r>
    <s v="В/П"/>
    <d v="2024-06-22T00:00:00"/>
    <s v="Сб"/>
    <x v="0"/>
    <x v="0"/>
    <m/>
    <m/>
    <x v="12"/>
    <x v="11"/>
    <s v=""/>
    <n v="0"/>
    <n v="0"/>
  </r>
  <r>
    <s v="В/П"/>
    <d v="2024-06-23T00:00:00"/>
    <s v="Вс"/>
    <x v="0"/>
    <x v="0"/>
    <m/>
    <m/>
    <x v="12"/>
    <x v="11"/>
    <s v=""/>
    <n v="0"/>
    <n v="0"/>
  </r>
  <r>
    <m/>
    <d v="2024-06-24T00:00:00"/>
    <s v="Пн"/>
    <x v="0"/>
    <x v="0"/>
    <m/>
    <m/>
    <x v="12"/>
    <x v="11"/>
    <s v=""/>
    <n v="0"/>
    <n v="0"/>
  </r>
  <r>
    <m/>
    <d v="2024-06-25T00:00:00"/>
    <s v="Вт"/>
    <x v="0"/>
    <x v="0"/>
    <m/>
    <m/>
    <x v="12"/>
    <x v="11"/>
    <s v=""/>
    <n v="0"/>
    <n v="0"/>
  </r>
  <r>
    <m/>
    <d v="2024-06-26T00:00:00"/>
    <s v="Ср"/>
    <x v="0"/>
    <x v="0"/>
    <m/>
    <m/>
    <x v="12"/>
    <x v="11"/>
    <s v=""/>
    <n v="0"/>
    <n v="0"/>
  </r>
  <r>
    <m/>
    <d v="2024-06-27T00:00:00"/>
    <s v="Чт"/>
    <x v="0"/>
    <x v="0"/>
    <m/>
    <m/>
    <x v="12"/>
    <x v="11"/>
    <s v=""/>
    <n v="0"/>
    <n v="0"/>
  </r>
  <r>
    <m/>
    <d v="2024-06-28T00:00:00"/>
    <s v="Пт"/>
    <x v="0"/>
    <x v="0"/>
    <m/>
    <m/>
    <x v="12"/>
    <x v="11"/>
    <s v=""/>
    <n v="0"/>
    <n v="0"/>
  </r>
  <r>
    <s v="В/П"/>
    <d v="2024-06-29T00:00:00"/>
    <s v="Сб"/>
    <x v="0"/>
    <x v="0"/>
    <m/>
    <m/>
    <x v="12"/>
    <x v="11"/>
    <s v=""/>
    <n v="0"/>
    <n v="0"/>
  </r>
  <r>
    <s v="В/П"/>
    <d v="2024-06-30T00:00:00"/>
    <s v="Вс"/>
    <x v="0"/>
    <x v="0"/>
    <m/>
    <m/>
    <x v="12"/>
    <x v="11"/>
    <s v=""/>
    <n v="0"/>
    <n v="0"/>
  </r>
  <r>
    <m/>
    <d v="2024-07-01T00:00:00"/>
    <s v="Пн"/>
    <x v="1"/>
    <x v="1"/>
    <m/>
    <m/>
    <x v="7"/>
    <x v="12"/>
    <s v="норма"/>
    <n v="0"/>
    <n v="8"/>
  </r>
  <r>
    <m/>
    <d v="2024-07-02T00:00:00"/>
    <s v="Вт"/>
    <x v="1"/>
    <x v="1"/>
    <m/>
    <m/>
    <x v="7"/>
    <x v="12"/>
    <s v="норма"/>
    <n v="0"/>
    <n v="8"/>
  </r>
  <r>
    <m/>
    <d v="2024-07-03T00:00:00"/>
    <s v="Ср"/>
    <x v="1"/>
    <x v="1"/>
    <m/>
    <m/>
    <x v="7"/>
    <x v="12"/>
    <s v="норма"/>
    <n v="0"/>
    <n v="8"/>
  </r>
  <r>
    <m/>
    <d v="2024-07-04T00:00:00"/>
    <s v="Чт"/>
    <x v="1"/>
    <x v="1"/>
    <m/>
    <m/>
    <x v="7"/>
    <x v="12"/>
    <s v="норма"/>
    <n v="0"/>
    <n v="8"/>
  </r>
  <r>
    <m/>
    <d v="2024-07-05T00:00:00"/>
    <s v="Пт"/>
    <x v="1"/>
    <x v="1"/>
    <m/>
    <m/>
    <x v="7"/>
    <x v="12"/>
    <s v="норма"/>
    <n v="0"/>
    <n v="8"/>
  </r>
  <r>
    <s v="В/П"/>
    <d v="2024-07-06T00:00:00"/>
    <s v="Сб"/>
    <x v="0"/>
    <x v="5"/>
    <m/>
    <m/>
    <x v="7"/>
    <x v="12"/>
    <s v=""/>
    <n v="0"/>
    <n v="0"/>
  </r>
  <r>
    <s v="В/П"/>
    <d v="2024-07-07T00:00:00"/>
    <s v="Вс"/>
    <x v="0"/>
    <x v="5"/>
    <m/>
    <m/>
    <x v="7"/>
    <x v="12"/>
    <s v=""/>
    <n v="0"/>
    <n v="0"/>
  </r>
  <r>
    <m/>
    <d v="2024-07-08T00:00:00"/>
    <s v="Пн"/>
    <x v="13"/>
    <x v="1"/>
    <m/>
    <m/>
    <x v="7"/>
    <x v="12"/>
    <s v="норма"/>
    <n v="0"/>
    <n v="8"/>
  </r>
  <r>
    <m/>
    <d v="2024-07-09T00:00:00"/>
    <s v="Вт"/>
    <x v="13"/>
    <x v="1"/>
    <m/>
    <m/>
    <x v="7"/>
    <x v="12"/>
    <s v="норма"/>
    <n v="0"/>
    <n v="8"/>
  </r>
  <r>
    <m/>
    <d v="2024-07-10T00:00:00"/>
    <s v="Ср"/>
    <x v="13"/>
    <x v="1"/>
    <m/>
    <m/>
    <x v="7"/>
    <x v="12"/>
    <s v="норма"/>
    <n v="0"/>
    <n v="8"/>
  </r>
  <r>
    <m/>
    <d v="2024-07-11T00:00:00"/>
    <s v="Чт"/>
    <x v="13"/>
    <x v="1"/>
    <m/>
    <m/>
    <x v="7"/>
    <x v="12"/>
    <s v="норма"/>
    <n v="0"/>
    <n v="8"/>
  </r>
  <r>
    <m/>
    <d v="2024-07-12T00:00:00"/>
    <s v="Пт"/>
    <x v="13"/>
    <x v="1"/>
    <m/>
    <m/>
    <x v="7"/>
    <x v="12"/>
    <s v="норма"/>
    <n v="0"/>
    <n v="8"/>
  </r>
  <r>
    <s v="В/П"/>
    <d v="2024-07-13T00:00:00"/>
    <s v="Сб"/>
    <x v="0"/>
    <x v="0"/>
    <m/>
    <m/>
    <x v="7"/>
    <x v="12"/>
    <s v=""/>
    <n v="0"/>
    <n v="0"/>
  </r>
  <r>
    <s v="В/П"/>
    <d v="2024-07-14T00:00:00"/>
    <s v="Вс"/>
    <x v="0"/>
    <x v="0"/>
    <m/>
    <m/>
    <x v="7"/>
    <x v="12"/>
    <s v=""/>
    <n v="0"/>
    <n v="0"/>
  </r>
  <r>
    <m/>
    <d v="2024-07-15T00:00:00"/>
    <s v="Пн"/>
    <x v="13"/>
    <x v="1"/>
    <m/>
    <m/>
    <x v="7"/>
    <x v="12"/>
    <s v="норма"/>
    <n v="0"/>
    <n v="8"/>
  </r>
  <r>
    <m/>
    <d v="2024-07-16T00:00:00"/>
    <s v="Вт"/>
    <x v="13"/>
    <x v="1"/>
    <m/>
    <m/>
    <x v="7"/>
    <x v="12"/>
    <s v="норма"/>
    <n v="0"/>
    <n v="8"/>
  </r>
  <r>
    <m/>
    <d v="2024-07-17T00:00:00"/>
    <s v="Ср"/>
    <x v="13"/>
    <x v="1"/>
    <m/>
    <m/>
    <x v="7"/>
    <x v="12"/>
    <s v="норма"/>
    <n v="0"/>
    <n v="8"/>
  </r>
  <r>
    <m/>
    <d v="2024-07-18T00:00:00"/>
    <s v="Чт"/>
    <x v="13"/>
    <x v="1"/>
    <m/>
    <m/>
    <x v="7"/>
    <x v="12"/>
    <s v="норма"/>
    <n v="0"/>
    <n v="8"/>
  </r>
  <r>
    <m/>
    <d v="2024-07-19T00:00:00"/>
    <s v="Пт"/>
    <x v="13"/>
    <x v="1"/>
    <m/>
    <m/>
    <x v="7"/>
    <x v="12"/>
    <s v="норма"/>
    <n v="0"/>
    <n v="8"/>
  </r>
  <r>
    <s v="В/П"/>
    <d v="2024-07-20T00:00:00"/>
    <s v="Сб"/>
    <x v="0"/>
    <x v="0"/>
    <m/>
    <m/>
    <x v="7"/>
    <x v="12"/>
    <s v=""/>
    <n v="0"/>
    <n v="0"/>
  </r>
  <r>
    <s v="В/П"/>
    <d v="2024-07-21T00:00:00"/>
    <s v="Вс"/>
    <x v="0"/>
    <x v="0"/>
    <m/>
    <m/>
    <x v="7"/>
    <x v="12"/>
    <s v=""/>
    <n v="0"/>
    <n v="0"/>
  </r>
  <r>
    <m/>
    <d v="2024-07-22T00:00:00"/>
    <s v="Пн"/>
    <x v="1"/>
    <x v="1"/>
    <m/>
    <m/>
    <x v="7"/>
    <x v="12"/>
    <s v="норма"/>
    <n v="0"/>
    <n v="8"/>
  </r>
  <r>
    <m/>
    <d v="2024-07-23T00:00:00"/>
    <s v="Вт"/>
    <x v="1"/>
    <x v="1"/>
    <m/>
    <m/>
    <x v="7"/>
    <x v="12"/>
    <s v="норма"/>
    <n v="0"/>
    <n v="8"/>
  </r>
  <r>
    <m/>
    <d v="2024-07-24T00:00:00"/>
    <s v="Ср"/>
    <x v="17"/>
    <x v="1"/>
    <m/>
    <m/>
    <x v="7"/>
    <x v="12"/>
    <s v="норма"/>
    <n v="0"/>
    <n v="8"/>
  </r>
  <r>
    <m/>
    <d v="2024-07-25T00:00:00"/>
    <s v="Чт"/>
    <x v="28"/>
    <x v="1"/>
    <m/>
    <m/>
    <x v="7"/>
    <x v="12"/>
    <s v="норма"/>
    <n v="0"/>
    <n v="8"/>
  </r>
  <r>
    <m/>
    <d v="2024-07-26T00:00:00"/>
    <s v="Пт"/>
    <x v="28"/>
    <x v="1"/>
    <m/>
    <m/>
    <x v="7"/>
    <x v="12"/>
    <s v="норма"/>
    <n v="0"/>
    <n v="8"/>
  </r>
  <r>
    <s v="В/П"/>
    <d v="2024-07-27T00:00:00"/>
    <s v="Сб"/>
    <x v="28"/>
    <x v="1"/>
    <m/>
    <m/>
    <x v="7"/>
    <x v="12"/>
    <s v="переработка"/>
    <n v="8"/>
    <n v="0"/>
  </r>
  <r>
    <s v="В/П"/>
    <d v="2024-07-28T00:00:00"/>
    <s v="Вс"/>
    <x v="28"/>
    <x v="1"/>
    <m/>
    <m/>
    <x v="7"/>
    <x v="12"/>
    <s v="переработка"/>
    <n v="8"/>
    <n v="0"/>
  </r>
  <r>
    <m/>
    <d v="2024-07-29T00:00:00"/>
    <s v="Пн"/>
    <x v="28"/>
    <x v="1"/>
    <m/>
    <m/>
    <x v="7"/>
    <x v="12"/>
    <s v="норма"/>
    <n v="0"/>
    <n v="8"/>
  </r>
  <r>
    <m/>
    <d v="2024-07-30T00:00:00"/>
    <s v="Вт"/>
    <x v="28"/>
    <x v="1"/>
    <m/>
    <m/>
    <x v="7"/>
    <x v="12"/>
    <s v="норма"/>
    <n v="0"/>
    <n v="8"/>
  </r>
  <r>
    <m/>
    <d v="2024-07-31T00:00:00"/>
    <s v="Ср"/>
    <x v="17"/>
    <x v="1"/>
    <m/>
    <m/>
    <x v="7"/>
    <x v="12"/>
    <s v="норма"/>
    <n v="0"/>
    <n v="8"/>
  </r>
  <r>
    <m/>
    <d v="2024-07-01T00:00:00"/>
    <s v="Пн"/>
    <x v="18"/>
    <x v="1"/>
    <m/>
    <m/>
    <x v="11"/>
    <x v="12"/>
    <s v="норма"/>
    <n v="0"/>
    <n v="8"/>
  </r>
  <r>
    <m/>
    <d v="2024-07-02T00:00:00"/>
    <s v="Вт"/>
    <x v="18"/>
    <x v="1"/>
    <m/>
    <m/>
    <x v="11"/>
    <x v="12"/>
    <s v="норма"/>
    <n v="0"/>
    <n v="8"/>
  </r>
  <r>
    <m/>
    <d v="2024-07-03T00:00:00"/>
    <s v="Ср"/>
    <x v="18"/>
    <x v="1"/>
    <m/>
    <m/>
    <x v="11"/>
    <x v="12"/>
    <s v="норма"/>
    <n v="0"/>
    <n v="8"/>
  </r>
  <r>
    <m/>
    <d v="2024-07-04T00:00:00"/>
    <s v="Чт"/>
    <x v="18"/>
    <x v="1"/>
    <m/>
    <m/>
    <x v="11"/>
    <x v="12"/>
    <s v="норма"/>
    <n v="0"/>
    <n v="8"/>
  </r>
  <r>
    <m/>
    <d v="2024-07-05T00:00:00"/>
    <s v="Пт"/>
    <x v="18"/>
    <x v="1"/>
    <m/>
    <m/>
    <x v="11"/>
    <x v="12"/>
    <s v="норма"/>
    <n v="0"/>
    <n v="8"/>
  </r>
  <r>
    <s v="В/П"/>
    <d v="2024-07-06T00:00:00"/>
    <s v="Сб"/>
    <x v="0"/>
    <x v="5"/>
    <m/>
    <m/>
    <x v="11"/>
    <x v="12"/>
    <s v=""/>
    <n v="0"/>
    <n v="0"/>
  </r>
  <r>
    <s v="В/П"/>
    <d v="2024-07-07T00:00:00"/>
    <s v="Вс"/>
    <x v="0"/>
    <x v="5"/>
    <m/>
    <m/>
    <x v="11"/>
    <x v="12"/>
    <s v=""/>
    <n v="0"/>
    <n v="0"/>
  </r>
  <r>
    <m/>
    <d v="2024-07-08T00:00:00"/>
    <s v="Пн"/>
    <x v="18"/>
    <x v="1"/>
    <m/>
    <m/>
    <x v="11"/>
    <x v="12"/>
    <s v="норма"/>
    <n v="0"/>
    <n v="8"/>
  </r>
  <r>
    <m/>
    <d v="2024-07-09T00:00:00"/>
    <s v="Вт"/>
    <x v="18"/>
    <x v="1"/>
    <m/>
    <m/>
    <x v="11"/>
    <x v="12"/>
    <s v="норма"/>
    <n v="0"/>
    <n v="8"/>
  </r>
  <r>
    <m/>
    <d v="2024-07-10T00:00:00"/>
    <s v="Ср"/>
    <x v="18"/>
    <x v="1"/>
    <m/>
    <m/>
    <x v="11"/>
    <x v="12"/>
    <s v="норма"/>
    <n v="0"/>
    <n v="8"/>
  </r>
  <r>
    <m/>
    <d v="2024-07-11T00:00:00"/>
    <s v="Чт"/>
    <x v="18"/>
    <x v="1"/>
    <m/>
    <m/>
    <x v="11"/>
    <x v="12"/>
    <s v="норма"/>
    <n v="0"/>
    <n v="8"/>
  </r>
  <r>
    <m/>
    <d v="2024-07-12T00:00:00"/>
    <s v="Пт"/>
    <x v="18"/>
    <x v="1"/>
    <m/>
    <m/>
    <x v="11"/>
    <x v="12"/>
    <s v="норма"/>
    <n v="0"/>
    <n v="8"/>
  </r>
  <r>
    <s v="В/П"/>
    <d v="2024-07-13T00:00:00"/>
    <s v="Сб"/>
    <x v="0"/>
    <x v="5"/>
    <m/>
    <m/>
    <x v="11"/>
    <x v="12"/>
    <s v=""/>
    <n v="0"/>
    <n v="0"/>
  </r>
  <r>
    <s v="В/П"/>
    <d v="2024-07-14T00:00:00"/>
    <s v="Вс"/>
    <x v="0"/>
    <x v="5"/>
    <m/>
    <m/>
    <x v="11"/>
    <x v="12"/>
    <s v=""/>
    <n v="0"/>
    <n v="0"/>
  </r>
  <r>
    <m/>
    <d v="2024-07-15T00:00:00"/>
    <s v="Пн"/>
    <x v="30"/>
    <x v="1"/>
    <m/>
    <m/>
    <x v="11"/>
    <x v="12"/>
    <s v="норма"/>
    <n v="0"/>
    <n v="8"/>
  </r>
  <r>
    <m/>
    <d v="2024-07-16T00:00:00"/>
    <s v="Вт"/>
    <x v="30"/>
    <x v="1"/>
    <m/>
    <m/>
    <x v="11"/>
    <x v="12"/>
    <s v="норма"/>
    <n v="0"/>
    <n v="8"/>
  </r>
  <r>
    <m/>
    <d v="2024-07-17T00:00:00"/>
    <s v="Ср"/>
    <x v="30"/>
    <x v="1"/>
    <m/>
    <m/>
    <x v="11"/>
    <x v="12"/>
    <s v="норма"/>
    <n v="0"/>
    <n v="8"/>
  </r>
  <r>
    <m/>
    <d v="2024-07-18T00:00:00"/>
    <s v="Чт"/>
    <x v="30"/>
    <x v="1"/>
    <m/>
    <m/>
    <x v="11"/>
    <x v="12"/>
    <s v="норма"/>
    <n v="0"/>
    <n v="8"/>
  </r>
  <r>
    <m/>
    <d v="2024-07-19T00:00:00"/>
    <s v="Пт"/>
    <x v="30"/>
    <x v="1"/>
    <m/>
    <m/>
    <x v="11"/>
    <x v="12"/>
    <s v="норма"/>
    <n v="0"/>
    <n v="8"/>
  </r>
  <r>
    <s v="В/П"/>
    <d v="2024-07-20T00:00:00"/>
    <s v="Сб"/>
    <x v="0"/>
    <x v="5"/>
    <m/>
    <m/>
    <x v="11"/>
    <x v="12"/>
    <s v=""/>
    <n v="0"/>
    <n v="0"/>
  </r>
  <r>
    <s v="В/П"/>
    <d v="2024-07-21T00:00:00"/>
    <s v="Вс"/>
    <x v="0"/>
    <x v="5"/>
    <m/>
    <m/>
    <x v="11"/>
    <x v="12"/>
    <s v=""/>
    <n v="0"/>
    <n v="0"/>
  </r>
  <r>
    <m/>
    <d v="2024-07-22T00:00:00"/>
    <s v="Пн"/>
    <x v="27"/>
    <x v="1"/>
    <m/>
    <m/>
    <x v="11"/>
    <x v="12"/>
    <s v="норма"/>
    <n v="0"/>
    <n v="8"/>
  </r>
  <r>
    <m/>
    <d v="2024-07-23T00:00:00"/>
    <s v="Вт"/>
    <x v="27"/>
    <x v="1"/>
    <m/>
    <m/>
    <x v="11"/>
    <x v="12"/>
    <s v="норма"/>
    <n v="0"/>
    <n v="8"/>
  </r>
  <r>
    <m/>
    <d v="2024-07-24T00:00:00"/>
    <s v="Ср"/>
    <x v="27"/>
    <x v="1"/>
    <m/>
    <m/>
    <x v="11"/>
    <x v="12"/>
    <s v="норма"/>
    <n v="0"/>
    <n v="8"/>
  </r>
  <r>
    <m/>
    <d v="2024-07-25T00:00:00"/>
    <s v="Чт"/>
    <x v="27"/>
    <x v="1"/>
    <m/>
    <m/>
    <x v="11"/>
    <x v="12"/>
    <s v="норма"/>
    <n v="0"/>
    <n v="8"/>
  </r>
  <r>
    <m/>
    <d v="2024-07-26T00:00:00"/>
    <s v="Пт"/>
    <x v="27"/>
    <x v="1"/>
    <m/>
    <m/>
    <x v="11"/>
    <x v="12"/>
    <s v="норма"/>
    <n v="0"/>
    <n v="8"/>
  </r>
  <r>
    <s v="В/П"/>
    <d v="2024-07-27T00:00:00"/>
    <s v="Сб"/>
    <x v="0"/>
    <x v="5"/>
    <m/>
    <m/>
    <x v="11"/>
    <x v="12"/>
    <s v=""/>
    <n v="0"/>
    <n v="0"/>
  </r>
  <r>
    <s v="В/П"/>
    <d v="2024-07-28T00:00:00"/>
    <s v="Вс"/>
    <x v="0"/>
    <x v="5"/>
    <m/>
    <m/>
    <x v="11"/>
    <x v="12"/>
    <s v=""/>
    <n v="0"/>
    <n v="0"/>
  </r>
  <r>
    <m/>
    <d v="2024-07-29T00:00:00"/>
    <s v="Пн"/>
    <x v="18"/>
    <x v="1"/>
    <m/>
    <m/>
    <x v="11"/>
    <x v="12"/>
    <s v="норма"/>
    <n v="0"/>
    <n v="8"/>
  </r>
  <r>
    <m/>
    <d v="2024-07-30T00:00:00"/>
    <s v="Вт"/>
    <x v="18"/>
    <x v="1"/>
    <m/>
    <m/>
    <x v="11"/>
    <x v="12"/>
    <s v="норма"/>
    <n v="0"/>
    <n v="8"/>
  </r>
  <r>
    <m/>
    <d v="2024-07-31T00:00:00"/>
    <s v="Ср"/>
    <x v="18"/>
    <x v="13"/>
    <m/>
    <m/>
    <x v="11"/>
    <x v="12"/>
    <s v="норма + переработка"/>
    <n v="4"/>
    <n v="8"/>
  </r>
  <r>
    <m/>
    <d v="2024-07-01T00:00:00"/>
    <s v="Пн"/>
    <x v="29"/>
    <x v="1"/>
    <m/>
    <m/>
    <x v="13"/>
    <x v="12"/>
    <s v="норма"/>
    <n v="0"/>
    <n v="8"/>
  </r>
  <r>
    <m/>
    <d v="2024-07-02T00:00:00"/>
    <s v="Вт"/>
    <x v="29"/>
    <x v="1"/>
    <m/>
    <m/>
    <x v="13"/>
    <x v="12"/>
    <s v="норма"/>
    <n v="0"/>
    <n v="8"/>
  </r>
  <r>
    <m/>
    <d v="2024-07-03T00:00:00"/>
    <s v="Ср"/>
    <x v="29"/>
    <x v="1"/>
    <m/>
    <m/>
    <x v="13"/>
    <x v="12"/>
    <s v="норма"/>
    <n v="0"/>
    <n v="8"/>
  </r>
  <r>
    <m/>
    <d v="2024-07-04T00:00:00"/>
    <s v="Чт"/>
    <x v="29"/>
    <x v="1"/>
    <m/>
    <m/>
    <x v="13"/>
    <x v="12"/>
    <s v="норма"/>
    <n v="0"/>
    <n v="8"/>
  </r>
  <r>
    <m/>
    <d v="2024-07-05T00:00:00"/>
    <s v="Пт"/>
    <x v="29"/>
    <x v="1"/>
    <m/>
    <m/>
    <x v="13"/>
    <x v="12"/>
    <s v="норма"/>
    <n v="0"/>
    <n v="8"/>
  </r>
  <r>
    <s v="В/П"/>
    <d v="2024-07-06T00:00:00"/>
    <s v="Сб"/>
    <x v="0"/>
    <x v="5"/>
    <m/>
    <m/>
    <x v="13"/>
    <x v="12"/>
    <s v=""/>
    <n v="0"/>
    <n v="0"/>
  </r>
  <r>
    <s v="В/П"/>
    <d v="2024-07-07T00:00:00"/>
    <s v="Вс"/>
    <x v="0"/>
    <x v="5"/>
    <m/>
    <m/>
    <x v="13"/>
    <x v="12"/>
    <s v=""/>
    <n v="0"/>
    <n v="0"/>
  </r>
  <r>
    <m/>
    <d v="2024-07-08T00:00:00"/>
    <s v="Пн"/>
    <x v="29"/>
    <x v="1"/>
    <m/>
    <m/>
    <x v="13"/>
    <x v="12"/>
    <s v="норма"/>
    <n v="0"/>
    <n v="8"/>
  </r>
  <r>
    <m/>
    <d v="2024-07-09T00:00:00"/>
    <s v="Вт"/>
    <x v="29"/>
    <x v="1"/>
    <m/>
    <m/>
    <x v="13"/>
    <x v="12"/>
    <s v="норма"/>
    <n v="0"/>
    <n v="8"/>
  </r>
  <r>
    <m/>
    <d v="2024-07-10T00:00:00"/>
    <s v="Ср"/>
    <x v="29"/>
    <x v="11"/>
    <m/>
    <m/>
    <x v="13"/>
    <x v="12"/>
    <s v="норма + переработка"/>
    <n v="1"/>
    <n v="8"/>
  </r>
  <r>
    <m/>
    <d v="2024-07-11T00:00:00"/>
    <s v="Чт"/>
    <x v="29"/>
    <x v="1"/>
    <m/>
    <m/>
    <x v="13"/>
    <x v="12"/>
    <s v="норма"/>
    <n v="0"/>
    <n v="8"/>
  </r>
  <r>
    <m/>
    <d v="2024-07-12T00:00:00"/>
    <s v="Пт"/>
    <x v="29"/>
    <x v="1"/>
    <m/>
    <m/>
    <x v="13"/>
    <x v="12"/>
    <s v="норма"/>
    <n v="0"/>
    <n v="8"/>
  </r>
  <r>
    <s v="В/П"/>
    <d v="2024-07-13T00:00:00"/>
    <s v="Сб"/>
    <x v="0"/>
    <x v="5"/>
    <m/>
    <m/>
    <x v="13"/>
    <x v="12"/>
    <s v=""/>
    <n v="0"/>
    <n v="0"/>
  </r>
  <r>
    <s v="В/П"/>
    <d v="2024-07-14T00:00:00"/>
    <s v="Вс"/>
    <x v="0"/>
    <x v="5"/>
    <m/>
    <m/>
    <x v="13"/>
    <x v="12"/>
    <s v=""/>
    <n v="0"/>
    <n v="0"/>
  </r>
  <r>
    <m/>
    <d v="2024-07-15T00:00:00"/>
    <s v="Пн"/>
    <x v="29"/>
    <x v="1"/>
    <m/>
    <m/>
    <x v="13"/>
    <x v="12"/>
    <s v="норма"/>
    <n v="0"/>
    <n v="8"/>
  </r>
  <r>
    <m/>
    <d v="2024-07-16T00:00:00"/>
    <s v="Вт"/>
    <x v="29"/>
    <x v="1"/>
    <m/>
    <m/>
    <x v="13"/>
    <x v="12"/>
    <s v="норма"/>
    <n v="0"/>
    <n v="8"/>
  </r>
  <r>
    <m/>
    <d v="2024-07-17T00:00:00"/>
    <s v="Ср"/>
    <x v="29"/>
    <x v="1"/>
    <m/>
    <m/>
    <x v="13"/>
    <x v="12"/>
    <s v="норма"/>
    <n v="0"/>
    <n v="8"/>
  </r>
  <r>
    <m/>
    <d v="2024-07-18T00:00:00"/>
    <s v="Чт"/>
    <x v="29"/>
    <x v="11"/>
    <m/>
    <m/>
    <x v="13"/>
    <x v="12"/>
    <s v="норма + переработка"/>
    <n v="1"/>
    <n v="8"/>
  </r>
  <r>
    <m/>
    <d v="2024-07-19T00:00:00"/>
    <s v="Пт"/>
    <x v="29"/>
    <x v="1"/>
    <m/>
    <m/>
    <x v="13"/>
    <x v="12"/>
    <s v="норма"/>
    <n v="0"/>
    <n v="8"/>
  </r>
  <r>
    <s v="В/П"/>
    <d v="2024-07-20T00:00:00"/>
    <s v="Сб"/>
    <x v="0"/>
    <x v="5"/>
    <m/>
    <m/>
    <x v="13"/>
    <x v="12"/>
    <s v=""/>
    <n v="0"/>
    <n v="0"/>
  </r>
  <r>
    <s v="В/П"/>
    <d v="2024-07-21T00:00:00"/>
    <s v="Вс"/>
    <x v="0"/>
    <x v="5"/>
    <m/>
    <m/>
    <x v="13"/>
    <x v="12"/>
    <s v=""/>
    <n v="0"/>
    <n v="0"/>
  </r>
  <r>
    <m/>
    <d v="2024-07-22T00:00:00"/>
    <s v="Пн"/>
    <x v="29"/>
    <x v="1"/>
    <m/>
    <m/>
    <x v="13"/>
    <x v="12"/>
    <s v="норма"/>
    <n v="0"/>
    <n v="8"/>
  </r>
  <r>
    <m/>
    <d v="2024-07-23T00:00:00"/>
    <s v="Вт"/>
    <x v="29"/>
    <x v="1"/>
    <m/>
    <m/>
    <x v="13"/>
    <x v="12"/>
    <s v="норма"/>
    <n v="0"/>
    <n v="8"/>
  </r>
  <r>
    <m/>
    <d v="2024-07-24T00:00:00"/>
    <s v="Ср"/>
    <x v="29"/>
    <x v="1"/>
    <m/>
    <m/>
    <x v="13"/>
    <x v="12"/>
    <s v="норма"/>
    <n v="0"/>
    <n v="8"/>
  </r>
  <r>
    <m/>
    <d v="2024-07-25T00:00:00"/>
    <s v="Чт"/>
    <x v="29"/>
    <x v="1"/>
    <m/>
    <m/>
    <x v="13"/>
    <x v="12"/>
    <s v="норма"/>
    <n v="0"/>
    <n v="8"/>
  </r>
  <r>
    <m/>
    <d v="2024-07-26T00:00:00"/>
    <s v="Пт"/>
    <x v="29"/>
    <x v="1"/>
    <m/>
    <m/>
    <x v="13"/>
    <x v="12"/>
    <s v="норма"/>
    <n v="0"/>
    <n v="8"/>
  </r>
  <r>
    <s v="В/П"/>
    <d v="2024-07-27T00:00:00"/>
    <s v="Сб"/>
    <x v="0"/>
    <x v="5"/>
    <m/>
    <m/>
    <x v="13"/>
    <x v="12"/>
    <s v=""/>
    <n v="0"/>
    <n v="0"/>
  </r>
  <r>
    <s v="В/П"/>
    <d v="2024-07-28T00:00:00"/>
    <s v="Вс"/>
    <x v="0"/>
    <x v="5"/>
    <m/>
    <m/>
    <x v="13"/>
    <x v="12"/>
    <s v=""/>
    <n v="0"/>
    <n v="0"/>
  </r>
  <r>
    <m/>
    <d v="2024-07-29T00:00:00"/>
    <s v="Пн"/>
    <x v="29"/>
    <x v="1"/>
    <m/>
    <m/>
    <x v="13"/>
    <x v="12"/>
    <s v="норма"/>
    <n v="0"/>
    <n v="8"/>
  </r>
  <r>
    <m/>
    <d v="2024-07-30T00:00:00"/>
    <s v="Вт"/>
    <x v="29"/>
    <x v="1"/>
    <m/>
    <m/>
    <x v="13"/>
    <x v="12"/>
    <s v="норма"/>
    <n v="0"/>
    <n v="8"/>
  </r>
  <r>
    <m/>
    <d v="2024-07-31T00:00:00"/>
    <s v="Ср"/>
    <x v="29"/>
    <x v="1"/>
    <m/>
    <m/>
    <x v="13"/>
    <x v="12"/>
    <s v="норма"/>
    <n v="0"/>
    <n v="8"/>
  </r>
  <r>
    <m/>
    <d v="2024-07-01T00:00:00"/>
    <s v="Пн"/>
    <x v="0"/>
    <x v="5"/>
    <m/>
    <m/>
    <x v="14"/>
    <x v="12"/>
    <s v=""/>
    <n v="0"/>
    <n v="0"/>
  </r>
  <r>
    <m/>
    <d v="2024-07-02T00:00:00"/>
    <s v="Вт"/>
    <x v="0"/>
    <x v="5"/>
    <m/>
    <m/>
    <x v="14"/>
    <x v="12"/>
    <s v=""/>
    <n v="0"/>
    <n v="0"/>
  </r>
  <r>
    <m/>
    <d v="2024-07-03T00:00:00"/>
    <s v="Ср"/>
    <x v="0"/>
    <x v="5"/>
    <m/>
    <m/>
    <x v="14"/>
    <x v="12"/>
    <s v=""/>
    <n v="0"/>
    <n v="0"/>
  </r>
  <r>
    <m/>
    <d v="2024-07-04T00:00:00"/>
    <s v="Чт"/>
    <x v="0"/>
    <x v="5"/>
    <m/>
    <m/>
    <x v="14"/>
    <x v="12"/>
    <s v=""/>
    <n v="0"/>
    <n v="0"/>
  </r>
  <r>
    <m/>
    <d v="2024-07-05T00:00:00"/>
    <s v="Пт"/>
    <x v="0"/>
    <x v="5"/>
    <m/>
    <m/>
    <x v="14"/>
    <x v="12"/>
    <s v=""/>
    <n v="0"/>
    <n v="0"/>
  </r>
  <r>
    <s v="В/П"/>
    <d v="2024-07-06T00:00:00"/>
    <s v="Сб"/>
    <x v="0"/>
    <x v="5"/>
    <m/>
    <m/>
    <x v="14"/>
    <x v="12"/>
    <s v=""/>
    <n v="0"/>
    <n v="0"/>
  </r>
  <r>
    <s v="В/П"/>
    <d v="2024-07-07T00:00:00"/>
    <s v="Вс"/>
    <x v="0"/>
    <x v="5"/>
    <m/>
    <m/>
    <x v="14"/>
    <x v="12"/>
    <s v=""/>
    <n v="0"/>
    <n v="0"/>
  </r>
  <r>
    <m/>
    <d v="2024-07-08T00:00:00"/>
    <s v="Пн"/>
    <x v="0"/>
    <x v="5"/>
    <m/>
    <m/>
    <x v="14"/>
    <x v="12"/>
    <s v=""/>
    <n v="0"/>
    <n v="0"/>
  </r>
  <r>
    <m/>
    <d v="2024-07-09T00:00:00"/>
    <s v="Вт"/>
    <x v="0"/>
    <x v="5"/>
    <m/>
    <m/>
    <x v="14"/>
    <x v="12"/>
    <s v=""/>
    <n v="0"/>
    <n v="0"/>
  </r>
  <r>
    <m/>
    <d v="2024-07-10T00:00:00"/>
    <s v="Ср"/>
    <x v="0"/>
    <x v="5"/>
    <m/>
    <m/>
    <x v="14"/>
    <x v="12"/>
    <s v=""/>
    <n v="0"/>
    <n v="0"/>
  </r>
  <r>
    <m/>
    <d v="2024-07-11T00:00:00"/>
    <s v="Чт"/>
    <x v="0"/>
    <x v="5"/>
    <m/>
    <m/>
    <x v="14"/>
    <x v="12"/>
    <s v=""/>
    <n v="0"/>
    <n v="0"/>
  </r>
  <r>
    <m/>
    <d v="2024-07-12T00:00:00"/>
    <s v="Пт"/>
    <x v="0"/>
    <x v="5"/>
    <m/>
    <m/>
    <x v="14"/>
    <x v="12"/>
    <s v=""/>
    <n v="0"/>
    <n v="0"/>
  </r>
  <r>
    <s v="В/П"/>
    <d v="2024-07-13T00:00:00"/>
    <s v="Сб"/>
    <x v="0"/>
    <x v="5"/>
    <m/>
    <m/>
    <x v="14"/>
    <x v="12"/>
    <s v=""/>
    <n v="0"/>
    <n v="0"/>
  </r>
  <r>
    <s v="В/П"/>
    <d v="2024-07-14T00:00:00"/>
    <s v="Вс"/>
    <x v="0"/>
    <x v="5"/>
    <m/>
    <m/>
    <x v="14"/>
    <x v="12"/>
    <s v=""/>
    <n v="0"/>
    <n v="0"/>
  </r>
  <r>
    <m/>
    <d v="2024-07-15T00:00:00"/>
    <s v="Пн"/>
    <x v="0"/>
    <x v="5"/>
    <m/>
    <m/>
    <x v="14"/>
    <x v="12"/>
    <s v=""/>
    <n v="0"/>
    <n v="0"/>
  </r>
  <r>
    <m/>
    <d v="2024-07-16T00:00:00"/>
    <s v="Вт"/>
    <x v="0"/>
    <x v="5"/>
    <m/>
    <m/>
    <x v="14"/>
    <x v="12"/>
    <s v=""/>
    <n v="0"/>
    <n v="0"/>
  </r>
  <r>
    <m/>
    <d v="2024-07-17T00:00:00"/>
    <s v="Ср"/>
    <x v="0"/>
    <x v="5"/>
    <m/>
    <m/>
    <x v="14"/>
    <x v="12"/>
    <s v=""/>
    <n v="0"/>
    <n v="0"/>
  </r>
  <r>
    <m/>
    <d v="2024-07-18T00:00:00"/>
    <s v="Чт"/>
    <x v="0"/>
    <x v="5"/>
    <m/>
    <m/>
    <x v="14"/>
    <x v="12"/>
    <s v=""/>
    <n v="0"/>
    <n v="0"/>
  </r>
  <r>
    <m/>
    <d v="2024-07-19T00:00:00"/>
    <s v="Пт"/>
    <x v="0"/>
    <x v="5"/>
    <m/>
    <m/>
    <x v="14"/>
    <x v="12"/>
    <s v=""/>
    <n v="0"/>
    <n v="0"/>
  </r>
  <r>
    <s v="В/П"/>
    <d v="2024-07-20T00:00:00"/>
    <s v="Сб"/>
    <x v="0"/>
    <x v="5"/>
    <m/>
    <m/>
    <x v="14"/>
    <x v="12"/>
    <s v=""/>
    <n v="0"/>
    <n v="0"/>
  </r>
  <r>
    <s v="В/П"/>
    <d v="2024-07-21T00:00:00"/>
    <s v="Вс"/>
    <x v="0"/>
    <x v="5"/>
    <m/>
    <m/>
    <x v="14"/>
    <x v="12"/>
    <s v=""/>
    <n v="0"/>
    <n v="0"/>
  </r>
  <r>
    <m/>
    <d v="2024-07-22T00:00:00"/>
    <s v="Пн"/>
    <x v="18"/>
    <x v="8"/>
    <m/>
    <m/>
    <x v="14"/>
    <x v="12"/>
    <s v="норма"/>
    <n v="0"/>
    <n v="5"/>
  </r>
  <r>
    <m/>
    <d v="2024-07-23T00:00:00"/>
    <s v="Вт"/>
    <x v="18"/>
    <x v="11"/>
    <m/>
    <m/>
    <x v="14"/>
    <x v="12"/>
    <s v="норма + переработка"/>
    <n v="1"/>
    <n v="8"/>
  </r>
  <r>
    <m/>
    <d v="2024-07-24T00:00:00"/>
    <s v="Ср"/>
    <x v="18"/>
    <x v="1"/>
    <m/>
    <m/>
    <x v="14"/>
    <x v="12"/>
    <s v="норма"/>
    <n v="0"/>
    <n v="8"/>
  </r>
  <r>
    <m/>
    <d v="2024-07-25T00:00:00"/>
    <s v="Чт"/>
    <x v="18"/>
    <x v="11"/>
    <m/>
    <m/>
    <x v="14"/>
    <x v="12"/>
    <s v="норма + переработка"/>
    <n v="1"/>
    <n v="8"/>
  </r>
  <r>
    <m/>
    <d v="2024-07-26T00:00:00"/>
    <s v="Пт"/>
    <x v="18"/>
    <x v="1"/>
    <m/>
    <m/>
    <x v="14"/>
    <x v="12"/>
    <s v="норма"/>
    <n v="0"/>
    <n v="8"/>
  </r>
  <r>
    <s v="В/П"/>
    <d v="2024-07-27T00:00:00"/>
    <s v="Сб"/>
    <x v="0"/>
    <x v="5"/>
    <m/>
    <m/>
    <x v="14"/>
    <x v="12"/>
    <s v=""/>
    <n v="0"/>
    <n v="0"/>
  </r>
  <r>
    <s v="В/П"/>
    <d v="2024-07-28T00:00:00"/>
    <s v="Вс"/>
    <x v="0"/>
    <x v="5"/>
    <m/>
    <m/>
    <x v="14"/>
    <x v="12"/>
    <s v=""/>
    <n v="0"/>
    <n v="0"/>
  </r>
  <r>
    <m/>
    <d v="2024-07-29T00:00:00"/>
    <s v="Пн"/>
    <x v="18"/>
    <x v="11"/>
    <m/>
    <m/>
    <x v="14"/>
    <x v="12"/>
    <s v="норма + переработка"/>
    <n v="1"/>
    <n v="8"/>
  </r>
  <r>
    <m/>
    <d v="2024-07-30T00:00:00"/>
    <s v="Вт"/>
    <x v="18"/>
    <x v="1"/>
    <m/>
    <m/>
    <x v="14"/>
    <x v="12"/>
    <s v="норма"/>
    <n v="0"/>
    <n v="8"/>
  </r>
  <r>
    <m/>
    <d v="2024-07-31T00:00:00"/>
    <s v="Ср"/>
    <x v="18"/>
    <x v="1"/>
    <m/>
    <m/>
    <x v="14"/>
    <x v="12"/>
    <s v="норма"/>
    <n v="0"/>
    <n v="8"/>
  </r>
  <r>
    <m/>
    <d v="2024-07-01T00:00:00"/>
    <s v="Пн"/>
    <x v="30"/>
    <x v="1"/>
    <m/>
    <m/>
    <x v="10"/>
    <x v="12"/>
    <s v="норма"/>
    <n v="0"/>
    <n v="8"/>
  </r>
  <r>
    <m/>
    <d v="2024-07-02T00:00:00"/>
    <s v="Вт"/>
    <x v="30"/>
    <x v="1"/>
    <m/>
    <m/>
    <x v="10"/>
    <x v="12"/>
    <s v="норма"/>
    <n v="0"/>
    <n v="8"/>
  </r>
  <r>
    <m/>
    <d v="2024-07-03T00:00:00"/>
    <s v="Ср"/>
    <x v="30"/>
    <x v="1"/>
    <m/>
    <m/>
    <x v="10"/>
    <x v="12"/>
    <s v="норма"/>
    <n v="0"/>
    <n v="8"/>
  </r>
  <r>
    <m/>
    <d v="2024-07-04T00:00:00"/>
    <s v="Чт"/>
    <x v="30"/>
    <x v="1"/>
    <m/>
    <m/>
    <x v="10"/>
    <x v="12"/>
    <s v="норма"/>
    <n v="0"/>
    <n v="8"/>
  </r>
  <r>
    <m/>
    <d v="2024-07-05T00:00:00"/>
    <s v="Пт"/>
    <x v="30"/>
    <x v="1"/>
    <m/>
    <m/>
    <x v="10"/>
    <x v="12"/>
    <s v="норма"/>
    <n v="0"/>
    <n v="8"/>
  </r>
  <r>
    <s v="В/П"/>
    <d v="2024-07-06T00:00:00"/>
    <s v="Сб"/>
    <x v="0"/>
    <x v="5"/>
    <m/>
    <m/>
    <x v="10"/>
    <x v="12"/>
    <s v=""/>
    <n v="0"/>
    <n v="0"/>
  </r>
  <r>
    <s v="В/П"/>
    <d v="2024-07-07T00:00:00"/>
    <s v="Вс"/>
    <x v="0"/>
    <x v="5"/>
    <m/>
    <m/>
    <x v="10"/>
    <x v="12"/>
    <s v=""/>
    <n v="0"/>
    <n v="0"/>
  </r>
  <r>
    <m/>
    <d v="2024-07-08T00:00:00"/>
    <s v="Пн"/>
    <x v="30"/>
    <x v="1"/>
    <m/>
    <m/>
    <x v="10"/>
    <x v="12"/>
    <s v="норма"/>
    <n v="0"/>
    <n v="8"/>
  </r>
  <r>
    <m/>
    <d v="2024-07-09T00:00:00"/>
    <s v="Вт"/>
    <x v="30"/>
    <x v="1"/>
    <m/>
    <m/>
    <x v="10"/>
    <x v="12"/>
    <s v="норма"/>
    <n v="0"/>
    <n v="8"/>
  </r>
  <r>
    <m/>
    <d v="2024-07-10T00:00:00"/>
    <s v="Ср"/>
    <x v="30"/>
    <x v="1"/>
    <m/>
    <m/>
    <x v="10"/>
    <x v="12"/>
    <s v="норма"/>
    <n v="0"/>
    <n v="8"/>
  </r>
  <r>
    <m/>
    <d v="2024-07-11T00:00:00"/>
    <s v="Чт"/>
    <x v="30"/>
    <x v="1"/>
    <m/>
    <m/>
    <x v="10"/>
    <x v="12"/>
    <s v="норма"/>
    <n v="0"/>
    <n v="8"/>
  </r>
  <r>
    <m/>
    <d v="2024-07-12T00:00:00"/>
    <s v="Пт"/>
    <x v="30"/>
    <x v="1"/>
    <m/>
    <m/>
    <x v="10"/>
    <x v="12"/>
    <s v="норма"/>
    <n v="0"/>
    <n v="8"/>
  </r>
  <r>
    <s v="В/П"/>
    <d v="2024-07-13T00:00:00"/>
    <s v="Сб"/>
    <x v="0"/>
    <x v="5"/>
    <m/>
    <m/>
    <x v="10"/>
    <x v="12"/>
    <s v=""/>
    <n v="0"/>
    <n v="0"/>
  </r>
  <r>
    <s v="В/П"/>
    <d v="2024-07-14T00:00:00"/>
    <s v="Вс"/>
    <x v="0"/>
    <x v="5"/>
    <m/>
    <m/>
    <x v="10"/>
    <x v="12"/>
    <s v=""/>
    <n v="0"/>
    <n v="0"/>
  </r>
  <r>
    <m/>
    <d v="2024-07-15T00:00:00"/>
    <s v="Пн"/>
    <x v="30"/>
    <x v="1"/>
    <m/>
    <m/>
    <x v="10"/>
    <x v="12"/>
    <s v="норма"/>
    <n v="0"/>
    <n v="8"/>
  </r>
  <r>
    <m/>
    <d v="2024-07-16T00:00:00"/>
    <s v="Вт"/>
    <x v="30"/>
    <x v="1"/>
    <m/>
    <m/>
    <x v="10"/>
    <x v="12"/>
    <s v="норма"/>
    <n v="0"/>
    <n v="8"/>
  </r>
  <r>
    <m/>
    <d v="2024-07-17T00:00:00"/>
    <s v="Ср"/>
    <x v="30"/>
    <x v="1"/>
    <m/>
    <m/>
    <x v="10"/>
    <x v="12"/>
    <s v="норма"/>
    <n v="0"/>
    <n v="8"/>
  </r>
  <r>
    <m/>
    <d v="2024-07-18T00:00:00"/>
    <s v="Чт"/>
    <x v="30"/>
    <x v="1"/>
    <m/>
    <m/>
    <x v="10"/>
    <x v="12"/>
    <s v="норма"/>
    <n v="0"/>
    <n v="8"/>
  </r>
  <r>
    <m/>
    <d v="2024-07-19T00:00:00"/>
    <s v="Пт"/>
    <x v="30"/>
    <x v="1"/>
    <m/>
    <m/>
    <x v="10"/>
    <x v="12"/>
    <s v="норма"/>
    <n v="0"/>
    <n v="8"/>
  </r>
  <r>
    <s v="В/П"/>
    <d v="2024-07-20T00:00:00"/>
    <s v="Сб"/>
    <x v="0"/>
    <x v="5"/>
    <m/>
    <m/>
    <x v="10"/>
    <x v="12"/>
    <s v=""/>
    <n v="0"/>
    <n v="0"/>
  </r>
  <r>
    <s v="В/П"/>
    <d v="2024-07-21T00:00:00"/>
    <s v="Вс"/>
    <x v="0"/>
    <x v="5"/>
    <m/>
    <m/>
    <x v="10"/>
    <x v="12"/>
    <s v=""/>
    <n v="0"/>
    <n v="0"/>
  </r>
  <r>
    <m/>
    <d v="2024-07-22T00:00:00"/>
    <s v="Пн"/>
    <x v="30"/>
    <x v="1"/>
    <m/>
    <m/>
    <x v="10"/>
    <x v="12"/>
    <s v="норма"/>
    <n v="0"/>
    <n v="8"/>
  </r>
  <r>
    <m/>
    <d v="2024-07-23T00:00:00"/>
    <s v="Вт"/>
    <x v="30"/>
    <x v="1"/>
    <m/>
    <m/>
    <x v="10"/>
    <x v="12"/>
    <s v="норма"/>
    <n v="0"/>
    <n v="8"/>
  </r>
  <r>
    <m/>
    <d v="2024-07-24T00:00:00"/>
    <s v="Ср"/>
    <x v="30"/>
    <x v="1"/>
    <m/>
    <m/>
    <x v="10"/>
    <x v="12"/>
    <s v="норма"/>
    <n v="0"/>
    <n v="8"/>
  </r>
  <r>
    <m/>
    <d v="2024-07-25T00:00:00"/>
    <s v="Чт"/>
    <x v="30"/>
    <x v="1"/>
    <m/>
    <m/>
    <x v="10"/>
    <x v="12"/>
    <s v="норма"/>
    <n v="0"/>
    <n v="8"/>
  </r>
  <r>
    <m/>
    <d v="2024-07-26T00:00:00"/>
    <s v="Пт"/>
    <x v="30"/>
    <x v="1"/>
    <m/>
    <m/>
    <x v="10"/>
    <x v="12"/>
    <s v="норма"/>
    <n v="0"/>
    <n v="8"/>
  </r>
  <r>
    <s v="В/П"/>
    <d v="2024-07-27T00:00:00"/>
    <s v="Сб"/>
    <x v="0"/>
    <x v="5"/>
    <m/>
    <m/>
    <x v="10"/>
    <x v="12"/>
    <s v=""/>
    <n v="0"/>
    <n v="0"/>
  </r>
  <r>
    <s v="В/П"/>
    <d v="2024-07-28T00:00:00"/>
    <s v="Вс"/>
    <x v="0"/>
    <x v="5"/>
    <m/>
    <m/>
    <x v="10"/>
    <x v="12"/>
    <s v=""/>
    <n v="0"/>
    <n v="0"/>
  </r>
  <r>
    <m/>
    <d v="2024-07-29T00:00:00"/>
    <s v="Пн"/>
    <x v="30"/>
    <x v="1"/>
    <m/>
    <m/>
    <x v="10"/>
    <x v="12"/>
    <s v="норма"/>
    <n v="0"/>
    <n v="8"/>
  </r>
  <r>
    <m/>
    <d v="2024-07-30T00:00:00"/>
    <s v="Вт"/>
    <x v="30"/>
    <x v="1"/>
    <m/>
    <m/>
    <x v="10"/>
    <x v="12"/>
    <s v="норма"/>
    <n v="0"/>
    <n v="8"/>
  </r>
  <r>
    <m/>
    <d v="2024-07-31T00:00:00"/>
    <s v="Ср"/>
    <x v="30"/>
    <x v="1"/>
    <m/>
    <m/>
    <x v="10"/>
    <x v="12"/>
    <s v="норма"/>
    <n v="0"/>
    <n v="8"/>
  </r>
  <r>
    <m/>
    <d v="2024-07-01T00:00:00"/>
    <s v="Пн"/>
    <x v="3"/>
    <x v="11"/>
    <m/>
    <m/>
    <x v="5"/>
    <x v="12"/>
    <s v="норма + переработка"/>
    <n v="1"/>
    <n v="8"/>
  </r>
  <r>
    <m/>
    <d v="2024-07-02T00:00:00"/>
    <s v="Вт"/>
    <x v="3"/>
    <x v="1"/>
    <m/>
    <m/>
    <x v="5"/>
    <x v="12"/>
    <s v="норма"/>
    <n v="0"/>
    <n v="8"/>
  </r>
  <r>
    <m/>
    <d v="2024-07-03T00:00:00"/>
    <s v="Ср"/>
    <x v="3"/>
    <x v="10"/>
    <m/>
    <m/>
    <x v="5"/>
    <x v="12"/>
    <s v="норма + переработка"/>
    <n v="2"/>
    <n v="8"/>
  </r>
  <r>
    <m/>
    <d v="2024-07-04T00:00:00"/>
    <s v="Чт"/>
    <x v="3"/>
    <x v="8"/>
    <m/>
    <m/>
    <x v="5"/>
    <x v="12"/>
    <s v="норма"/>
    <n v="0"/>
    <n v="5"/>
  </r>
  <r>
    <m/>
    <d v="2024-07-05T00:00:00"/>
    <s v="Пт"/>
    <x v="3"/>
    <x v="1"/>
    <m/>
    <m/>
    <x v="5"/>
    <x v="12"/>
    <s v="норма"/>
    <n v="0"/>
    <n v="8"/>
  </r>
  <r>
    <s v="В/П"/>
    <d v="2024-07-06T00:00:00"/>
    <s v="Сб"/>
    <x v="0"/>
    <x v="5"/>
    <m/>
    <m/>
    <x v="5"/>
    <x v="12"/>
    <s v=""/>
    <n v="0"/>
    <n v="0"/>
  </r>
  <r>
    <s v="В/П"/>
    <d v="2024-07-07T00:00:00"/>
    <s v="Вс"/>
    <x v="0"/>
    <x v="5"/>
    <m/>
    <m/>
    <x v="5"/>
    <x v="12"/>
    <s v=""/>
    <n v="0"/>
    <n v="0"/>
  </r>
  <r>
    <m/>
    <d v="2024-07-08T00:00:00"/>
    <s v="Пн"/>
    <x v="13"/>
    <x v="1"/>
    <m/>
    <m/>
    <x v="5"/>
    <x v="12"/>
    <s v="норма"/>
    <n v="0"/>
    <n v="8"/>
  </r>
  <r>
    <m/>
    <d v="2024-07-09T00:00:00"/>
    <s v="Вт"/>
    <x v="13"/>
    <x v="1"/>
    <m/>
    <m/>
    <x v="5"/>
    <x v="12"/>
    <s v="норма"/>
    <n v="0"/>
    <n v="8"/>
  </r>
  <r>
    <m/>
    <d v="2024-07-10T00:00:00"/>
    <s v="Ср"/>
    <x v="13"/>
    <x v="1"/>
    <m/>
    <m/>
    <x v="5"/>
    <x v="12"/>
    <s v="норма"/>
    <n v="0"/>
    <n v="8"/>
  </r>
  <r>
    <m/>
    <d v="2024-07-11T00:00:00"/>
    <s v="Чт"/>
    <x v="13"/>
    <x v="1"/>
    <m/>
    <m/>
    <x v="5"/>
    <x v="12"/>
    <s v="норма"/>
    <n v="0"/>
    <n v="8"/>
  </r>
  <r>
    <m/>
    <d v="2024-07-12T00:00:00"/>
    <s v="Пт"/>
    <x v="13"/>
    <x v="1"/>
    <m/>
    <m/>
    <x v="5"/>
    <x v="12"/>
    <s v="норма"/>
    <n v="0"/>
    <n v="8"/>
  </r>
  <r>
    <s v="В/П"/>
    <d v="2024-07-13T00:00:00"/>
    <s v="Сб"/>
    <x v="0"/>
    <x v="5"/>
    <m/>
    <m/>
    <x v="5"/>
    <x v="12"/>
    <s v=""/>
    <n v="0"/>
    <n v="0"/>
  </r>
  <r>
    <s v="В/П"/>
    <d v="2024-07-14T00:00:00"/>
    <s v="Вс"/>
    <x v="0"/>
    <x v="5"/>
    <m/>
    <m/>
    <x v="5"/>
    <x v="12"/>
    <s v=""/>
    <n v="0"/>
    <n v="0"/>
  </r>
  <r>
    <m/>
    <d v="2024-07-15T00:00:00"/>
    <s v="Пн"/>
    <x v="13"/>
    <x v="1"/>
    <m/>
    <m/>
    <x v="5"/>
    <x v="12"/>
    <s v="норма"/>
    <n v="0"/>
    <n v="8"/>
  </r>
  <r>
    <m/>
    <d v="2024-07-16T00:00:00"/>
    <s v="Вт"/>
    <x v="13"/>
    <x v="1"/>
    <m/>
    <m/>
    <x v="5"/>
    <x v="12"/>
    <s v="норма"/>
    <n v="0"/>
    <n v="8"/>
  </r>
  <r>
    <m/>
    <d v="2024-07-17T00:00:00"/>
    <s v="Ср"/>
    <x v="13"/>
    <x v="1"/>
    <m/>
    <m/>
    <x v="5"/>
    <x v="12"/>
    <s v="норма"/>
    <n v="0"/>
    <n v="8"/>
  </r>
  <r>
    <m/>
    <d v="2024-07-18T00:00:00"/>
    <s v="Чт"/>
    <x v="13"/>
    <x v="1"/>
    <m/>
    <m/>
    <x v="5"/>
    <x v="12"/>
    <s v="норма"/>
    <n v="0"/>
    <n v="8"/>
  </r>
  <r>
    <m/>
    <d v="2024-07-19T00:00:00"/>
    <s v="Пт"/>
    <x v="13"/>
    <x v="1"/>
    <m/>
    <m/>
    <x v="5"/>
    <x v="12"/>
    <s v="норма"/>
    <n v="0"/>
    <n v="8"/>
  </r>
  <r>
    <s v="В/П"/>
    <d v="2024-07-20T00:00:00"/>
    <s v="Сб"/>
    <x v="0"/>
    <x v="5"/>
    <m/>
    <m/>
    <x v="5"/>
    <x v="12"/>
    <s v=""/>
    <n v="0"/>
    <n v="0"/>
  </r>
  <r>
    <s v="В/П"/>
    <d v="2024-07-21T00:00:00"/>
    <s v="Вс"/>
    <x v="0"/>
    <x v="5"/>
    <m/>
    <m/>
    <x v="5"/>
    <x v="12"/>
    <s v=""/>
    <n v="0"/>
    <n v="0"/>
  </r>
  <r>
    <m/>
    <d v="2024-07-22T00:00:00"/>
    <s v="Пн"/>
    <x v="3"/>
    <x v="1"/>
    <m/>
    <m/>
    <x v="5"/>
    <x v="12"/>
    <s v="норма"/>
    <n v="0"/>
    <n v="8"/>
  </r>
  <r>
    <m/>
    <d v="2024-07-23T00:00:00"/>
    <s v="Вт"/>
    <x v="3"/>
    <x v="10"/>
    <m/>
    <m/>
    <x v="5"/>
    <x v="12"/>
    <s v="норма + переработка"/>
    <n v="2"/>
    <n v="8"/>
  </r>
  <r>
    <m/>
    <d v="2024-07-24T00:00:00"/>
    <s v="Ср"/>
    <x v="3"/>
    <x v="13"/>
    <m/>
    <m/>
    <x v="5"/>
    <x v="12"/>
    <s v="норма + переработка"/>
    <n v="4"/>
    <n v="8"/>
  </r>
  <r>
    <m/>
    <d v="2024-07-25T00:00:00"/>
    <s v="Чт"/>
    <x v="3"/>
    <x v="12"/>
    <m/>
    <m/>
    <x v="5"/>
    <x v="12"/>
    <s v="норма + переработка"/>
    <n v="3"/>
    <n v="8"/>
  </r>
  <r>
    <m/>
    <d v="2024-07-26T00:00:00"/>
    <s v="Пт"/>
    <x v="3"/>
    <x v="10"/>
    <m/>
    <m/>
    <x v="5"/>
    <x v="12"/>
    <s v="норма + переработка"/>
    <n v="2"/>
    <n v="8"/>
  </r>
  <r>
    <s v="В/П"/>
    <d v="2024-07-27T00:00:00"/>
    <s v="Сб"/>
    <x v="0"/>
    <x v="5"/>
    <m/>
    <m/>
    <x v="5"/>
    <x v="12"/>
    <s v=""/>
    <n v="0"/>
    <n v="0"/>
  </r>
  <r>
    <s v="В/П"/>
    <d v="2024-07-28T00:00:00"/>
    <s v="Вс"/>
    <x v="3"/>
    <x v="7"/>
    <m/>
    <m/>
    <x v="5"/>
    <x v="12"/>
    <s v="переработка"/>
    <n v="3"/>
    <n v="0"/>
  </r>
  <r>
    <m/>
    <d v="2024-07-29T00:00:00"/>
    <s v="Пн"/>
    <x v="3"/>
    <x v="10"/>
    <m/>
    <m/>
    <x v="5"/>
    <x v="12"/>
    <s v="норма + переработка"/>
    <n v="2"/>
    <n v="8"/>
  </r>
  <r>
    <m/>
    <d v="2024-07-30T00:00:00"/>
    <s v="Вт"/>
    <x v="3"/>
    <x v="1"/>
    <m/>
    <m/>
    <x v="5"/>
    <x v="12"/>
    <s v="норма"/>
    <n v="0"/>
    <n v="8"/>
  </r>
  <r>
    <m/>
    <d v="2024-07-31T00:00:00"/>
    <s v="Ср"/>
    <x v="3"/>
    <x v="10"/>
    <m/>
    <m/>
    <x v="5"/>
    <x v="12"/>
    <s v="норма + переработка"/>
    <n v="2"/>
    <n v="8"/>
  </r>
  <r>
    <m/>
    <d v="2024-07-01T00:00:00"/>
    <s v="Пн"/>
    <x v="22"/>
    <x v="1"/>
    <m/>
    <m/>
    <x v="9"/>
    <x v="12"/>
    <s v="норма"/>
    <n v="0"/>
    <n v="8"/>
  </r>
  <r>
    <m/>
    <d v="2024-07-02T00:00:00"/>
    <s v="Вт"/>
    <x v="22"/>
    <x v="1"/>
    <m/>
    <m/>
    <x v="9"/>
    <x v="12"/>
    <s v="норма"/>
    <n v="0"/>
    <n v="8"/>
  </r>
  <r>
    <m/>
    <d v="2024-07-03T00:00:00"/>
    <s v="Ср"/>
    <x v="22"/>
    <x v="1"/>
    <m/>
    <m/>
    <x v="9"/>
    <x v="12"/>
    <s v="норма"/>
    <n v="0"/>
    <n v="8"/>
  </r>
  <r>
    <m/>
    <d v="2024-07-04T00:00:00"/>
    <s v="Чт"/>
    <x v="22"/>
    <x v="1"/>
    <m/>
    <m/>
    <x v="9"/>
    <x v="12"/>
    <s v="норма"/>
    <n v="0"/>
    <n v="8"/>
  </r>
  <r>
    <m/>
    <d v="2024-07-05T00:00:00"/>
    <s v="Пт"/>
    <x v="22"/>
    <x v="1"/>
    <m/>
    <m/>
    <x v="9"/>
    <x v="12"/>
    <s v="норма"/>
    <n v="0"/>
    <n v="8"/>
  </r>
  <r>
    <s v="В/П"/>
    <d v="2024-07-06T00:00:00"/>
    <s v="Сб"/>
    <x v="0"/>
    <x v="5"/>
    <m/>
    <m/>
    <x v="9"/>
    <x v="12"/>
    <s v=""/>
    <n v="0"/>
    <n v="0"/>
  </r>
  <r>
    <s v="В/П"/>
    <d v="2024-07-07T00:00:00"/>
    <s v="Вс"/>
    <x v="0"/>
    <x v="5"/>
    <m/>
    <m/>
    <x v="9"/>
    <x v="12"/>
    <s v=""/>
    <n v="0"/>
    <n v="0"/>
  </r>
  <r>
    <m/>
    <d v="2024-07-08T00:00:00"/>
    <s v="Пн"/>
    <x v="22"/>
    <x v="1"/>
    <m/>
    <m/>
    <x v="9"/>
    <x v="12"/>
    <s v="норма"/>
    <n v="0"/>
    <n v="8"/>
  </r>
  <r>
    <m/>
    <d v="2024-07-09T00:00:00"/>
    <s v="Вт"/>
    <x v="22"/>
    <x v="1"/>
    <m/>
    <m/>
    <x v="9"/>
    <x v="12"/>
    <s v="норма"/>
    <n v="0"/>
    <n v="8"/>
  </r>
  <r>
    <m/>
    <d v="2024-07-10T00:00:00"/>
    <s v="Ср"/>
    <x v="22"/>
    <x v="1"/>
    <m/>
    <m/>
    <x v="9"/>
    <x v="12"/>
    <s v="норма"/>
    <n v="0"/>
    <n v="8"/>
  </r>
  <r>
    <m/>
    <d v="2024-07-11T00:00:00"/>
    <s v="Чт"/>
    <x v="22"/>
    <x v="1"/>
    <m/>
    <m/>
    <x v="9"/>
    <x v="12"/>
    <s v="норма"/>
    <n v="0"/>
    <n v="8"/>
  </r>
  <r>
    <m/>
    <d v="2024-07-12T00:00:00"/>
    <s v="Пт"/>
    <x v="22"/>
    <x v="1"/>
    <m/>
    <m/>
    <x v="9"/>
    <x v="12"/>
    <s v="норма"/>
    <n v="0"/>
    <n v="8"/>
  </r>
  <r>
    <s v="В/П"/>
    <d v="2024-07-13T00:00:00"/>
    <s v="Сб"/>
    <x v="0"/>
    <x v="5"/>
    <m/>
    <m/>
    <x v="9"/>
    <x v="12"/>
    <s v=""/>
    <n v="0"/>
    <n v="0"/>
  </r>
  <r>
    <s v="В/П"/>
    <d v="2024-07-14T00:00:00"/>
    <s v="Вс"/>
    <x v="0"/>
    <x v="5"/>
    <m/>
    <m/>
    <x v="9"/>
    <x v="12"/>
    <s v=""/>
    <n v="0"/>
    <n v="0"/>
  </r>
  <r>
    <m/>
    <d v="2024-07-15T00:00:00"/>
    <s v="Пн"/>
    <x v="22"/>
    <x v="1"/>
    <m/>
    <m/>
    <x v="9"/>
    <x v="12"/>
    <s v="норма"/>
    <n v="0"/>
    <n v="8"/>
  </r>
  <r>
    <m/>
    <d v="2024-07-16T00:00:00"/>
    <s v="Вт"/>
    <x v="22"/>
    <x v="1"/>
    <m/>
    <m/>
    <x v="9"/>
    <x v="12"/>
    <s v="норма"/>
    <n v="0"/>
    <n v="8"/>
  </r>
  <r>
    <m/>
    <d v="2024-07-17T00:00:00"/>
    <s v="Ср"/>
    <x v="22"/>
    <x v="1"/>
    <m/>
    <m/>
    <x v="9"/>
    <x v="12"/>
    <s v="норма"/>
    <n v="0"/>
    <n v="8"/>
  </r>
  <r>
    <m/>
    <d v="2024-07-18T00:00:00"/>
    <s v="Чт"/>
    <x v="22"/>
    <x v="1"/>
    <m/>
    <m/>
    <x v="9"/>
    <x v="12"/>
    <s v="норма"/>
    <n v="0"/>
    <n v="8"/>
  </r>
  <r>
    <m/>
    <d v="2024-07-19T00:00:00"/>
    <s v="Пт"/>
    <x v="22"/>
    <x v="1"/>
    <m/>
    <m/>
    <x v="9"/>
    <x v="12"/>
    <s v="норма"/>
    <n v="0"/>
    <n v="8"/>
  </r>
  <r>
    <s v="В/П"/>
    <d v="2024-07-20T00:00:00"/>
    <s v="Сб"/>
    <x v="0"/>
    <x v="5"/>
    <m/>
    <m/>
    <x v="9"/>
    <x v="12"/>
    <s v=""/>
    <n v="0"/>
    <n v="0"/>
  </r>
  <r>
    <s v="В/П"/>
    <d v="2024-07-21T00:00:00"/>
    <s v="Вс"/>
    <x v="0"/>
    <x v="5"/>
    <m/>
    <m/>
    <x v="9"/>
    <x v="12"/>
    <s v=""/>
    <n v="0"/>
    <n v="0"/>
  </r>
  <r>
    <m/>
    <d v="2024-07-22T00:00:00"/>
    <s v="Пн"/>
    <x v="22"/>
    <x v="1"/>
    <m/>
    <m/>
    <x v="9"/>
    <x v="12"/>
    <s v="норма"/>
    <n v="0"/>
    <n v="8"/>
  </r>
  <r>
    <m/>
    <d v="2024-07-23T00:00:00"/>
    <s v="Вт"/>
    <x v="22"/>
    <x v="1"/>
    <m/>
    <m/>
    <x v="9"/>
    <x v="12"/>
    <s v="норма"/>
    <n v="0"/>
    <n v="8"/>
  </r>
  <r>
    <m/>
    <d v="2024-07-24T00:00:00"/>
    <s v="Ср"/>
    <x v="22"/>
    <x v="1"/>
    <m/>
    <m/>
    <x v="9"/>
    <x v="12"/>
    <s v="норма"/>
    <n v="0"/>
    <n v="8"/>
  </r>
  <r>
    <m/>
    <d v="2024-07-25T00:00:00"/>
    <s v="Чт"/>
    <x v="22"/>
    <x v="1"/>
    <m/>
    <m/>
    <x v="9"/>
    <x v="12"/>
    <s v="норма"/>
    <n v="0"/>
    <n v="8"/>
  </r>
  <r>
    <m/>
    <d v="2024-07-26T00:00:00"/>
    <s v="Пт"/>
    <x v="22"/>
    <x v="1"/>
    <m/>
    <m/>
    <x v="9"/>
    <x v="12"/>
    <s v="норма"/>
    <n v="0"/>
    <n v="8"/>
  </r>
  <r>
    <s v="В/П"/>
    <d v="2024-07-27T00:00:00"/>
    <s v="Сб"/>
    <x v="21"/>
    <x v="4"/>
    <m/>
    <m/>
    <x v="9"/>
    <x v="12"/>
    <s v="переработка"/>
    <n v="6"/>
    <n v="0"/>
  </r>
  <r>
    <s v="В/П"/>
    <d v="2024-07-28T00:00:00"/>
    <s v="Вс"/>
    <x v="0"/>
    <x v="5"/>
    <m/>
    <m/>
    <x v="9"/>
    <x v="12"/>
    <s v=""/>
    <n v="0"/>
    <n v="0"/>
  </r>
  <r>
    <m/>
    <d v="2024-07-29T00:00:00"/>
    <s v="Пн"/>
    <x v="22"/>
    <x v="1"/>
    <m/>
    <m/>
    <x v="9"/>
    <x v="12"/>
    <s v="норма"/>
    <n v="0"/>
    <n v="8"/>
  </r>
  <r>
    <m/>
    <d v="2024-07-30T00:00:00"/>
    <s v="Вт"/>
    <x v="22"/>
    <x v="1"/>
    <m/>
    <m/>
    <x v="9"/>
    <x v="12"/>
    <s v="норма"/>
    <n v="0"/>
    <n v="8"/>
  </r>
  <r>
    <m/>
    <d v="2024-07-31T00:00:00"/>
    <s v="Ср"/>
    <x v="22"/>
    <x v="1"/>
    <m/>
    <m/>
    <x v="9"/>
    <x v="12"/>
    <s v="норма"/>
    <n v="0"/>
    <n v="8"/>
  </r>
  <r>
    <m/>
    <d v="2024-07-01T00:00:00"/>
    <s v="Пн"/>
    <x v="30"/>
    <x v="1"/>
    <m/>
    <m/>
    <x v="8"/>
    <x v="12"/>
    <s v="норма"/>
    <n v="0"/>
    <n v="8"/>
  </r>
  <r>
    <m/>
    <d v="2024-07-02T00:00:00"/>
    <s v="Вт"/>
    <x v="30"/>
    <x v="1"/>
    <m/>
    <m/>
    <x v="8"/>
    <x v="12"/>
    <s v="норма"/>
    <n v="0"/>
    <n v="8"/>
  </r>
  <r>
    <m/>
    <d v="2024-07-03T00:00:00"/>
    <s v="Ср"/>
    <x v="30"/>
    <x v="1"/>
    <m/>
    <m/>
    <x v="8"/>
    <x v="12"/>
    <s v="норма"/>
    <n v="0"/>
    <n v="8"/>
  </r>
  <r>
    <m/>
    <d v="2024-07-04T00:00:00"/>
    <s v="Чт"/>
    <x v="30"/>
    <x v="1"/>
    <m/>
    <m/>
    <x v="8"/>
    <x v="12"/>
    <s v="норма"/>
    <n v="0"/>
    <n v="8"/>
  </r>
  <r>
    <m/>
    <d v="2024-07-05T00:00:00"/>
    <s v="Пт"/>
    <x v="30"/>
    <x v="1"/>
    <m/>
    <m/>
    <x v="8"/>
    <x v="12"/>
    <s v="норма"/>
    <n v="0"/>
    <n v="8"/>
  </r>
  <r>
    <s v="В/П"/>
    <d v="2024-07-06T00:00:00"/>
    <s v="Сб"/>
    <x v="0"/>
    <x v="5"/>
    <m/>
    <m/>
    <x v="8"/>
    <x v="12"/>
    <s v=""/>
    <n v="0"/>
    <n v="0"/>
  </r>
  <r>
    <s v="В/П"/>
    <d v="2024-07-07T00:00:00"/>
    <s v="Вс"/>
    <x v="0"/>
    <x v="5"/>
    <m/>
    <m/>
    <x v="8"/>
    <x v="12"/>
    <s v=""/>
    <n v="0"/>
    <n v="0"/>
  </r>
  <r>
    <m/>
    <d v="2024-07-08T00:00:00"/>
    <s v="Пн"/>
    <x v="13"/>
    <x v="1"/>
    <m/>
    <m/>
    <x v="8"/>
    <x v="12"/>
    <s v="норма"/>
    <n v="0"/>
    <n v="8"/>
  </r>
  <r>
    <m/>
    <d v="2024-07-09T00:00:00"/>
    <s v="Вт"/>
    <x v="13"/>
    <x v="1"/>
    <m/>
    <m/>
    <x v="8"/>
    <x v="12"/>
    <s v="норма"/>
    <n v="0"/>
    <n v="8"/>
  </r>
  <r>
    <m/>
    <d v="2024-07-10T00:00:00"/>
    <s v="Ср"/>
    <x v="13"/>
    <x v="1"/>
    <m/>
    <m/>
    <x v="8"/>
    <x v="12"/>
    <s v="норма"/>
    <n v="0"/>
    <n v="8"/>
  </r>
  <r>
    <m/>
    <d v="2024-07-11T00:00:00"/>
    <s v="Чт"/>
    <x v="13"/>
    <x v="1"/>
    <m/>
    <m/>
    <x v="8"/>
    <x v="12"/>
    <s v="норма"/>
    <n v="0"/>
    <n v="8"/>
  </r>
  <r>
    <m/>
    <d v="2024-07-12T00:00:00"/>
    <s v="Пт"/>
    <x v="13"/>
    <x v="1"/>
    <m/>
    <m/>
    <x v="8"/>
    <x v="12"/>
    <s v="норма"/>
    <n v="0"/>
    <n v="8"/>
  </r>
  <r>
    <s v="В/П"/>
    <d v="2024-07-13T00:00:00"/>
    <s v="Сб"/>
    <x v="0"/>
    <x v="5"/>
    <m/>
    <m/>
    <x v="8"/>
    <x v="12"/>
    <s v=""/>
    <n v="0"/>
    <n v="0"/>
  </r>
  <r>
    <s v="В/П"/>
    <d v="2024-07-14T00:00:00"/>
    <s v="Вс"/>
    <x v="0"/>
    <x v="5"/>
    <m/>
    <m/>
    <x v="8"/>
    <x v="12"/>
    <s v=""/>
    <n v="0"/>
    <n v="0"/>
  </r>
  <r>
    <m/>
    <d v="2024-07-15T00:00:00"/>
    <s v="Пн"/>
    <x v="30"/>
    <x v="1"/>
    <m/>
    <m/>
    <x v="8"/>
    <x v="12"/>
    <s v="норма"/>
    <n v="0"/>
    <n v="8"/>
  </r>
  <r>
    <m/>
    <d v="2024-07-16T00:00:00"/>
    <s v="Вт"/>
    <x v="30"/>
    <x v="1"/>
    <m/>
    <m/>
    <x v="8"/>
    <x v="12"/>
    <s v="норма"/>
    <n v="0"/>
    <n v="8"/>
  </r>
  <r>
    <m/>
    <d v="2024-07-17T00:00:00"/>
    <s v="Ср"/>
    <x v="30"/>
    <x v="1"/>
    <m/>
    <m/>
    <x v="8"/>
    <x v="12"/>
    <s v="норма"/>
    <n v="0"/>
    <n v="8"/>
  </r>
  <r>
    <m/>
    <d v="2024-07-18T00:00:00"/>
    <s v="Чт"/>
    <x v="30"/>
    <x v="1"/>
    <m/>
    <m/>
    <x v="8"/>
    <x v="12"/>
    <s v="норма"/>
    <n v="0"/>
    <n v="8"/>
  </r>
  <r>
    <m/>
    <d v="2024-07-19T00:00:00"/>
    <s v="Пт"/>
    <x v="30"/>
    <x v="1"/>
    <m/>
    <m/>
    <x v="8"/>
    <x v="12"/>
    <s v="норма"/>
    <n v="0"/>
    <n v="8"/>
  </r>
  <r>
    <s v="В/П"/>
    <d v="2024-07-20T00:00:00"/>
    <s v="Сб"/>
    <x v="0"/>
    <x v="5"/>
    <m/>
    <m/>
    <x v="8"/>
    <x v="12"/>
    <s v=""/>
    <n v="0"/>
    <n v="0"/>
  </r>
  <r>
    <s v="В/П"/>
    <d v="2024-07-21T00:00:00"/>
    <s v="Вс"/>
    <x v="0"/>
    <x v="5"/>
    <m/>
    <m/>
    <x v="8"/>
    <x v="12"/>
    <s v=""/>
    <n v="0"/>
    <n v="0"/>
  </r>
  <r>
    <m/>
    <d v="2024-07-22T00:00:00"/>
    <s v="Пн"/>
    <x v="30"/>
    <x v="1"/>
    <m/>
    <m/>
    <x v="8"/>
    <x v="12"/>
    <s v="норма"/>
    <n v="0"/>
    <n v="8"/>
  </r>
  <r>
    <m/>
    <d v="2024-07-23T00:00:00"/>
    <s v="Вт"/>
    <x v="30"/>
    <x v="1"/>
    <m/>
    <m/>
    <x v="8"/>
    <x v="12"/>
    <s v="норма"/>
    <n v="0"/>
    <n v="8"/>
  </r>
  <r>
    <m/>
    <d v="2024-07-24T00:00:00"/>
    <s v="Ср"/>
    <x v="30"/>
    <x v="1"/>
    <m/>
    <m/>
    <x v="8"/>
    <x v="12"/>
    <s v="норма"/>
    <n v="0"/>
    <n v="8"/>
  </r>
  <r>
    <m/>
    <d v="2024-07-25T00:00:00"/>
    <s v="Чт"/>
    <x v="30"/>
    <x v="1"/>
    <m/>
    <m/>
    <x v="8"/>
    <x v="12"/>
    <s v="норма"/>
    <n v="0"/>
    <n v="8"/>
  </r>
  <r>
    <m/>
    <d v="2024-07-26T00:00:00"/>
    <s v="Пт"/>
    <x v="30"/>
    <x v="1"/>
    <m/>
    <m/>
    <x v="8"/>
    <x v="12"/>
    <s v="норма"/>
    <n v="0"/>
    <n v="8"/>
  </r>
  <r>
    <s v="В/П"/>
    <d v="2024-07-27T00:00:00"/>
    <s v="Сб"/>
    <x v="0"/>
    <x v="5"/>
    <m/>
    <m/>
    <x v="8"/>
    <x v="12"/>
    <s v=""/>
    <n v="0"/>
    <n v="0"/>
  </r>
  <r>
    <s v="В/П"/>
    <d v="2024-07-28T00:00:00"/>
    <s v="Вс"/>
    <x v="0"/>
    <x v="5"/>
    <m/>
    <m/>
    <x v="8"/>
    <x v="12"/>
    <s v=""/>
    <n v="0"/>
    <n v="0"/>
  </r>
  <r>
    <m/>
    <d v="2024-07-29T00:00:00"/>
    <s v="Пн"/>
    <x v="30"/>
    <x v="1"/>
    <m/>
    <m/>
    <x v="8"/>
    <x v="12"/>
    <s v="норма"/>
    <n v="0"/>
    <n v="8"/>
  </r>
  <r>
    <m/>
    <d v="2024-07-30T00:00:00"/>
    <s v="Вт"/>
    <x v="30"/>
    <x v="1"/>
    <m/>
    <m/>
    <x v="8"/>
    <x v="12"/>
    <s v="норма"/>
    <n v="0"/>
    <n v="8"/>
  </r>
  <r>
    <m/>
    <d v="2024-07-31T00:00:00"/>
    <s v="Ср"/>
    <x v="30"/>
    <x v="1"/>
    <m/>
    <m/>
    <x v="8"/>
    <x v="12"/>
    <s v="норма"/>
    <n v="0"/>
    <n v="8"/>
  </r>
  <r>
    <m/>
    <d v="2024-07-01T00:00:00"/>
    <s v="Пн"/>
    <x v="13"/>
    <x v="1"/>
    <m/>
    <m/>
    <x v="0"/>
    <x v="12"/>
    <s v="норма"/>
    <n v="0"/>
    <n v="8"/>
  </r>
  <r>
    <m/>
    <d v="2024-07-02T00:00:00"/>
    <s v="Вт"/>
    <x v="13"/>
    <x v="1"/>
    <m/>
    <m/>
    <x v="0"/>
    <x v="12"/>
    <s v="норма"/>
    <n v="0"/>
    <n v="8"/>
  </r>
  <r>
    <m/>
    <d v="2024-07-03T00:00:00"/>
    <s v="Ср"/>
    <x v="13"/>
    <x v="1"/>
    <m/>
    <m/>
    <x v="0"/>
    <x v="12"/>
    <s v="норма"/>
    <n v="0"/>
    <n v="8"/>
  </r>
  <r>
    <m/>
    <d v="2024-07-04T00:00:00"/>
    <s v="Чт"/>
    <x v="13"/>
    <x v="1"/>
    <m/>
    <m/>
    <x v="0"/>
    <x v="12"/>
    <s v="норма"/>
    <n v="0"/>
    <n v="8"/>
  </r>
  <r>
    <m/>
    <d v="2024-07-05T00:00:00"/>
    <s v="Пт"/>
    <x v="13"/>
    <x v="1"/>
    <m/>
    <m/>
    <x v="0"/>
    <x v="12"/>
    <s v="норма"/>
    <n v="0"/>
    <n v="8"/>
  </r>
  <r>
    <s v="В/П"/>
    <d v="2024-07-06T00:00:00"/>
    <s v="Сб"/>
    <x v="0"/>
    <x v="5"/>
    <m/>
    <m/>
    <x v="0"/>
    <x v="12"/>
    <s v=""/>
    <n v="0"/>
    <n v="0"/>
  </r>
  <r>
    <s v="В/П"/>
    <d v="2024-07-07T00:00:00"/>
    <s v="Вс"/>
    <x v="0"/>
    <x v="5"/>
    <m/>
    <m/>
    <x v="0"/>
    <x v="12"/>
    <s v=""/>
    <n v="0"/>
    <n v="0"/>
  </r>
  <r>
    <m/>
    <d v="2024-07-08T00:00:00"/>
    <s v="Пн"/>
    <x v="30"/>
    <x v="1"/>
    <m/>
    <m/>
    <x v="0"/>
    <x v="12"/>
    <s v="норма"/>
    <n v="0"/>
    <n v="8"/>
  </r>
  <r>
    <m/>
    <d v="2024-07-09T00:00:00"/>
    <s v="Вт"/>
    <x v="30"/>
    <x v="1"/>
    <m/>
    <m/>
    <x v="0"/>
    <x v="12"/>
    <s v="норма"/>
    <n v="0"/>
    <n v="8"/>
  </r>
  <r>
    <m/>
    <d v="2024-07-10T00:00:00"/>
    <s v="Ср"/>
    <x v="30"/>
    <x v="1"/>
    <m/>
    <m/>
    <x v="0"/>
    <x v="12"/>
    <s v="норма"/>
    <n v="0"/>
    <n v="8"/>
  </r>
  <r>
    <m/>
    <d v="2024-07-11T00:00:00"/>
    <s v="Чт"/>
    <x v="30"/>
    <x v="1"/>
    <m/>
    <m/>
    <x v="0"/>
    <x v="12"/>
    <s v="норма"/>
    <n v="0"/>
    <n v="8"/>
  </r>
  <r>
    <m/>
    <d v="2024-07-12T00:00:00"/>
    <s v="Пт"/>
    <x v="30"/>
    <x v="1"/>
    <m/>
    <m/>
    <x v="0"/>
    <x v="12"/>
    <s v="норма"/>
    <n v="0"/>
    <n v="8"/>
  </r>
  <r>
    <s v="В/П"/>
    <d v="2024-07-13T00:00:00"/>
    <s v="Сб"/>
    <x v="0"/>
    <x v="5"/>
    <m/>
    <m/>
    <x v="0"/>
    <x v="12"/>
    <s v=""/>
    <n v="0"/>
    <n v="0"/>
  </r>
  <r>
    <s v="В/П"/>
    <d v="2024-07-14T00:00:00"/>
    <s v="Вс"/>
    <x v="0"/>
    <x v="5"/>
    <m/>
    <m/>
    <x v="0"/>
    <x v="12"/>
    <s v=""/>
    <n v="0"/>
    <n v="0"/>
  </r>
  <r>
    <m/>
    <d v="2024-07-15T00:00:00"/>
    <s v="Пн"/>
    <x v="30"/>
    <x v="1"/>
    <m/>
    <m/>
    <x v="0"/>
    <x v="12"/>
    <s v="норма"/>
    <n v="0"/>
    <n v="8"/>
  </r>
  <r>
    <m/>
    <d v="2024-07-16T00:00:00"/>
    <s v="Вт"/>
    <x v="30"/>
    <x v="1"/>
    <m/>
    <m/>
    <x v="0"/>
    <x v="12"/>
    <s v="норма"/>
    <n v="0"/>
    <n v="8"/>
  </r>
  <r>
    <m/>
    <d v="2024-07-17T00:00:00"/>
    <s v="Ср"/>
    <x v="30"/>
    <x v="1"/>
    <m/>
    <m/>
    <x v="0"/>
    <x v="12"/>
    <s v="норма"/>
    <n v="0"/>
    <n v="8"/>
  </r>
  <r>
    <m/>
    <d v="2024-07-18T00:00:00"/>
    <s v="Чт"/>
    <x v="30"/>
    <x v="1"/>
    <m/>
    <m/>
    <x v="0"/>
    <x v="12"/>
    <s v="норма"/>
    <n v="0"/>
    <n v="8"/>
  </r>
  <r>
    <m/>
    <d v="2024-07-19T00:00:00"/>
    <s v="Пт"/>
    <x v="30"/>
    <x v="1"/>
    <m/>
    <m/>
    <x v="0"/>
    <x v="12"/>
    <s v="норма"/>
    <n v="0"/>
    <n v="8"/>
  </r>
  <r>
    <s v="В/П"/>
    <d v="2024-07-20T00:00:00"/>
    <s v="Сб"/>
    <x v="0"/>
    <x v="5"/>
    <m/>
    <m/>
    <x v="0"/>
    <x v="12"/>
    <s v=""/>
    <n v="0"/>
    <n v="0"/>
  </r>
  <r>
    <s v="В/П"/>
    <d v="2024-07-21T00:00:00"/>
    <s v="Вс"/>
    <x v="0"/>
    <x v="5"/>
    <m/>
    <m/>
    <x v="0"/>
    <x v="12"/>
    <s v=""/>
    <n v="0"/>
    <n v="0"/>
  </r>
  <r>
    <m/>
    <d v="2024-07-22T00:00:00"/>
    <s v="Пн"/>
    <x v="30"/>
    <x v="1"/>
    <m/>
    <m/>
    <x v="0"/>
    <x v="12"/>
    <s v="норма"/>
    <n v="0"/>
    <n v="8"/>
  </r>
  <r>
    <m/>
    <d v="2024-07-23T00:00:00"/>
    <s v="Вт"/>
    <x v="30"/>
    <x v="1"/>
    <m/>
    <m/>
    <x v="0"/>
    <x v="12"/>
    <s v="норма"/>
    <n v="0"/>
    <n v="8"/>
  </r>
  <r>
    <m/>
    <d v="2024-07-24T00:00:00"/>
    <s v="Ср"/>
    <x v="30"/>
    <x v="1"/>
    <m/>
    <m/>
    <x v="0"/>
    <x v="12"/>
    <s v="норма"/>
    <n v="0"/>
    <n v="8"/>
  </r>
  <r>
    <m/>
    <d v="2024-07-25T00:00:00"/>
    <s v="Чт"/>
    <x v="30"/>
    <x v="1"/>
    <m/>
    <m/>
    <x v="0"/>
    <x v="12"/>
    <s v="норма"/>
    <n v="0"/>
    <n v="8"/>
  </r>
  <r>
    <m/>
    <d v="2024-07-26T00:00:00"/>
    <s v="Пт"/>
    <x v="30"/>
    <x v="1"/>
    <m/>
    <m/>
    <x v="0"/>
    <x v="12"/>
    <s v="норма"/>
    <n v="0"/>
    <n v="8"/>
  </r>
  <r>
    <s v="В/П"/>
    <d v="2024-07-27T00:00:00"/>
    <s v="Сб"/>
    <x v="0"/>
    <x v="5"/>
    <m/>
    <m/>
    <x v="0"/>
    <x v="12"/>
    <s v=""/>
    <n v="0"/>
    <n v="0"/>
  </r>
  <r>
    <s v="В/П"/>
    <d v="2024-07-28T00:00:00"/>
    <s v="Вс"/>
    <x v="0"/>
    <x v="5"/>
    <m/>
    <m/>
    <x v="0"/>
    <x v="12"/>
    <s v=""/>
    <n v="0"/>
    <n v="0"/>
  </r>
  <r>
    <m/>
    <d v="2024-07-29T00:00:00"/>
    <s v="Пн"/>
    <x v="30"/>
    <x v="1"/>
    <m/>
    <m/>
    <x v="0"/>
    <x v="12"/>
    <s v="норма"/>
    <n v="0"/>
    <n v="8"/>
  </r>
  <r>
    <m/>
    <d v="2024-07-30T00:00:00"/>
    <s v="Вт"/>
    <x v="30"/>
    <x v="1"/>
    <m/>
    <m/>
    <x v="0"/>
    <x v="12"/>
    <s v="норма"/>
    <n v="0"/>
    <n v="8"/>
  </r>
  <r>
    <m/>
    <d v="2024-07-31T00:00:00"/>
    <s v="Ср"/>
    <x v="30"/>
    <x v="1"/>
    <m/>
    <m/>
    <x v="0"/>
    <x v="12"/>
    <s v="норма"/>
    <n v="0"/>
    <n v="8"/>
  </r>
  <r>
    <m/>
    <d v="2024-07-01T00:00:00"/>
    <s v="Пн"/>
    <x v="42"/>
    <x v="1"/>
    <m/>
    <m/>
    <x v="15"/>
    <x v="12"/>
    <s v="норма"/>
    <n v="0"/>
    <n v="8"/>
  </r>
  <r>
    <m/>
    <d v="2024-07-02T00:00:00"/>
    <s v="Вт"/>
    <x v="42"/>
    <x v="1"/>
    <m/>
    <m/>
    <x v="15"/>
    <x v="12"/>
    <s v="норма"/>
    <n v="0"/>
    <n v="8"/>
  </r>
  <r>
    <m/>
    <d v="2024-07-03T00:00:00"/>
    <s v="Ср"/>
    <x v="42"/>
    <x v="1"/>
    <m/>
    <m/>
    <x v="15"/>
    <x v="12"/>
    <s v="норма"/>
    <n v="0"/>
    <n v="8"/>
  </r>
  <r>
    <m/>
    <d v="2024-07-04T00:00:00"/>
    <s v="Чт"/>
    <x v="42"/>
    <x v="1"/>
    <m/>
    <m/>
    <x v="15"/>
    <x v="12"/>
    <s v="норма"/>
    <n v="0"/>
    <n v="8"/>
  </r>
  <r>
    <m/>
    <d v="2024-07-05T00:00:00"/>
    <s v="Пт"/>
    <x v="42"/>
    <x v="1"/>
    <m/>
    <m/>
    <x v="15"/>
    <x v="12"/>
    <s v="норма"/>
    <n v="0"/>
    <n v="8"/>
  </r>
  <r>
    <s v="В/П"/>
    <d v="2024-07-06T00:00:00"/>
    <s v="Сб"/>
    <x v="0"/>
    <x v="5"/>
    <m/>
    <m/>
    <x v="15"/>
    <x v="12"/>
    <s v=""/>
    <n v="0"/>
    <n v="0"/>
  </r>
  <r>
    <s v="В/П"/>
    <d v="2024-07-07T00:00:00"/>
    <s v="Вс"/>
    <x v="0"/>
    <x v="5"/>
    <m/>
    <m/>
    <x v="15"/>
    <x v="12"/>
    <s v=""/>
    <n v="0"/>
    <n v="0"/>
  </r>
  <r>
    <m/>
    <d v="2024-07-08T00:00:00"/>
    <s v="Пн"/>
    <x v="42"/>
    <x v="1"/>
    <m/>
    <m/>
    <x v="15"/>
    <x v="12"/>
    <s v="норма"/>
    <n v="0"/>
    <n v="8"/>
  </r>
  <r>
    <m/>
    <d v="2024-07-09T00:00:00"/>
    <s v="Вт"/>
    <x v="42"/>
    <x v="1"/>
    <m/>
    <m/>
    <x v="15"/>
    <x v="12"/>
    <s v="норма"/>
    <n v="0"/>
    <n v="8"/>
  </r>
  <r>
    <m/>
    <d v="2024-07-10T00:00:00"/>
    <s v="Ср"/>
    <x v="42"/>
    <x v="1"/>
    <m/>
    <m/>
    <x v="15"/>
    <x v="12"/>
    <s v="норма"/>
    <n v="0"/>
    <n v="8"/>
  </r>
  <r>
    <m/>
    <d v="2024-07-11T00:00:00"/>
    <s v="Чт"/>
    <x v="42"/>
    <x v="1"/>
    <m/>
    <m/>
    <x v="15"/>
    <x v="12"/>
    <s v="норма"/>
    <n v="0"/>
    <n v="8"/>
  </r>
  <r>
    <m/>
    <d v="2024-07-12T00:00:00"/>
    <s v="Пт"/>
    <x v="42"/>
    <x v="1"/>
    <m/>
    <m/>
    <x v="15"/>
    <x v="12"/>
    <s v="норма"/>
    <n v="0"/>
    <n v="8"/>
  </r>
  <r>
    <s v="В/П"/>
    <d v="2024-07-13T00:00:00"/>
    <s v="Сб"/>
    <x v="0"/>
    <x v="5"/>
    <m/>
    <m/>
    <x v="15"/>
    <x v="12"/>
    <s v=""/>
    <n v="0"/>
    <n v="0"/>
  </r>
  <r>
    <s v="В/П"/>
    <d v="2024-07-14T00:00:00"/>
    <s v="Вс"/>
    <x v="0"/>
    <x v="5"/>
    <m/>
    <m/>
    <x v="15"/>
    <x v="12"/>
    <s v=""/>
    <n v="0"/>
    <n v="0"/>
  </r>
  <r>
    <m/>
    <d v="2024-07-15T00:00:00"/>
    <s v="Пн"/>
    <x v="43"/>
    <x v="1"/>
    <m/>
    <m/>
    <x v="15"/>
    <x v="12"/>
    <s v="норма"/>
    <n v="0"/>
    <n v="8"/>
  </r>
  <r>
    <m/>
    <d v="2024-07-16T00:00:00"/>
    <s v="Вт"/>
    <x v="43"/>
    <x v="1"/>
    <m/>
    <m/>
    <x v="15"/>
    <x v="12"/>
    <s v="норма"/>
    <n v="0"/>
    <n v="8"/>
  </r>
  <r>
    <m/>
    <d v="2024-07-17T00:00:00"/>
    <s v="Ср"/>
    <x v="43"/>
    <x v="1"/>
    <m/>
    <m/>
    <x v="15"/>
    <x v="12"/>
    <s v="норма"/>
    <n v="0"/>
    <n v="8"/>
  </r>
  <r>
    <m/>
    <d v="2024-07-18T00:00:00"/>
    <s v="Чт"/>
    <x v="43"/>
    <x v="1"/>
    <m/>
    <m/>
    <x v="15"/>
    <x v="12"/>
    <s v="норма"/>
    <n v="0"/>
    <n v="8"/>
  </r>
  <r>
    <m/>
    <d v="2024-07-19T00:00:00"/>
    <s v="Пт"/>
    <x v="43"/>
    <x v="1"/>
    <m/>
    <m/>
    <x v="15"/>
    <x v="12"/>
    <s v="норма"/>
    <n v="0"/>
    <n v="8"/>
  </r>
  <r>
    <s v="В/П"/>
    <d v="2024-07-20T00:00:00"/>
    <s v="Сб"/>
    <x v="0"/>
    <x v="5"/>
    <m/>
    <m/>
    <x v="15"/>
    <x v="12"/>
    <s v=""/>
    <n v="0"/>
    <n v="0"/>
  </r>
  <r>
    <s v="В/П"/>
    <d v="2024-07-21T00:00:00"/>
    <s v="Вс"/>
    <x v="17"/>
    <x v="1"/>
    <m/>
    <m/>
    <x v="15"/>
    <x v="12"/>
    <s v="переработка"/>
    <n v="8"/>
    <n v="0"/>
  </r>
  <r>
    <m/>
    <d v="2024-07-22T00:00:00"/>
    <s v="Пн"/>
    <x v="25"/>
    <x v="1"/>
    <m/>
    <m/>
    <x v="15"/>
    <x v="12"/>
    <s v="норма"/>
    <n v="0"/>
    <n v="8"/>
  </r>
  <r>
    <m/>
    <d v="2024-07-23T00:00:00"/>
    <s v="Вт"/>
    <x v="25"/>
    <x v="1"/>
    <m/>
    <m/>
    <x v="15"/>
    <x v="12"/>
    <s v="норма"/>
    <n v="0"/>
    <n v="8"/>
  </r>
  <r>
    <m/>
    <d v="2024-07-24T00:00:00"/>
    <s v="Ср"/>
    <x v="25"/>
    <x v="1"/>
    <m/>
    <m/>
    <x v="15"/>
    <x v="12"/>
    <s v="норма"/>
    <n v="0"/>
    <n v="8"/>
  </r>
  <r>
    <m/>
    <d v="2024-07-25T00:00:00"/>
    <s v="Чт"/>
    <x v="34"/>
    <x v="1"/>
    <m/>
    <m/>
    <x v="15"/>
    <x v="12"/>
    <s v="норма"/>
    <n v="0"/>
    <n v="8"/>
  </r>
  <r>
    <m/>
    <d v="2024-07-26T00:00:00"/>
    <s v="Пт"/>
    <x v="34"/>
    <x v="1"/>
    <m/>
    <m/>
    <x v="15"/>
    <x v="12"/>
    <s v="норма"/>
    <n v="0"/>
    <n v="8"/>
  </r>
  <r>
    <s v="В/П"/>
    <d v="2024-07-27T00:00:00"/>
    <s v="Сб"/>
    <x v="17"/>
    <x v="1"/>
    <m/>
    <m/>
    <x v="15"/>
    <x v="12"/>
    <s v="переработка"/>
    <n v="8"/>
    <n v="0"/>
  </r>
  <r>
    <s v="В/П"/>
    <d v="2024-07-28T00:00:00"/>
    <s v="Вс"/>
    <x v="0"/>
    <x v="5"/>
    <m/>
    <m/>
    <x v="15"/>
    <x v="12"/>
    <s v=""/>
    <n v="0"/>
    <n v="0"/>
  </r>
  <r>
    <m/>
    <d v="2024-07-29T00:00:00"/>
    <s v="Пн"/>
    <x v="42"/>
    <x v="1"/>
    <m/>
    <m/>
    <x v="15"/>
    <x v="12"/>
    <s v="норма"/>
    <n v="0"/>
    <n v="8"/>
  </r>
  <r>
    <m/>
    <d v="2024-07-30T00:00:00"/>
    <s v="Вт"/>
    <x v="42"/>
    <x v="1"/>
    <m/>
    <m/>
    <x v="15"/>
    <x v="12"/>
    <s v="норма"/>
    <n v="0"/>
    <n v="8"/>
  </r>
  <r>
    <m/>
    <d v="2024-07-31T00:00:00"/>
    <s v="Ср"/>
    <x v="42"/>
    <x v="1"/>
    <m/>
    <m/>
    <x v="15"/>
    <x v="12"/>
    <s v="норма"/>
    <n v="0"/>
    <n v="8"/>
  </r>
  <r>
    <m/>
    <d v="2024-07-01T00:00:00"/>
    <s v="Пн"/>
    <x v="40"/>
    <x v="1"/>
    <m/>
    <m/>
    <x v="2"/>
    <x v="12"/>
    <s v="норма"/>
    <n v="0"/>
    <n v="8"/>
  </r>
  <r>
    <m/>
    <d v="2024-07-02T00:00:00"/>
    <s v="Вт"/>
    <x v="40"/>
    <x v="1"/>
    <m/>
    <m/>
    <x v="2"/>
    <x v="12"/>
    <s v="норма"/>
    <n v="0"/>
    <n v="8"/>
  </r>
  <r>
    <m/>
    <d v="2024-07-03T00:00:00"/>
    <s v="Ср"/>
    <x v="40"/>
    <x v="1"/>
    <m/>
    <m/>
    <x v="2"/>
    <x v="12"/>
    <s v="норма"/>
    <n v="0"/>
    <n v="8"/>
  </r>
  <r>
    <m/>
    <d v="2024-07-04T00:00:00"/>
    <s v="Чт"/>
    <x v="40"/>
    <x v="3"/>
    <m/>
    <m/>
    <x v="2"/>
    <x v="12"/>
    <s v="норма"/>
    <n v="0"/>
    <n v="2"/>
  </r>
  <r>
    <m/>
    <d v="2024-07-04T00:00:00"/>
    <s v="Чт"/>
    <x v="21"/>
    <x v="4"/>
    <m/>
    <m/>
    <x v="2"/>
    <x v="12"/>
    <s v="норма"/>
    <n v="0"/>
    <n v="6"/>
  </r>
  <r>
    <m/>
    <d v="2024-07-05T00:00:00"/>
    <s v="Пт"/>
    <x v="40"/>
    <x v="2"/>
    <m/>
    <m/>
    <x v="2"/>
    <x v="12"/>
    <s v="норма"/>
    <n v="0"/>
    <n v="4"/>
  </r>
  <r>
    <m/>
    <d v="2024-07-05T00:00:00"/>
    <s v="Пт"/>
    <x v="21"/>
    <x v="2"/>
    <m/>
    <m/>
    <x v="2"/>
    <x v="12"/>
    <s v="норма"/>
    <n v="0"/>
    <n v="4"/>
  </r>
  <r>
    <s v="В/П"/>
    <d v="2024-07-06T00:00:00"/>
    <s v="Сб"/>
    <x v="0"/>
    <x v="5"/>
    <m/>
    <m/>
    <x v="2"/>
    <x v="12"/>
    <s v=""/>
    <n v="0"/>
    <n v="0"/>
  </r>
  <r>
    <s v="В/П"/>
    <d v="2024-07-07T00:00:00"/>
    <s v="Вс"/>
    <x v="9"/>
    <x v="2"/>
    <m/>
    <m/>
    <x v="2"/>
    <x v="12"/>
    <s v="переработка"/>
    <n v="4"/>
    <n v="0"/>
  </r>
  <r>
    <m/>
    <d v="2024-07-08T00:00:00"/>
    <s v="Пн"/>
    <x v="9"/>
    <x v="3"/>
    <m/>
    <m/>
    <x v="2"/>
    <x v="12"/>
    <s v="норма"/>
    <n v="0"/>
    <n v="2"/>
  </r>
  <r>
    <m/>
    <d v="2024-07-08T00:00:00"/>
    <s v="Пн"/>
    <x v="40"/>
    <x v="4"/>
    <m/>
    <m/>
    <x v="2"/>
    <x v="12"/>
    <s v="норма"/>
    <n v="0"/>
    <n v="6"/>
  </r>
  <r>
    <m/>
    <d v="2024-07-09T00:00:00"/>
    <s v="Вт"/>
    <x v="9"/>
    <x v="2"/>
    <m/>
    <m/>
    <x v="2"/>
    <x v="12"/>
    <s v="норма"/>
    <n v="0"/>
    <n v="4"/>
  </r>
  <r>
    <m/>
    <d v="2024-07-09T00:00:00"/>
    <s v="Вт"/>
    <x v="40"/>
    <x v="2"/>
    <m/>
    <m/>
    <x v="2"/>
    <x v="12"/>
    <s v="норма"/>
    <n v="0"/>
    <n v="4"/>
  </r>
  <r>
    <m/>
    <d v="2024-07-10T00:00:00"/>
    <s v="Ср"/>
    <x v="21"/>
    <x v="1"/>
    <m/>
    <m/>
    <x v="2"/>
    <x v="12"/>
    <s v="норма"/>
    <n v="0"/>
    <n v="8"/>
  </r>
  <r>
    <m/>
    <d v="2024-07-11T00:00:00"/>
    <s v="Чт"/>
    <x v="21"/>
    <x v="1"/>
    <m/>
    <m/>
    <x v="2"/>
    <x v="12"/>
    <s v="норма"/>
    <n v="0"/>
    <n v="8"/>
  </r>
  <r>
    <m/>
    <d v="2024-07-12T00:00:00"/>
    <s v="Пт"/>
    <x v="21"/>
    <x v="1"/>
    <m/>
    <m/>
    <x v="2"/>
    <x v="12"/>
    <s v="норма"/>
    <n v="0"/>
    <n v="8"/>
  </r>
  <r>
    <s v="В/П"/>
    <d v="2024-07-13T00:00:00"/>
    <s v="Сб"/>
    <x v="40"/>
    <x v="1"/>
    <m/>
    <m/>
    <x v="2"/>
    <x v="12"/>
    <s v="переработка"/>
    <n v="8"/>
    <n v="0"/>
  </r>
  <r>
    <s v="В/П"/>
    <d v="2024-07-14T00:00:00"/>
    <s v="Вс"/>
    <x v="40"/>
    <x v="1"/>
    <m/>
    <m/>
    <x v="2"/>
    <x v="12"/>
    <s v="переработка"/>
    <n v="8"/>
    <n v="0"/>
  </r>
  <r>
    <m/>
    <d v="2024-07-15T00:00:00"/>
    <s v="Пн"/>
    <x v="40"/>
    <x v="1"/>
    <m/>
    <m/>
    <x v="2"/>
    <x v="12"/>
    <s v="норма"/>
    <n v="0"/>
    <n v="8"/>
  </r>
  <r>
    <m/>
    <d v="2024-07-16T00:00:00"/>
    <s v="Вт"/>
    <x v="0"/>
    <x v="5"/>
    <m/>
    <m/>
    <x v="2"/>
    <x v="12"/>
    <s v=""/>
    <n v="0"/>
    <n v="0"/>
  </r>
  <r>
    <m/>
    <d v="2024-07-17T00:00:00"/>
    <s v="Ср"/>
    <x v="0"/>
    <x v="5"/>
    <m/>
    <m/>
    <x v="2"/>
    <x v="12"/>
    <s v=""/>
    <n v="0"/>
    <n v="0"/>
  </r>
  <r>
    <m/>
    <d v="2024-07-18T00:00:00"/>
    <s v="Чт"/>
    <x v="0"/>
    <x v="5"/>
    <m/>
    <m/>
    <x v="2"/>
    <x v="12"/>
    <s v=""/>
    <n v="0"/>
    <n v="0"/>
  </r>
  <r>
    <m/>
    <d v="2024-07-19T00:00:00"/>
    <s v="Пт"/>
    <x v="21"/>
    <x v="4"/>
    <m/>
    <m/>
    <x v="2"/>
    <x v="12"/>
    <s v="норма"/>
    <n v="0"/>
    <n v="6"/>
  </r>
  <r>
    <m/>
    <d v="2024-07-19T00:00:00"/>
    <s v="Пт"/>
    <x v="40"/>
    <x v="3"/>
    <m/>
    <m/>
    <x v="2"/>
    <x v="12"/>
    <s v="норма"/>
    <n v="0"/>
    <n v="2"/>
  </r>
  <r>
    <s v="В/П"/>
    <d v="2024-07-20T00:00:00"/>
    <s v="Сб"/>
    <x v="0"/>
    <x v="5"/>
    <m/>
    <m/>
    <x v="2"/>
    <x v="12"/>
    <s v=""/>
    <n v="0"/>
    <n v="0"/>
  </r>
  <r>
    <s v="В/П"/>
    <d v="2024-07-21T00:00:00"/>
    <s v="Вс"/>
    <x v="21"/>
    <x v="2"/>
    <m/>
    <m/>
    <x v="2"/>
    <x v="12"/>
    <s v="переработка"/>
    <n v="4"/>
    <n v="0"/>
  </r>
  <r>
    <m/>
    <d v="2024-07-22T00:00:00"/>
    <s v="Пн"/>
    <x v="21"/>
    <x v="4"/>
    <m/>
    <m/>
    <x v="2"/>
    <x v="12"/>
    <s v="норма"/>
    <n v="0"/>
    <n v="6"/>
  </r>
  <r>
    <m/>
    <d v="2024-07-22T00:00:00"/>
    <s v="Пн"/>
    <x v="40"/>
    <x v="3"/>
    <m/>
    <m/>
    <x v="2"/>
    <x v="12"/>
    <s v="норма"/>
    <n v="0"/>
    <n v="2"/>
  </r>
  <r>
    <m/>
    <d v="2024-07-23T00:00:00"/>
    <s v="Вт"/>
    <x v="21"/>
    <x v="2"/>
    <m/>
    <m/>
    <x v="2"/>
    <x v="12"/>
    <s v="норма"/>
    <n v="0"/>
    <n v="4"/>
  </r>
  <r>
    <m/>
    <d v="2024-07-23T00:00:00"/>
    <s v="Вт"/>
    <x v="40"/>
    <x v="2"/>
    <m/>
    <m/>
    <x v="2"/>
    <x v="12"/>
    <s v="норма"/>
    <n v="0"/>
    <n v="4"/>
  </r>
  <r>
    <m/>
    <d v="2024-07-24T00:00:00"/>
    <s v="Ср"/>
    <x v="40"/>
    <x v="1"/>
    <m/>
    <m/>
    <x v="2"/>
    <x v="12"/>
    <s v="норма"/>
    <n v="0"/>
    <n v="8"/>
  </r>
  <r>
    <m/>
    <d v="2024-07-25T00:00:00"/>
    <s v="Чт"/>
    <x v="40"/>
    <x v="1"/>
    <m/>
    <m/>
    <x v="2"/>
    <x v="12"/>
    <s v="норма"/>
    <n v="0"/>
    <n v="8"/>
  </r>
  <r>
    <m/>
    <d v="2024-07-26T00:00:00"/>
    <s v="Пт"/>
    <x v="40"/>
    <x v="1"/>
    <m/>
    <m/>
    <x v="2"/>
    <x v="12"/>
    <s v="норма"/>
    <n v="0"/>
    <n v="8"/>
  </r>
  <r>
    <s v="В/П"/>
    <d v="2024-07-27T00:00:00"/>
    <s v="Сб"/>
    <x v="0"/>
    <x v="5"/>
    <m/>
    <m/>
    <x v="2"/>
    <x v="12"/>
    <s v=""/>
    <n v="0"/>
    <n v="0"/>
  </r>
  <r>
    <s v="В/П"/>
    <d v="2024-07-28T00:00:00"/>
    <s v="Вс"/>
    <x v="0"/>
    <x v="5"/>
    <m/>
    <m/>
    <x v="2"/>
    <x v="12"/>
    <s v=""/>
    <n v="0"/>
    <n v="0"/>
  </r>
  <r>
    <m/>
    <d v="2024-07-29T00:00:00"/>
    <s v="Пн"/>
    <x v="40"/>
    <x v="1"/>
    <m/>
    <m/>
    <x v="2"/>
    <x v="12"/>
    <s v="норма"/>
    <n v="0"/>
    <n v="8"/>
  </r>
  <r>
    <m/>
    <d v="2024-07-30T00:00:00"/>
    <s v="Вт"/>
    <x v="40"/>
    <x v="1"/>
    <m/>
    <m/>
    <x v="2"/>
    <x v="12"/>
    <s v="норма"/>
    <n v="0"/>
    <n v="8"/>
  </r>
  <r>
    <m/>
    <d v="2024-07-31T00:00:00"/>
    <s v="Ср"/>
    <x v="40"/>
    <x v="1"/>
    <m/>
    <m/>
    <x v="2"/>
    <x v="12"/>
    <s v="норма"/>
    <n v="0"/>
    <n v="8"/>
  </r>
  <r>
    <m/>
    <d v="2024-07-01T00:00:00"/>
    <s v="Пн"/>
    <x v="25"/>
    <x v="7"/>
    <m/>
    <m/>
    <x v="3"/>
    <x v="12"/>
    <s v="норма"/>
    <n v="0"/>
    <n v="3"/>
  </r>
  <r>
    <m/>
    <d v="2024-07-01T00:00:00"/>
    <s v="Пн"/>
    <x v="35"/>
    <x v="8"/>
    <m/>
    <m/>
    <x v="3"/>
    <x v="12"/>
    <s v="норма"/>
    <n v="0"/>
    <n v="5"/>
  </r>
  <r>
    <m/>
    <d v="2024-07-02T00:00:00"/>
    <s v="Вт"/>
    <x v="25"/>
    <x v="1"/>
    <m/>
    <m/>
    <x v="3"/>
    <x v="12"/>
    <s v="норма"/>
    <n v="0"/>
    <n v="8"/>
  </r>
  <r>
    <m/>
    <d v="2024-07-03T00:00:00"/>
    <s v="Ср"/>
    <x v="25"/>
    <x v="1"/>
    <m/>
    <m/>
    <x v="3"/>
    <x v="12"/>
    <s v="норма"/>
    <n v="0"/>
    <n v="8"/>
  </r>
  <r>
    <m/>
    <d v="2024-07-04T00:00:00"/>
    <s v="Чт"/>
    <x v="25"/>
    <x v="1"/>
    <m/>
    <m/>
    <x v="3"/>
    <x v="12"/>
    <s v="норма"/>
    <n v="0"/>
    <n v="8"/>
  </r>
  <r>
    <m/>
    <d v="2024-07-05T00:00:00"/>
    <s v="Пт"/>
    <x v="25"/>
    <x v="1"/>
    <m/>
    <m/>
    <x v="3"/>
    <x v="12"/>
    <s v="норма"/>
    <n v="0"/>
    <n v="8"/>
  </r>
  <r>
    <s v="В/П"/>
    <d v="2024-07-06T00:00:00"/>
    <s v="Сб"/>
    <x v="0"/>
    <x v="5"/>
    <m/>
    <m/>
    <x v="3"/>
    <x v="12"/>
    <s v=""/>
    <n v="0"/>
    <n v="0"/>
  </r>
  <r>
    <s v="В/П"/>
    <d v="2024-07-07T00:00:00"/>
    <s v="Вс"/>
    <x v="0"/>
    <x v="5"/>
    <m/>
    <m/>
    <x v="3"/>
    <x v="12"/>
    <s v=""/>
    <n v="0"/>
    <n v="0"/>
  </r>
  <r>
    <m/>
    <d v="2024-07-08T00:00:00"/>
    <s v="Пн"/>
    <x v="25"/>
    <x v="1"/>
    <m/>
    <m/>
    <x v="3"/>
    <x v="12"/>
    <s v="норма"/>
    <n v="0"/>
    <n v="8"/>
  </r>
  <r>
    <m/>
    <d v="2024-07-09T00:00:00"/>
    <s v="Вт"/>
    <x v="25"/>
    <x v="1"/>
    <m/>
    <m/>
    <x v="3"/>
    <x v="12"/>
    <s v="норма"/>
    <n v="0"/>
    <n v="8"/>
  </r>
  <r>
    <m/>
    <d v="2024-07-10T00:00:00"/>
    <s v="Ср"/>
    <x v="25"/>
    <x v="1"/>
    <m/>
    <m/>
    <x v="3"/>
    <x v="12"/>
    <s v="норма"/>
    <n v="0"/>
    <n v="8"/>
  </r>
  <r>
    <m/>
    <d v="2024-07-11T00:00:00"/>
    <s v="Чт"/>
    <x v="25"/>
    <x v="1"/>
    <m/>
    <m/>
    <x v="3"/>
    <x v="12"/>
    <s v="норма"/>
    <n v="0"/>
    <n v="8"/>
  </r>
  <r>
    <m/>
    <d v="2024-07-12T00:00:00"/>
    <s v="Пт"/>
    <x v="25"/>
    <x v="4"/>
    <m/>
    <m/>
    <x v="3"/>
    <x v="12"/>
    <s v="норма"/>
    <n v="0"/>
    <n v="6"/>
  </r>
  <r>
    <m/>
    <d v="2024-07-12T00:00:00"/>
    <s v="Пт"/>
    <x v="44"/>
    <x v="3"/>
    <m/>
    <m/>
    <x v="3"/>
    <x v="12"/>
    <s v="норма"/>
    <n v="0"/>
    <n v="2"/>
  </r>
  <r>
    <s v="В/П"/>
    <d v="2024-07-13T00:00:00"/>
    <s v="Сб"/>
    <x v="0"/>
    <x v="5"/>
    <m/>
    <m/>
    <x v="3"/>
    <x v="12"/>
    <s v=""/>
    <n v="0"/>
    <n v="0"/>
  </r>
  <r>
    <s v="В/П"/>
    <d v="2024-07-14T00:00:00"/>
    <s v="Вс"/>
    <x v="0"/>
    <x v="5"/>
    <m/>
    <m/>
    <x v="3"/>
    <x v="12"/>
    <s v=""/>
    <n v="0"/>
    <n v="0"/>
  </r>
  <r>
    <m/>
    <d v="2024-07-15T00:00:00"/>
    <s v="Пн"/>
    <x v="25"/>
    <x v="1"/>
    <m/>
    <m/>
    <x v="3"/>
    <x v="12"/>
    <s v="норма"/>
    <n v="0"/>
    <n v="8"/>
  </r>
  <r>
    <m/>
    <d v="2024-07-16T00:00:00"/>
    <s v="Вт"/>
    <x v="25"/>
    <x v="9"/>
    <m/>
    <m/>
    <x v="3"/>
    <x v="12"/>
    <s v="норма"/>
    <n v="0"/>
    <n v="7"/>
  </r>
  <r>
    <m/>
    <d v="2024-07-16T00:00:00"/>
    <s v="Вт"/>
    <x v="21"/>
    <x v="8"/>
    <m/>
    <m/>
    <x v="3"/>
    <x v="12"/>
    <s v="норма + переработка"/>
    <n v="4"/>
    <n v="1"/>
  </r>
  <r>
    <m/>
    <d v="2024-07-17T00:00:00"/>
    <s v="Ср"/>
    <x v="25"/>
    <x v="1"/>
    <m/>
    <m/>
    <x v="3"/>
    <x v="12"/>
    <s v="норма"/>
    <n v="0"/>
    <n v="8"/>
  </r>
  <r>
    <m/>
    <d v="2024-07-18T00:00:00"/>
    <s v="Чт"/>
    <x v="25"/>
    <x v="1"/>
    <m/>
    <m/>
    <x v="3"/>
    <x v="12"/>
    <s v="норма"/>
    <n v="0"/>
    <n v="8"/>
  </r>
  <r>
    <m/>
    <d v="2024-07-19T00:00:00"/>
    <s v="Пт"/>
    <x v="25"/>
    <x v="1"/>
    <m/>
    <m/>
    <x v="3"/>
    <x v="12"/>
    <s v="норма"/>
    <n v="0"/>
    <n v="8"/>
  </r>
  <r>
    <s v="В/П"/>
    <d v="2024-07-20T00:00:00"/>
    <s v="Сб"/>
    <x v="0"/>
    <x v="5"/>
    <m/>
    <m/>
    <x v="3"/>
    <x v="12"/>
    <s v=""/>
    <n v="0"/>
    <n v="0"/>
  </r>
  <r>
    <s v="В/П"/>
    <d v="2024-07-21T00:00:00"/>
    <s v="Вс"/>
    <x v="0"/>
    <x v="5"/>
    <m/>
    <m/>
    <x v="3"/>
    <x v="12"/>
    <s v=""/>
    <n v="0"/>
    <n v="0"/>
  </r>
  <r>
    <m/>
    <d v="2024-07-22T00:00:00"/>
    <s v="Пн"/>
    <x v="25"/>
    <x v="8"/>
    <m/>
    <m/>
    <x v="3"/>
    <x v="12"/>
    <s v="норма"/>
    <n v="0"/>
    <n v="5"/>
  </r>
  <r>
    <m/>
    <d v="2024-07-22T00:00:00"/>
    <s v="Пн"/>
    <x v="29"/>
    <x v="3"/>
    <m/>
    <m/>
    <x v="3"/>
    <x v="12"/>
    <s v="норма"/>
    <n v="0"/>
    <n v="2"/>
  </r>
  <r>
    <m/>
    <d v="2024-07-22T00:00:00"/>
    <s v="Пн"/>
    <x v="42"/>
    <x v="6"/>
    <m/>
    <m/>
    <x v="3"/>
    <x v="12"/>
    <s v="норма"/>
    <n v="0"/>
    <n v="1"/>
  </r>
  <r>
    <m/>
    <d v="2024-07-23T00:00:00"/>
    <s v="Вт"/>
    <x v="25"/>
    <x v="1"/>
    <m/>
    <m/>
    <x v="3"/>
    <x v="12"/>
    <s v="норма"/>
    <n v="0"/>
    <n v="8"/>
  </r>
  <r>
    <m/>
    <d v="2024-07-24T00:00:00"/>
    <s v="Ср"/>
    <x v="29"/>
    <x v="1"/>
    <m/>
    <m/>
    <x v="3"/>
    <x v="12"/>
    <s v="норма"/>
    <n v="0"/>
    <n v="8"/>
  </r>
  <r>
    <m/>
    <d v="2024-07-25T00:00:00"/>
    <s v="Чт"/>
    <x v="25"/>
    <x v="7"/>
    <m/>
    <m/>
    <x v="3"/>
    <x v="12"/>
    <s v="норма"/>
    <n v="0"/>
    <n v="3"/>
  </r>
  <r>
    <m/>
    <d v="2024-07-25T00:00:00"/>
    <s v="Чт"/>
    <x v="29"/>
    <x v="8"/>
    <m/>
    <m/>
    <x v="3"/>
    <x v="12"/>
    <s v="норма"/>
    <n v="0"/>
    <n v="5"/>
  </r>
  <r>
    <m/>
    <d v="2024-07-26T00:00:00"/>
    <s v="Пт"/>
    <x v="25"/>
    <x v="1"/>
    <m/>
    <m/>
    <x v="3"/>
    <x v="12"/>
    <s v="норма"/>
    <n v="0"/>
    <n v="8"/>
  </r>
  <r>
    <s v="В/П"/>
    <d v="2024-07-27T00:00:00"/>
    <s v="Сб"/>
    <x v="0"/>
    <x v="5"/>
    <m/>
    <m/>
    <x v="3"/>
    <x v="12"/>
    <s v=""/>
    <n v="0"/>
    <n v="0"/>
  </r>
  <r>
    <s v="В/П"/>
    <d v="2024-07-28T00:00:00"/>
    <s v="Вс"/>
    <x v="0"/>
    <x v="5"/>
    <m/>
    <m/>
    <x v="3"/>
    <x v="12"/>
    <s v=""/>
    <n v="0"/>
    <n v="0"/>
  </r>
  <r>
    <m/>
    <d v="2024-07-29T00:00:00"/>
    <s v="Пн"/>
    <x v="29"/>
    <x v="1"/>
    <m/>
    <m/>
    <x v="3"/>
    <x v="12"/>
    <s v="норма"/>
    <n v="0"/>
    <n v="8"/>
  </r>
  <r>
    <m/>
    <d v="2024-07-30T00:00:00"/>
    <s v="Вт"/>
    <x v="29"/>
    <x v="1"/>
    <m/>
    <m/>
    <x v="3"/>
    <x v="12"/>
    <s v="норма"/>
    <n v="0"/>
    <n v="8"/>
  </r>
  <r>
    <m/>
    <d v="2024-07-31T00:00:00"/>
    <s v="Ср"/>
    <x v="25"/>
    <x v="3"/>
    <m/>
    <m/>
    <x v="3"/>
    <x v="12"/>
    <s v="норма"/>
    <n v="0"/>
    <n v="2"/>
  </r>
  <r>
    <m/>
    <d v="2024-07-31T00:00:00"/>
    <s v="Ср"/>
    <x v="29"/>
    <x v="3"/>
    <m/>
    <m/>
    <x v="3"/>
    <x v="12"/>
    <s v="норма"/>
    <n v="0"/>
    <n v="2"/>
  </r>
  <r>
    <m/>
    <d v="2024-07-31T00:00:00"/>
    <s v="Ср"/>
    <x v="27"/>
    <x v="2"/>
    <m/>
    <m/>
    <x v="3"/>
    <x v="12"/>
    <s v="норма"/>
    <n v="0"/>
    <n v="4"/>
  </r>
  <r>
    <m/>
    <d v="2024-07-01T00:00:00"/>
    <s v="Пн"/>
    <x v="1"/>
    <x v="7"/>
    <m/>
    <m/>
    <x v="1"/>
    <x v="12"/>
    <s v="норма"/>
    <n v="0"/>
    <n v="3"/>
  </r>
  <r>
    <m/>
    <d v="2024-07-01T00:00:00"/>
    <s v="Пн"/>
    <x v="25"/>
    <x v="2"/>
    <m/>
    <m/>
    <x v="1"/>
    <x v="12"/>
    <s v="норма"/>
    <n v="0"/>
    <n v="4"/>
  </r>
  <r>
    <m/>
    <d v="2024-07-02T00:00:00"/>
    <s v="Вт"/>
    <x v="1"/>
    <x v="7"/>
    <m/>
    <m/>
    <x v="1"/>
    <x v="12"/>
    <s v="норма"/>
    <n v="0"/>
    <n v="3"/>
  </r>
  <r>
    <m/>
    <d v="2024-07-02T00:00:00"/>
    <s v="Вт"/>
    <x v="25"/>
    <x v="6"/>
    <m/>
    <m/>
    <x v="1"/>
    <x v="12"/>
    <s v="норма"/>
    <n v="0"/>
    <n v="1"/>
  </r>
  <r>
    <m/>
    <d v="2024-07-02T00:00:00"/>
    <s v="Вт"/>
    <x v="33"/>
    <x v="3"/>
    <m/>
    <m/>
    <x v="1"/>
    <x v="12"/>
    <s v="норма"/>
    <n v="0"/>
    <n v="2"/>
  </r>
  <r>
    <m/>
    <d v="2024-07-03T00:00:00"/>
    <s v="Ср"/>
    <x v="1"/>
    <x v="3"/>
    <m/>
    <m/>
    <x v="1"/>
    <x v="12"/>
    <s v="норма"/>
    <n v="0"/>
    <n v="2"/>
  </r>
  <r>
    <m/>
    <d v="2024-07-03T00:00:00"/>
    <s v="Ср"/>
    <x v="25"/>
    <x v="3"/>
    <m/>
    <m/>
    <x v="1"/>
    <x v="12"/>
    <s v="норма"/>
    <n v="0"/>
    <n v="2"/>
  </r>
  <r>
    <m/>
    <d v="2024-07-03T00:00:00"/>
    <s v="Ср"/>
    <x v="33"/>
    <x v="6"/>
    <m/>
    <m/>
    <x v="1"/>
    <x v="12"/>
    <s v="норма"/>
    <n v="0"/>
    <n v="1"/>
  </r>
  <r>
    <m/>
    <d v="2024-07-03T00:00:00"/>
    <s v="Ср"/>
    <x v="8"/>
    <x v="6"/>
    <m/>
    <m/>
    <x v="1"/>
    <x v="12"/>
    <s v="норма"/>
    <n v="0"/>
    <n v="1"/>
  </r>
  <r>
    <m/>
    <d v="2024-07-03T00:00:00"/>
    <s v="Ср"/>
    <x v="35"/>
    <x v="3"/>
    <m/>
    <m/>
    <x v="1"/>
    <x v="12"/>
    <s v="норма"/>
    <n v="0"/>
    <n v="2"/>
  </r>
  <r>
    <m/>
    <d v="2024-07-04T00:00:00"/>
    <s v="Чт"/>
    <x v="1"/>
    <x v="7"/>
    <m/>
    <m/>
    <x v="1"/>
    <x v="12"/>
    <s v="норма"/>
    <n v="0"/>
    <n v="3"/>
  </r>
  <r>
    <m/>
    <d v="2024-07-04T00:00:00"/>
    <s v="Чт"/>
    <x v="25"/>
    <x v="7"/>
    <m/>
    <m/>
    <x v="1"/>
    <x v="12"/>
    <s v="норма"/>
    <n v="0"/>
    <n v="3"/>
  </r>
  <r>
    <m/>
    <d v="2024-07-04T00:00:00"/>
    <s v="Чт"/>
    <x v="23"/>
    <x v="6"/>
    <m/>
    <m/>
    <x v="1"/>
    <x v="12"/>
    <s v="норма"/>
    <n v="0"/>
    <n v="1"/>
  </r>
  <r>
    <m/>
    <d v="2024-07-04T00:00:00"/>
    <s v="Чт"/>
    <x v="29"/>
    <x v="6"/>
    <m/>
    <m/>
    <x v="1"/>
    <x v="12"/>
    <s v="норма"/>
    <n v="0"/>
    <n v="1"/>
  </r>
  <r>
    <m/>
    <d v="2024-07-04T00:00:00"/>
    <s v="Чт"/>
    <x v="35"/>
    <x v="6"/>
    <m/>
    <m/>
    <x v="1"/>
    <x v="12"/>
    <s v="переработка"/>
    <n v="1"/>
    <n v="0"/>
  </r>
  <r>
    <m/>
    <d v="2024-07-05T00:00:00"/>
    <s v="Пт"/>
    <x v="1"/>
    <x v="3"/>
    <m/>
    <m/>
    <x v="1"/>
    <x v="12"/>
    <s v="норма"/>
    <n v="0"/>
    <n v="2"/>
  </r>
  <r>
    <m/>
    <d v="2024-07-05T00:00:00"/>
    <s v="Пт"/>
    <x v="25"/>
    <x v="4"/>
    <m/>
    <m/>
    <x v="1"/>
    <x v="12"/>
    <s v="норма"/>
    <n v="0"/>
    <n v="6"/>
  </r>
  <r>
    <m/>
    <d v="2024-07-05T00:00:00"/>
    <s v="Пт"/>
    <x v="35"/>
    <x v="6"/>
    <m/>
    <m/>
    <x v="1"/>
    <x v="12"/>
    <s v="переработка"/>
    <n v="1"/>
    <n v="0"/>
  </r>
  <r>
    <s v="В/П"/>
    <d v="2024-07-06T00:00:00"/>
    <s v="Сб"/>
    <x v="0"/>
    <x v="0"/>
    <m/>
    <m/>
    <x v="1"/>
    <x v="12"/>
    <s v=""/>
    <n v="0"/>
    <n v="0"/>
  </r>
  <r>
    <s v="В/П"/>
    <d v="2024-07-07T00:00:00"/>
    <s v="Вс"/>
    <x v="0"/>
    <x v="0"/>
    <m/>
    <m/>
    <x v="1"/>
    <x v="12"/>
    <s v=""/>
    <n v="0"/>
    <n v="0"/>
  </r>
  <r>
    <m/>
    <d v="2024-07-08T00:00:00"/>
    <s v="Пн"/>
    <x v="1"/>
    <x v="3"/>
    <m/>
    <m/>
    <x v="1"/>
    <x v="12"/>
    <s v="норма"/>
    <n v="0"/>
    <n v="2"/>
  </r>
  <r>
    <m/>
    <d v="2024-07-08T00:00:00"/>
    <s v="Пн"/>
    <x v="25"/>
    <x v="4"/>
    <m/>
    <m/>
    <x v="1"/>
    <x v="12"/>
    <s v="норма"/>
    <n v="0"/>
    <n v="6"/>
  </r>
  <r>
    <m/>
    <d v="2024-07-08T00:00:00"/>
    <s v="Пн"/>
    <x v="12"/>
    <x v="6"/>
    <m/>
    <m/>
    <x v="1"/>
    <x v="12"/>
    <s v="переработка"/>
    <n v="1"/>
    <n v="0"/>
  </r>
  <r>
    <m/>
    <d v="2024-07-09T00:00:00"/>
    <s v="Вт"/>
    <x v="1"/>
    <x v="3"/>
    <m/>
    <m/>
    <x v="1"/>
    <x v="12"/>
    <s v="норма"/>
    <n v="0"/>
    <n v="2"/>
  </r>
  <r>
    <m/>
    <d v="2024-07-09T00:00:00"/>
    <s v="Вт"/>
    <x v="25"/>
    <x v="4"/>
    <m/>
    <m/>
    <x v="1"/>
    <x v="12"/>
    <s v="норма"/>
    <n v="0"/>
    <n v="6"/>
  </r>
  <r>
    <m/>
    <d v="2024-07-10T00:00:00"/>
    <s v="Ср"/>
    <x v="1"/>
    <x v="6"/>
    <m/>
    <m/>
    <x v="1"/>
    <x v="12"/>
    <s v="норма"/>
    <n v="0"/>
    <n v="1"/>
  </r>
  <r>
    <m/>
    <d v="2024-07-10T00:00:00"/>
    <s v="Ср"/>
    <x v="25"/>
    <x v="4"/>
    <m/>
    <m/>
    <x v="1"/>
    <x v="12"/>
    <s v="норма"/>
    <n v="0"/>
    <n v="6"/>
  </r>
  <r>
    <m/>
    <d v="2024-07-10T00:00:00"/>
    <s v="Ср"/>
    <x v="31"/>
    <x v="6"/>
    <m/>
    <m/>
    <x v="1"/>
    <x v="12"/>
    <s v="норма"/>
    <n v="0"/>
    <n v="1"/>
  </r>
  <r>
    <m/>
    <d v="2024-07-11T00:00:00"/>
    <s v="Чт"/>
    <x v="1"/>
    <x v="6"/>
    <m/>
    <m/>
    <x v="1"/>
    <x v="12"/>
    <s v="норма"/>
    <n v="0"/>
    <n v="1"/>
  </r>
  <r>
    <m/>
    <d v="2024-07-11T00:00:00"/>
    <s v="Чт"/>
    <x v="25"/>
    <x v="1"/>
    <m/>
    <m/>
    <x v="1"/>
    <x v="12"/>
    <s v="норма + переработка"/>
    <n v="1"/>
    <n v="7"/>
  </r>
  <r>
    <m/>
    <d v="2024-07-11T00:00:00"/>
    <s v="Чт"/>
    <x v="29"/>
    <x v="6"/>
    <m/>
    <m/>
    <x v="1"/>
    <x v="12"/>
    <s v="переработка"/>
    <n v="1"/>
    <n v="0"/>
  </r>
  <r>
    <m/>
    <d v="2024-07-12T00:00:00"/>
    <s v="Пт"/>
    <x v="1"/>
    <x v="6"/>
    <m/>
    <m/>
    <x v="1"/>
    <x v="12"/>
    <s v="норма"/>
    <n v="0"/>
    <n v="1"/>
  </r>
  <r>
    <m/>
    <d v="2024-07-12T00:00:00"/>
    <s v="Пт"/>
    <x v="25"/>
    <x v="7"/>
    <m/>
    <m/>
    <x v="1"/>
    <x v="12"/>
    <s v="норма"/>
    <n v="0"/>
    <n v="3"/>
  </r>
  <r>
    <m/>
    <d v="2024-07-12T00:00:00"/>
    <s v="Пт"/>
    <x v="29"/>
    <x v="6"/>
    <m/>
    <m/>
    <x v="1"/>
    <x v="12"/>
    <s v="норма"/>
    <n v="0"/>
    <n v="1"/>
  </r>
  <r>
    <m/>
    <d v="2024-07-12T00:00:00"/>
    <s v="Пт"/>
    <x v="43"/>
    <x v="3"/>
    <m/>
    <m/>
    <x v="1"/>
    <x v="12"/>
    <s v="норма"/>
    <n v="0"/>
    <n v="2"/>
  </r>
  <r>
    <m/>
    <d v="2024-07-12T00:00:00"/>
    <s v="Пт"/>
    <x v="2"/>
    <x v="6"/>
    <m/>
    <m/>
    <x v="1"/>
    <x v="12"/>
    <s v="норма"/>
    <n v="0"/>
    <n v="1"/>
  </r>
  <r>
    <s v="В/П"/>
    <d v="2024-07-13T00:00:00"/>
    <s v="Сб"/>
    <x v="0"/>
    <x v="0"/>
    <m/>
    <m/>
    <x v="1"/>
    <x v="12"/>
    <s v=""/>
    <n v="0"/>
    <n v="0"/>
  </r>
  <r>
    <s v="В/П"/>
    <d v="2024-07-14T00:00:00"/>
    <s v="Вс"/>
    <x v="0"/>
    <x v="0"/>
    <m/>
    <m/>
    <x v="1"/>
    <x v="12"/>
    <s v=""/>
    <n v="0"/>
    <n v="0"/>
  </r>
  <r>
    <m/>
    <d v="2024-07-15T00:00:00"/>
    <s v="Пн"/>
    <x v="1"/>
    <x v="6"/>
    <m/>
    <m/>
    <x v="1"/>
    <x v="12"/>
    <s v="норма"/>
    <n v="0"/>
    <n v="1"/>
  </r>
  <r>
    <m/>
    <d v="2024-07-15T00:00:00"/>
    <s v="Пн"/>
    <x v="25"/>
    <x v="2"/>
    <m/>
    <m/>
    <x v="1"/>
    <x v="12"/>
    <s v="норма"/>
    <n v="0"/>
    <n v="4"/>
  </r>
  <r>
    <m/>
    <d v="2024-07-15T00:00:00"/>
    <s v="Пн"/>
    <x v="33"/>
    <x v="6"/>
    <m/>
    <m/>
    <x v="1"/>
    <x v="12"/>
    <s v="норма"/>
    <n v="0"/>
    <n v="1"/>
  </r>
  <r>
    <m/>
    <d v="2024-07-15T00:00:00"/>
    <s v="Пн"/>
    <x v="29"/>
    <x v="6"/>
    <m/>
    <m/>
    <x v="1"/>
    <x v="12"/>
    <s v="норма"/>
    <n v="0"/>
    <n v="1"/>
  </r>
  <r>
    <m/>
    <d v="2024-07-16T00:00:00"/>
    <s v="Вт"/>
    <x v="1"/>
    <x v="7"/>
    <m/>
    <m/>
    <x v="1"/>
    <x v="12"/>
    <s v="норма"/>
    <n v="0"/>
    <n v="3"/>
  </r>
  <r>
    <m/>
    <d v="2024-07-16T00:00:00"/>
    <s v="Вт"/>
    <x v="25"/>
    <x v="2"/>
    <m/>
    <m/>
    <x v="1"/>
    <x v="12"/>
    <s v="норма"/>
    <n v="0"/>
    <n v="4"/>
  </r>
  <r>
    <m/>
    <d v="2024-07-16T00:00:00"/>
    <s v="Вт"/>
    <x v="34"/>
    <x v="7"/>
    <m/>
    <m/>
    <x v="1"/>
    <x v="12"/>
    <s v="норма + переработка"/>
    <n v="2"/>
    <n v="1"/>
  </r>
  <r>
    <m/>
    <d v="2024-07-16T00:00:00"/>
    <s v="Вт"/>
    <x v="29"/>
    <x v="6"/>
    <m/>
    <m/>
    <x v="1"/>
    <x v="12"/>
    <s v="переработка"/>
    <n v="1"/>
    <n v="0"/>
  </r>
  <r>
    <m/>
    <d v="2024-07-17T00:00:00"/>
    <s v="Ср"/>
    <x v="1"/>
    <x v="3"/>
    <m/>
    <m/>
    <x v="1"/>
    <x v="12"/>
    <s v="норма"/>
    <n v="0"/>
    <n v="2"/>
  </r>
  <r>
    <m/>
    <d v="2024-07-17T00:00:00"/>
    <s v="Ср"/>
    <x v="25"/>
    <x v="2"/>
    <m/>
    <m/>
    <x v="1"/>
    <x v="12"/>
    <s v="норма"/>
    <n v="0"/>
    <n v="4"/>
  </r>
  <r>
    <m/>
    <d v="2024-07-17T00:00:00"/>
    <s v="Ср"/>
    <x v="34"/>
    <x v="3"/>
    <m/>
    <m/>
    <x v="1"/>
    <x v="12"/>
    <s v="норма"/>
    <n v="0"/>
    <n v="2"/>
  </r>
  <r>
    <m/>
    <d v="2024-07-17T00:00:00"/>
    <s v="Ср"/>
    <x v="29"/>
    <x v="6"/>
    <m/>
    <m/>
    <x v="1"/>
    <x v="12"/>
    <s v="переработка"/>
    <n v="1"/>
    <n v="0"/>
  </r>
  <r>
    <m/>
    <d v="2024-07-18T00:00:00"/>
    <s v="Чт"/>
    <x v="1"/>
    <x v="3"/>
    <m/>
    <m/>
    <x v="1"/>
    <x v="12"/>
    <s v="норма"/>
    <n v="0"/>
    <n v="2"/>
  </r>
  <r>
    <m/>
    <d v="2024-07-18T00:00:00"/>
    <s v="Чт"/>
    <x v="25"/>
    <x v="8"/>
    <m/>
    <m/>
    <x v="1"/>
    <x v="12"/>
    <s v="норма"/>
    <n v="0"/>
    <n v="5"/>
  </r>
  <r>
    <m/>
    <d v="2024-07-18T00:00:00"/>
    <s v="Чт"/>
    <x v="33"/>
    <x v="3"/>
    <m/>
    <m/>
    <x v="1"/>
    <x v="12"/>
    <s v="норма + переработка"/>
    <n v="1"/>
    <n v="1"/>
  </r>
  <r>
    <m/>
    <d v="2024-07-18T00:00:00"/>
    <s v="Чт"/>
    <x v="29"/>
    <x v="6"/>
    <m/>
    <m/>
    <x v="1"/>
    <x v="12"/>
    <s v="переработка"/>
    <n v="1"/>
    <n v="0"/>
  </r>
  <r>
    <m/>
    <d v="2024-07-19T00:00:00"/>
    <s v="Пт"/>
    <x v="1"/>
    <x v="3"/>
    <m/>
    <m/>
    <x v="1"/>
    <x v="12"/>
    <s v="норма"/>
    <n v="0"/>
    <n v="2"/>
  </r>
  <r>
    <m/>
    <d v="2024-07-19T00:00:00"/>
    <s v="Пт"/>
    <x v="25"/>
    <x v="6"/>
    <m/>
    <m/>
    <x v="1"/>
    <x v="12"/>
    <s v="норма"/>
    <n v="0"/>
    <n v="1"/>
  </r>
  <r>
    <m/>
    <d v="2024-07-19T00:00:00"/>
    <s v="Пт"/>
    <x v="34"/>
    <x v="3"/>
    <m/>
    <m/>
    <x v="1"/>
    <x v="12"/>
    <s v="норма"/>
    <n v="0"/>
    <n v="2"/>
  </r>
  <r>
    <m/>
    <d v="2024-07-19T00:00:00"/>
    <s v="Пт"/>
    <x v="43"/>
    <x v="6"/>
    <m/>
    <m/>
    <x v="1"/>
    <x v="12"/>
    <s v="норма"/>
    <n v="0"/>
    <n v="1"/>
  </r>
  <r>
    <m/>
    <d v="2024-07-19T00:00:00"/>
    <s v="Пт"/>
    <x v="2"/>
    <x v="3"/>
    <m/>
    <m/>
    <x v="1"/>
    <x v="12"/>
    <s v="норма"/>
    <n v="0"/>
    <n v="2"/>
  </r>
  <r>
    <s v="В/П"/>
    <d v="2024-07-20T00:00:00"/>
    <s v="Сб"/>
    <x v="1"/>
    <x v="6"/>
    <m/>
    <m/>
    <x v="1"/>
    <x v="12"/>
    <s v="переработка"/>
    <n v="1"/>
    <n v="0"/>
  </r>
  <r>
    <s v="В/П"/>
    <d v="2024-07-20T00:00:00"/>
    <s v="Сб"/>
    <x v="34"/>
    <x v="6"/>
    <m/>
    <m/>
    <x v="1"/>
    <x v="12"/>
    <s v="переработка"/>
    <n v="1"/>
    <n v="0"/>
  </r>
  <r>
    <s v="В/П"/>
    <d v="2024-07-20T00:00:00"/>
    <s v="Сб"/>
    <x v="23"/>
    <x v="6"/>
    <m/>
    <m/>
    <x v="1"/>
    <x v="12"/>
    <s v="переработка"/>
    <n v="1"/>
    <n v="0"/>
  </r>
  <r>
    <s v="В/П"/>
    <d v="2024-07-21T00:00:00"/>
    <s v="Вс"/>
    <x v="0"/>
    <x v="0"/>
    <m/>
    <m/>
    <x v="1"/>
    <x v="12"/>
    <s v=""/>
    <n v="0"/>
    <n v="0"/>
  </r>
  <r>
    <m/>
    <d v="2024-07-22T00:00:00"/>
    <s v="Пн"/>
    <x v="25"/>
    <x v="13"/>
    <m/>
    <m/>
    <x v="1"/>
    <x v="12"/>
    <s v="норма + переработка"/>
    <n v="4"/>
    <n v="8"/>
  </r>
  <r>
    <m/>
    <d v="2024-07-23T00:00:00"/>
    <s v="Вт"/>
    <x v="25"/>
    <x v="1"/>
    <m/>
    <m/>
    <x v="1"/>
    <x v="12"/>
    <s v="норма"/>
    <n v="0"/>
    <n v="8"/>
  </r>
  <r>
    <m/>
    <d v="2024-07-24T00:00:00"/>
    <s v="Ср"/>
    <x v="25"/>
    <x v="1"/>
    <m/>
    <m/>
    <x v="1"/>
    <x v="12"/>
    <s v="норма"/>
    <n v="0"/>
    <n v="8"/>
  </r>
  <r>
    <m/>
    <d v="2024-07-25T00:00:00"/>
    <s v="Чт"/>
    <x v="25"/>
    <x v="8"/>
    <m/>
    <m/>
    <x v="1"/>
    <x v="12"/>
    <s v="норма"/>
    <n v="0"/>
    <n v="5"/>
  </r>
  <r>
    <m/>
    <d v="2024-07-25T00:00:00"/>
    <s v="Чт"/>
    <x v="34"/>
    <x v="8"/>
    <m/>
    <m/>
    <x v="1"/>
    <x v="12"/>
    <s v="норма + переработка"/>
    <n v="2"/>
    <n v="3"/>
  </r>
  <r>
    <m/>
    <d v="2024-07-26T00:00:00"/>
    <s v="Пт"/>
    <x v="25"/>
    <x v="3"/>
    <m/>
    <m/>
    <x v="1"/>
    <x v="12"/>
    <s v="норма"/>
    <n v="0"/>
    <n v="2"/>
  </r>
  <r>
    <m/>
    <d v="2024-07-26T00:00:00"/>
    <s v="Пт"/>
    <x v="34"/>
    <x v="1"/>
    <m/>
    <m/>
    <x v="1"/>
    <x v="12"/>
    <s v="норма + переработка"/>
    <n v="2"/>
    <n v="6"/>
  </r>
  <r>
    <s v="В/П"/>
    <d v="2024-07-27T00:00:00"/>
    <s v="Сб"/>
    <x v="0"/>
    <x v="0"/>
    <m/>
    <m/>
    <x v="1"/>
    <x v="12"/>
    <s v=""/>
    <n v="0"/>
    <n v="0"/>
  </r>
  <r>
    <s v="В/П"/>
    <d v="2024-07-28T00:00:00"/>
    <s v="Вс"/>
    <x v="0"/>
    <x v="0"/>
    <m/>
    <m/>
    <x v="1"/>
    <x v="12"/>
    <s v=""/>
    <n v="0"/>
    <n v="0"/>
  </r>
  <r>
    <m/>
    <d v="2024-07-29T00:00:00"/>
    <s v="Пн"/>
    <x v="25"/>
    <x v="13"/>
    <m/>
    <m/>
    <x v="1"/>
    <x v="12"/>
    <s v="норма + переработка"/>
    <n v="4"/>
    <n v="8"/>
  </r>
  <r>
    <m/>
    <d v="2024-07-29T00:00:00"/>
    <s v="Пн"/>
    <x v="34"/>
    <x v="3"/>
    <m/>
    <m/>
    <x v="1"/>
    <x v="12"/>
    <s v="переработка"/>
    <n v="2"/>
    <n v="0"/>
  </r>
  <r>
    <m/>
    <d v="2024-07-30T00:00:00"/>
    <s v="Вт"/>
    <x v="25"/>
    <x v="4"/>
    <m/>
    <m/>
    <x v="1"/>
    <x v="12"/>
    <s v="норма"/>
    <n v="0"/>
    <n v="6"/>
  </r>
  <r>
    <m/>
    <d v="2024-07-30T00:00:00"/>
    <s v="Вт"/>
    <x v="34"/>
    <x v="4"/>
    <m/>
    <m/>
    <x v="1"/>
    <x v="12"/>
    <s v="норма + переработка"/>
    <n v="4"/>
    <n v="2"/>
  </r>
  <r>
    <m/>
    <d v="2024-07-31T00:00:00"/>
    <s v="Ср"/>
    <x v="25"/>
    <x v="4"/>
    <m/>
    <m/>
    <x v="1"/>
    <x v="12"/>
    <s v="норма"/>
    <n v="0"/>
    <n v="6"/>
  </r>
  <r>
    <m/>
    <d v="2024-07-31T00:00:00"/>
    <s v="Ср"/>
    <x v="34"/>
    <x v="2"/>
    <m/>
    <m/>
    <x v="1"/>
    <x v="12"/>
    <s v="норма + переработка"/>
    <n v="2"/>
    <n v="2"/>
  </r>
  <r>
    <m/>
    <d v="2024-07-01T00:00:00"/>
    <s v="Пн"/>
    <x v="30"/>
    <x v="1"/>
    <m/>
    <m/>
    <x v="6"/>
    <x v="12"/>
    <s v="норма"/>
    <n v="0"/>
    <n v="8"/>
  </r>
  <r>
    <m/>
    <d v="2024-07-02T00:00:00"/>
    <s v="Вт"/>
    <x v="30"/>
    <x v="1"/>
    <m/>
    <m/>
    <x v="6"/>
    <x v="12"/>
    <s v="норма"/>
    <n v="0"/>
    <n v="8"/>
  </r>
  <r>
    <m/>
    <d v="2024-07-03T00:00:00"/>
    <s v="Ср"/>
    <x v="30"/>
    <x v="1"/>
    <m/>
    <m/>
    <x v="6"/>
    <x v="12"/>
    <s v="норма"/>
    <n v="0"/>
    <n v="8"/>
  </r>
  <r>
    <m/>
    <d v="2024-07-04T00:00:00"/>
    <s v="Чт"/>
    <x v="30"/>
    <x v="1"/>
    <m/>
    <m/>
    <x v="6"/>
    <x v="12"/>
    <s v="норма"/>
    <n v="0"/>
    <n v="8"/>
  </r>
  <r>
    <m/>
    <d v="2024-07-05T00:00:00"/>
    <s v="Пт"/>
    <x v="30"/>
    <x v="1"/>
    <m/>
    <m/>
    <x v="6"/>
    <x v="12"/>
    <s v="норма"/>
    <n v="0"/>
    <n v="8"/>
  </r>
  <r>
    <s v="В/П"/>
    <d v="2024-07-06T00:00:00"/>
    <s v="Сб"/>
    <x v="0"/>
    <x v="5"/>
    <m/>
    <m/>
    <x v="6"/>
    <x v="12"/>
    <s v=""/>
    <n v="0"/>
    <n v="0"/>
  </r>
  <r>
    <s v="В/П"/>
    <d v="2024-07-07T00:00:00"/>
    <s v="Вс"/>
    <x v="0"/>
    <x v="5"/>
    <m/>
    <m/>
    <x v="6"/>
    <x v="12"/>
    <s v=""/>
    <n v="0"/>
    <n v="0"/>
  </r>
  <r>
    <m/>
    <d v="2024-07-08T00:00:00"/>
    <s v="Пн"/>
    <x v="30"/>
    <x v="1"/>
    <m/>
    <m/>
    <x v="6"/>
    <x v="12"/>
    <s v="норма"/>
    <n v="0"/>
    <n v="8"/>
  </r>
  <r>
    <m/>
    <d v="2024-07-09T00:00:00"/>
    <s v="Вт"/>
    <x v="30"/>
    <x v="1"/>
    <m/>
    <m/>
    <x v="6"/>
    <x v="12"/>
    <s v="норма"/>
    <n v="0"/>
    <n v="8"/>
  </r>
  <r>
    <m/>
    <d v="2024-07-10T00:00:00"/>
    <s v="Ср"/>
    <x v="30"/>
    <x v="1"/>
    <m/>
    <m/>
    <x v="6"/>
    <x v="12"/>
    <s v="норма"/>
    <n v="0"/>
    <n v="8"/>
  </r>
  <r>
    <m/>
    <d v="2024-07-11T00:00:00"/>
    <s v="Чт"/>
    <x v="30"/>
    <x v="1"/>
    <m/>
    <m/>
    <x v="6"/>
    <x v="12"/>
    <s v="норма"/>
    <n v="0"/>
    <n v="8"/>
  </r>
  <r>
    <m/>
    <d v="2024-07-12T00:00:00"/>
    <s v="Пт"/>
    <x v="30"/>
    <x v="1"/>
    <m/>
    <m/>
    <x v="6"/>
    <x v="12"/>
    <s v="норма"/>
    <n v="0"/>
    <n v="8"/>
  </r>
  <r>
    <s v="В/П"/>
    <d v="2024-07-13T00:00:00"/>
    <s v="Сб"/>
    <x v="0"/>
    <x v="5"/>
    <m/>
    <m/>
    <x v="6"/>
    <x v="12"/>
    <s v=""/>
    <n v="0"/>
    <n v="0"/>
  </r>
  <r>
    <s v="В/П"/>
    <d v="2024-07-14T00:00:00"/>
    <s v="Вс"/>
    <x v="0"/>
    <x v="5"/>
    <m/>
    <m/>
    <x v="6"/>
    <x v="12"/>
    <s v=""/>
    <n v="0"/>
    <n v="0"/>
  </r>
  <r>
    <m/>
    <d v="2024-07-15T00:00:00"/>
    <s v="Пн"/>
    <x v="30"/>
    <x v="1"/>
    <m/>
    <m/>
    <x v="6"/>
    <x v="12"/>
    <s v="норма"/>
    <n v="0"/>
    <n v="8"/>
  </r>
  <r>
    <m/>
    <d v="2024-07-16T00:00:00"/>
    <s v="Вт"/>
    <x v="30"/>
    <x v="1"/>
    <m/>
    <m/>
    <x v="6"/>
    <x v="12"/>
    <s v="норма"/>
    <n v="0"/>
    <n v="8"/>
  </r>
  <r>
    <m/>
    <d v="2024-07-17T00:00:00"/>
    <s v="Ср"/>
    <x v="30"/>
    <x v="1"/>
    <m/>
    <m/>
    <x v="6"/>
    <x v="12"/>
    <s v="норма"/>
    <n v="0"/>
    <n v="8"/>
  </r>
  <r>
    <m/>
    <d v="2024-07-18T00:00:00"/>
    <s v="Чт"/>
    <x v="30"/>
    <x v="1"/>
    <m/>
    <m/>
    <x v="6"/>
    <x v="12"/>
    <s v="норма"/>
    <n v="0"/>
    <n v="8"/>
  </r>
  <r>
    <m/>
    <d v="2024-07-19T00:00:00"/>
    <s v="Пт"/>
    <x v="30"/>
    <x v="1"/>
    <m/>
    <m/>
    <x v="6"/>
    <x v="12"/>
    <s v="норма"/>
    <n v="0"/>
    <n v="8"/>
  </r>
  <r>
    <s v="В/П"/>
    <d v="2024-07-20T00:00:00"/>
    <s v="Сб"/>
    <x v="0"/>
    <x v="5"/>
    <m/>
    <m/>
    <x v="6"/>
    <x v="12"/>
    <s v=""/>
    <n v="0"/>
    <n v="0"/>
  </r>
  <r>
    <s v="В/П"/>
    <d v="2024-07-21T00:00:00"/>
    <s v="Вс"/>
    <x v="0"/>
    <x v="5"/>
    <m/>
    <m/>
    <x v="6"/>
    <x v="12"/>
    <s v=""/>
    <n v="0"/>
    <n v="0"/>
  </r>
  <r>
    <m/>
    <d v="2024-07-22T00:00:00"/>
    <s v="Пн"/>
    <x v="30"/>
    <x v="1"/>
    <m/>
    <m/>
    <x v="6"/>
    <x v="12"/>
    <s v="норма"/>
    <n v="0"/>
    <n v="8"/>
  </r>
  <r>
    <m/>
    <d v="2024-07-23T00:00:00"/>
    <s v="Вт"/>
    <x v="30"/>
    <x v="1"/>
    <m/>
    <m/>
    <x v="6"/>
    <x v="12"/>
    <s v="норма"/>
    <n v="0"/>
    <n v="8"/>
  </r>
  <r>
    <m/>
    <d v="2024-07-24T00:00:00"/>
    <s v="Ср"/>
    <x v="30"/>
    <x v="1"/>
    <m/>
    <m/>
    <x v="6"/>
    <x v="12"/>
    <s v="норма"/>
    <n v="0"/>
    <n v="8"/>
  </r>
  <r>
    <m/>
    <d v="2024-07-25T00:00:00"/>
    <s v="Чт"/>
    <x v="30"/>
    <x v="1"/>
    <m/>
    <m/>
    <x v="6"/>
    <x v="12"/>
    <s v="норма"/>
    <n v="0"/>
    <n v="8"/>
  </r>
  <r>
    <m/>
    <d v="2024-07-26T00:00:00"/>
    <s v="Пт"/>
    <x v="30"/>
    <x v="1"/>
    <m/>
    <m/>
    <x v="6"/>
    <x v="12"/>
    <s v="норма"/>
    <n v="0"/>
    <n v="8"/>
  </r>
  <r>
    <s v="В/П"/>
    <d v="2024-07-27T00:00:00"/>
    <s v="Сб"/>
    <x v="0"/>
    <x v="5"/>
    <m/>
    <m/>
    <x v="6"/>
    <x v="12"/>
    <s v=""/>
    <n v="0"/>
    <n v="0"/>
  </r>
  <r>
    <s v="В/П"/>
    <d v="2024-07-28T00:00:00"/>
    <s v="Вс"/>
    <x v="0"/>
    <x v="5"/>
    <m/>
    <m/>
    <x v="6"/>
    <x v="12"/>
    <s v=""/>
    <n v="0"/>
    <n v="0"/>
  </r>
  <r>
    <m/>
    <d v="2024-07-29T00:00:00"/>
    <s v="Пн"/>
    <x v="30"/>
    <x v="1"/>
    <m/>
    <m/>
    <x v="6"/>
    <x v="12"/>
    <s v="норма"/>
    <n v="0"/>
    <n v="8"/>
  </r>
  <r>
    <m/>
    <d v="2024-07-30T00:00:00"/>
    <s v="Вт"/>
    <x v="30"/>
    <x v="1"/>
    <m/>
    <m/>
    <x v="6"/>
    <x v="12"/>
    <s v="норма"/>
    <n v="0"/>
    <n v="8"/>
  </r>
  <r>
    <m/>
    <d v="2024-07-31T00:00:00"/>
    <s v="Ср"/>
    <x v="30"/>
    <x v="1"/>
    <m/>
    <m/>
    <x v="6"/>
    <x v="12"/>
    <s v="норма"/>
    <n v="0"/>
    <n v="8"/>
  </r>
  <r>
    <m/>
    <d v="2024-07-01T00:00:00"/>
    <s v="Пн"/>
    <x v="0"/>
    <x v="0"/>
    <m/>
    <m/>
    <x v="12"/>
    <x v="12"/>
    <s v=""/>
    <n v="0"/>
    <n v="0"/>
  </r>
  <r>
    <m/>
    <d v="2024-07-02T00:00:00"/>
    <s v="Вт"/>
    <x v="0"/>
    <x v="0"/>
    <m/>
    <m/>
    <x v="12"/>
    <x v="12"/>
    <s v=""/>
    <n v="0"/>
    <n v="0"/>
  </r>
  <r>
    <m/>
    <d v="2024-07-03T00:00:00"/>
    <s v="Ср"/>
    <x v="0"/>
    <x v="0"/>
    <m/>
    <m/>
    <x v="12"/>
    <x v="12"/>
    <s v=""/>
    <n v="0"/>
    <n v="0"/>
  </r>
  <r>
    <m/>
    <d v="2024-07-04T00:00:00"/>
    <s v="Чт"/>
    <x v="0"/>
    <x v="0"/>
    <m/>
    <m/>
    <x v="12"/>
    <x v="12"/>
    <s v=""/>
    <n v="0"/>
    <n v="0"/>
  </r>
  <r>
    <m/>
    <d v="2024-07-05T00:00:00"/>
    <s v="Пт"/>
    <x v="0"/>
    <x v="0"/>
    <m/>
    <m/>
    <x v="12"/>
    <x v="12"/>
    <s v=""/>
    <n v="0"/>
    <n v="0"/>
  </r>
  <r>
    <s v="В/П"/>
    <d v="2024-07-06T00:00:00"/>
    <s v="Сб"/>
    <x v="0"/>
    <x v="0"/>
    <m/>
    <m/>
    <x v="12"/>
    <x v="12"/>
    <s v=""/>
    <n v="0"/>
    <n v="0"/>
  </r>
  <r>
    <s v="В/П"/>
    <d v="2024-07-07T00:00:00"/>
    <s v="Вс"/>
    <x v="0"/>
    <x v="0"/>
    <m/>
    <m/>
    <x v="12"/>
    <x v="12"/>
    <s v=""/>
    <n v="0"/>
    <n v="0"/>
  </r>
  <r>
    <m/>
    <d v="2024-07-08T00:00:00"/>
    <s v="Пн"/>
    <x v="0"/>
    <x v="0"/>
    <m/>
    <m/>
    <x v="12"/>
    <x v="12"/>
    <s v=""/>
    <n v="0"/>
    <n v="0"/>
  </r>
  <r>
    <m/>
    <d v="2024-07-09T00:00:00"/>
    <s v="Вт"/>
    <x v="0"/>
    <x v="0"/>
    <m/>
    <m/>
    <x v="12"/>
    <x v="12"/>
    <s v=""/>
    <n v="0"/>
    <n v="0"/>
  </r>
  <r>
    <m/>
    <d v="2024-07-10T00:00:00"/>
    <s v="Ср"/>
    <x v="0"/>
    <x v="0"/>
    <m/>
    <m/>
    <x v="12"/>
    <x v="12"/>
    <s v=""/>
    <n v="0"/>
    <n v="0"/>
  </r>
  <r>
    <m/>
    <d v="2024-07-11T00:00:00"/>
    <s v="Чт"/>
    <x v="0"/>
    <x v="0"/>
    <m/>
    <m/>
    <x v="12"/>
    <x v="12"/>
    <s v=""/>
    <n v="0"/>
    <n v="0"/>
  </r>
  <r>
    <m/>
    <d v="2024-07-12T00:00:00"/>
    <s v="Пт"/>
    <x v="0"/>
    <x v="0"/>
    <m/>
    <m/>
    <x v="12"/>
    <x v="12"/>
    <s v=""/>
    <n v="0"/>
    <n v="0"/>
  </r>
  <r>
    <s v="В/П"/>
    <d v="2024-07-13T00:00:00"/>
    <s v="Сб"/>
    <x v="0"/>
    <x v="0"/>
    <m/>
    <m/>
    <x v="12"/>
    <x v="12"/>
    <s v=""/>
    <n v="0"/>
    <n v="0"/>
  </r>
  <r>
    <s v="В/П"/>
    <d v="2024-07-14T00:00:00"/>
    <s v="Вс"/>
    <x v="0"/>
    <x v="0"/>
    <m/>
    <m/>
    <x v="12"/>
    <x v="12"/>
    <s v=""/>
    <n v="0"/>
    <n v="0"/>
  </r>
  <r>
    <m/>
    <d v="2024-07-15T00:00:00"/>
    <s v="Пн"/>
    <x v="0"/>
    <x v="0"/>
    <m/>
    <m/>
    <x v="12"/>
    <x v="12"/>
    <s v=""/>
    <n v="0"/>
    <n v="0"/>
  </r>
  <r>
    <m/>
    <d v="2024-07-16T00:00:00"/>
    <s v="Вт"/>
    <x v="0"/>
    <x v="0"/>
    <m/>
    <m/>
    <x v="12"/>
    <x v="12"/>
    <s v=""/>
    <n v="0"/>
    <n v="0"/>
  </r>
  <r>
    <m/>
    <d v="2024-07-17T00:00:00"/>
    <s v="Ср"/>
    <x v="0"/>
    <x v="0"/>
    <m/>
    <m/>
    <x v="12"/>
    <x v="12"/>
    <s v=""/>
    <n v="0"/>
    <n v="0"/>
  </r>
  <r>
    <m/>
    <d v="2024-07-18T00:00:00"/>
    <s v="Чт"/>
    <x v="0"/>
    <x v="0"/>
    <m/>
    <m/>
    <x v="12"/>
    <x v="12"/>
    <s v=""/>
    <n v="0"/>
    <n v="0"/>
  </r>
  <r>
    <m/>
    <d v="2024-07-19T00:00:00"/>
    <s v="Пт"/>
    <x v="0"/>
    <x v="0"/>
    <m/>
    <m/>
    <x v="12"/>
    <x v="12"/>
    <s v=""/>
    <n v="0"/>
    <n v="0"/>
  </r>
  <r>
    <s v="В/П"/>
    <d v="2024-07-20T00:00:00"/>
    <s v="Сб"/>
    <x v="0"/>
    <x v="0"/>
    <m/>
    <m/>
    <x v="12"/>
    <x v="12"/>
    <s v=""/>
    <n v="0"/>
    <n v="0"/>
  </r>
  <r>
    <s v="В/П"/>
    <d v="2024-07-21T00:00:00"/>
    <s v="Вс"/>
    <x v="0"/>
    <x v="0"/>
    <m/>
    <m/>
    <x v="12"/>
    <x v="12"/>
    <s v=""/>
    <n v="0"/>
    <n v="0"/>
  </r>
  <r>
    <m/>
    <d v="2024-07-22T00:00:00"/>
    <s v="Пн"/>
    <x v="0"/>
    <x v="0"/>
    <m/>
    <m/>
    <x v="12"/>
    <x v="12"/>
    <s v=""/>
    <n v="0"/>
    <n v="0"/>
  </r>
  <r>
    <m/>
    <d v="2024-07-23T00:00:00"/>
    <s v="Вт"/>
    <x v="0"/>
    <x v="0"/>
    <m/>
    <m/>
    <x v="12"/>
    <x v="12"/>
    <s v=""/>
    <n v="0"/>
    <n v="0"/>
  </r>
  <r>
    <m/>
    <d v="2024-07-24T00:00:00"/>
    <s v="Ср"/>
    <x v="0"/>
    <x v="0"/>
    <m/>
    <m/>
    <x v="12"/>
    <x v="12"/>
    <s v=""/>
    <n v="0"/>
    <n v="0"/>
  </r>
  <r>
    <m/>
    <d v="2024-07-25T00:00:00"/>
    <s v="Чт"/>
    <x v="0"/>
    <x v="0"/>
    <m/>
    <m/>
    <x v="12"/>
    <x v="12"/>
    <s v=""/>
    <n v="0"/>
    <n v="0"/>
  </r>
  <r>
    <m/>
    <d v="2024-07-26T00:00:00"/>
    <s v="Пт"/>
    <x v="0"/>
    <x v="0"/>
    <m/>
    <m/>
    <x v="12"/>
    <x v="12"/>
    <s v=""/>
    <n v="0"/>
    <n v="0"/>
  </r>
  <r>
    <s v="В/П"/>
    <d v="2024-07-27T00:00:00"/>
    <s v="Сб"/>
    <x v="0"/>
    <x v="0"/>
    <m/>
    <m/>
    <x v="12"/>
    <x v="12"/>
    <s v=""/>
    <n v="0"/>
    <n v="0"/>
  </r>
  <r>
    <s v="В/П"/>
    <d v="2024-07-28T00:00:00"/>
    <s v="Вс"/>
    <x v="0"/>
    <x v="0"/>
    <m/>
    <m/>
    <x v="12"/>
    <x v="12"/>
    <s v=""/>
    <n v="0"/>
    <n v="0"/>
  </r>
  <r>
    <m/>
    <d v="2024-07-29T00:00:00"/>
    <s v="Пн"/>
    <x v="0"/>
    <x v="0"/>
    <m/>
    <m/>
    <x v="12"/>
    <x v="12"/>
    <s v=""/>
    <n v="0"/>
    <n v="0"/>
  </r>
  <r>
    <m/>
    <d v="2024-07-30T00:00:00"/>
    <s v="Вт"/>
    <x v="0"/>
    <x v="0"/>
    <m/>
    <m/>
    <x v="12"/>
    <x v="12"/>
    <s v=""/>
    <n v="0"/>
    <n v="0"/>
  </r>
  <r>
    <m/>
    <d v="2024-07-31T00:00:00"/>
    <s v="Ср"/>
    <x v="0"/>
    <x v="0"/>
    <m/>
    <m/>
    <x v="12"/>
    <x v="12"/>
    <s v=""/>
    <n v="0"/>
    <n v="0"/>
  </r>
  <r>
    <m/>
    <d v="2024-07-01T00:00:00"/>
    <s v="Пн"/>
    <x v="0"/>
    <x v="0"/>
    <m/>
    <m/>
    <x v="12"/>
    <x v="12"/>
    <s v=""/>
    <n v="0"/>
    <n v="0"/>
  </r>
  <r>
    <m/>
    <d v="2024-07-02T00:00:00"/>
    <s v="Вт"/>
    <x v="0"/>
    <x v="0"/>
    <m/>
    <m/>
    <x v="12"/>
    <x v="12"/>
    <s v=""/>
    <n v="0"/>
    <n v="0"/>
  </r>
  <r>
    <m/>
    <d v="2024-07-03T00:00:00"/>
    <s v="Ср"/>
    <x v="0"/>
    <x v="0"/>
    <m/>
    <m/>
    <x v="12"/>
    <x v="12"/>
    <s v=""/>
    <n v="0"/>
    <n v="0"/>
  </r>
  <r>
    <m/>
    <d v="2024-07-04T00:00:00"/>
    <s v="Чт"/>
    <x v="0"/>
    <x v="0"/>
    <m/>
    <m/>
    <x v="12"/>
    <x v="12"/>
    <s v=""/>
    <n v="0"/>
    <n v="0"/>
  </r>
  <r>
    <m/>
    <d v="2024-07-05T00:00:00"/>
    <s v="Пт"/>
    <x v="0"/>
    <x v="0"/>
    <m/>
    <m/>
    <x v="12"/>
    <x v="12"/>
    <s v=""/>
    <n v="0"/>
    <n v="0"/>
  </r>
  <r>
    <s v="В/П"/>
    <d v="2024-07-06T00:00:00"/>
    <s v="Сб"/>
    <x v="0"/>
    <x v="0"/>
    <m/>
    <m/>
    <x v="12"/>
    <x v="12"/>
    <s v=""/>
    <n v="0"/>
    <n v="0"/>
  </r>
  <r>
    <s v="В/П"/>
    <d v="2024-07-07T00:00:00"/>
    <s v="Вс"/>
    <x v="0"/>
    <x v="0"/>
    <m/>
    <m/>
    <x v="12"/>
    <x v="12"/>
    <s v=""/>
    <n v="0"/>
    <n v="0"/>
  </r>
  <r>
    <m/>
    <d v="2024-07-08T00:00:00"/>
    <s v="Пн"/>
    <x v="0"/>
    <x v="0"/>
    <m/>
    <m/>
    <x v="12"/>
    <x v="12"/>
    <s v=""/>
    <n v="0"/>
    <n v="0"/>
  </r>
  <r>
    <m/>
    <d v="2024-07-09T00:00:00"/>
    <s v="Вт"/>
    <x v="0"/>
    <x v="0"/>
    <m/>
    <m/>
    <x v="12"/>
    <x v="12"/>
    <s v=""/>
    <n v="0"/>
    <n v="0"/>
  </r>
  <r>
    <m/>
    <d v="2024-07-10T00:00:00"/>
    <s v="Ср"/>
    <x v="0"/>
    <x v="0"/>
    <m/>
    <m/>
    <x v="12"/>
    <x v="12"/>
    <s v=""/>
    <n v="0"/>
    <n v="0"/>
  </r>
  <r>
    <m/>
    <d v="2024-07-11T00:00:00"/>
    <s v="Чт"/>
    <x v="0"/>
    <x v="0"/>
    <m/>
    <m/>
    <x v="12"/>
    <x v="12"/>
    <s v=""/>
    <n v="0"/>
    <n v="0"/>
  </r>
  <r>
    <m/>
    <d v="2024-07-12T00:00:00"/>
    <s v="Пт"/>
    <x v="0"/>
    <x v="0"/>
    <m/>
    <m/>
    <x v="12"/>
    <x v="12"/>
    <s v=""/>
    <n v="0"/>
    <n v="0"/>
  </r>
  <r>
    <s v="В/П"/>
    <d v="2024-07-13T00:00:00"/>
    <s v="Сб"/>
    <x v="0"/>
    <x v="0"/>
    <m/>
    <m/>
    <x v="12"/>
    <x v="12"/>
    <s v=""/>
    <n v="0"/>
    <n v="0"/>
  </r>
  <r>
    <s v="В/П"/>
    <d v="2024-07-14T00:00:00"/>
    <s v="Вс"/>
    <x v="0"/>
    <x v="0"/>
    <m/>
    <m/>
    <x v="12"/>
    <x v="12"/>
    <s v=""/>
    <n v="0"/>
    <n v="0"/>
  </r>
  <r>
    <m/>
    <d v="2024-07-15T00:00:00"/>
    <s v="Пн"/>
    <x v="0"/>
    <x v="0"/>
    <m/>
    <m/>
    <x v="12"/>
    <x v="12"/>
    <s v=""/>
    <n v="0"/>
    <n v="0"/>
  </r>
  <r>
    <m/>
    <d v="2024-07-16T00:00:00"/>
    <s v="Вт"/>
    <x v="0"/>
    <x v="0"/>
    <m/>
    <m/>
    <x v="12"/>
    <x v="12"/>
    <s v=""/>
    <n v="0"/>
    <n v="0"/>
  </r>
  <r>
    <m/>
    <d v="2024-07-17T00:00:00"/>
    <s v="Ср"/>
    <x v="0"/>
    <x v="0"/>
    <m/>
    <m/>
    <x v="12"/>
    <x v="12"/>
    <s v=""/>
    <n v="0"/>
    <n v="0"/>
  </r>
  <r>
    <m/>
    <d v="2024-07-18T00:00:00"/>
    <s v="Чт"/>
    <x v="0"/>
    <x v="0"/>
    <m/>
    <m/>
    <x v="12"/>
    <x v="12"/>
    <s v=""/>
    <n v="0"/>
    <n v="0"/>
  </r>
  <r>
    <m/>
    <d v="2024-07-19T00:00:00"/>
    <s v="Пт"/>
    <x v="0"/>
    <x v="0"/>
    <m/>
    <m/>
    <x v="12"/>
    <x v="12"/>
    <s v=""/>
    <n v="0"/>
    <n v="0"/>
  </r>
  <r>
    <s v="В/П"/>
    <d v="2024-07-20T00:00:00"/>
    <s v="Сб"/>
    <x v="0"/>
    <x v="0"/>
    <m/>
    <m/>
    <x v="12"/>
    <x v="12"/>
    <s v=""/>
    <n v="0"/>
    <n v="0"/>
  </r>
  <r>
    <s v="В/П"/>
    <d v="2024-07-21T00:00:00"/>
    <s v="Вс"/>
    <x v="0"/>
    <x v="0"/>
    <m/>
    <m/>
    <x v="12"/>
    <x v="12"/>
    <s v=""/>
    <n v="0"/>
    <n v="0"/>
  </r>
  <r>
    <m/>
    <d v="2024-07-22T00:00:00"/>
    <s v="Пн"/>
    <x v="0"/>
    <x v="0"/>
    <m/>
    <m/>
    <x v="12"/>
    <x v="12"/>
    <s v=""/>
    <n v="0"/>
    <n v="0"/>
  </r>
  <r>
    <m/>
    <d v="2024-07-23T00:00:00"/>
    <s v="Вт"/>
    <x v="0"/>
    <x v="0"/>
    <m/>
    <m/>
    <x v="12"/>
    <x v="12"/>
    <s v=""/>
    <n v="0"/>
    <n v="0"/>
  </r>
  <r>
    <m/>
    <d v="2024-07-24T00:00:00"/>
    <s v="Ср"/>
    <x v="0"/>
    <x v="0"/>
    <m/>
    <m/>
    <x v="12"/>
    <x v="12"/>
    <s v=""/>
    <n v="0"/>
    <n v="0"/>
  </r>
  <r>
    <m/>
    <d v="2024-07-25T00:00:00"/>
    <s v="Чт"/>
    <x v="0"/>
    <x v="0"/>
    <m/>
    <m/>
    <x v="12"/>
    <x v="12"/>
    <s v=""/>
    <n v="0"/>
    <n v="0"/>
  </r>
  <r>
    <m/>
    <d v="2024-07-26T00:00:00"/>
    <s v="Пт"/>
    <x v="0"/>
    <x v="0"/>
    <m/>
    <m/>
    <x v="12"/>
    <x v="12"/>
    <s v=""/>
    <n v="0"/>
    <n v="0"/>
  </r>
  <r>
    <s v="В/П"/>
    <d v="2024-07-27T00:00:00"/>
    <s v="Сб"/>
    <x v="0"/>
    <x v="0"/>
    <m/>
    <m/>
    <x v="12"/>
    <x v="12"/>
    <s v=""/>
    <n v="0"/>
    <n v="0"/>
  </r>
  <r>
    <s v="В/П"/>
    <d v="2024-07-28T00:00:00"/>
    <s v="Вс"/>
    <x v="0"/>
    <x v="0"/>
    <m/>
    <m/>
    <x v="12"/>
    <x v="12"/>
    <s v=""/>
    <n v="0"/>
    <n v="0"/>
  </r>
  <r>
    <m/>
    <d v="2024-07-29T00:00:00"/>
    <s v="Пн"/>
    <x v="0"/>
    <x v="0"/>
    <m/>
    <m/>
    <x v="12"/>
    <x v="12"/>
    <s v=""/>
    <n v="0"/>
    <n v="0"/>
  </r>
  <r>
    <m/>
    <d v="2024-07-30T00:00:00"/>
    <s v="Вт"/>
    <x v="0"/>
    <x v="0"/>
    <m/>
    <m/>
    <x v="12"/>
    <x v="12"/>
    <s v=""/>
    <n v="0"/>
    <n v="0"/>
  </r>
  <r>
    <m/>
    <d v="2024-07-31T00:00:00"/>
    <s v="Ср"/>
    <x v="0"/>
    <x v="0"/>
    <m/>
    <m/>
    <x v="12"/>
    <x v="12"/>
    <s v=""/>
    <n v="0"/>
    <n v="0"/>
  </r>
  <r>
    <m/>
    <d v="2024-08-01T00:00:00"/>
    <s v="Чт"/>
    <x v="30"/>
    <x v="1"/>
    <m/>
    <m/>
    <x v="6"/>
    <x v="13"/>
    <s v="норма"/>
    <n v="0"/>
    <n v="8"/>
  </r>
  <r>
    <m/>
    <d v="2024-08-02T00:00:00"/>
    <s v="Пт"/>
    <x v="30"/>
    <x v="1"/>
    <m/>
    <m/>
    <x v="6"/>
    <x v="13"/>
    <s v="норма"/>
    <n v="0"/>
    <n v="8"/>
  </r>
  <r>
    <s v="В/П"/>
    <d v="2024-08-03T00:00:00"/>
    <s v="Сб"/>
    <x v="0"/>
    <x v="5"/>
    <m/>
    <m/>
    <x v="6"/>
    <x v="13"/>
    <s v=""/>
    <n v="0"/>
    <n v="0"/>
  </r>
  <r>
    <s v="В/П"/>
    <d v="2024-08-04T00:00:00"/>
    <s v="Вс"/>
    <x v="0"/>
    <x v="5"/>
    <m/>
    <m/>
    <x v="6"/>
    <x v="13"/>
    <s v=""/>
    <n v="0"/>
    <n v="0"/>
  </r>
  <r>
    <m/>
    <d v="2024-08-05T00:00:00"/>
    <s v="Пн"/>
    <x v="30"/>
    <x v="1"/>
    <m/>
    <m/>
    <x v="6"/>
    <x v="13"/>
    <s v="норма"/>
    <n v="0"/>
    <n v="8"/>
  </r>
  <r>
    <m/>
    <d v="2024-08-06T00:00:00"/>
    <s v="Вт"/>
    <x v="30"/>
    <x v="1"/>
    <m/>
    <m/>
    <x v="6"/>
    <x v="13"/>
    <s v="норма"/>
    <n v="0"/>
    <n v="8"/>
  </r>
  <r>
    <m/>
    <d v="2024-08-07T00:00:00"/>
    <s v="Ср"/>
    <x v="30"/>
    <x v="1"/>
    <m/>
    <m/>
    <x v="6"/>
    <x v="13"/>
    <s v="норма"/>
    <n v="0"/>
    <n v="8"/>
  </r>
  <r>
    <m/>
    <d v="2024-08-08T00:00:00"/>
    <s v="Чт"/>
    <x v="30"/>
    <x v="1"/>
    <m/>
    <m/>
    <x v="6"/>
    <x v="13"/>
    <s v="норма"/>
    <n v="0"/>
    <n v="8"/>
  </r>
  <r>
    <m/>
    <d v="2024-08-09T00:00:00"/>
    <s v="Пт"/>
    <x v="30"/>
    <x v="1"/>
    <m/>
    <m/>
    <x v="6"/>
    <x v="13"/>
    <s v="норма"/>
    <n v="0"/>
    <n v="8"/>
  </r>
  <r>
    <s v="В/П"/>
    <d v="2024-08-10T00:00:00"/>
    <s v="Сб"/>
    <x v="0"/>
    <x v="5"/>
    <m/>
    <m/>
    <x v="6"/>
    <x v="13"/>
    <s v=""/>
    <n v="0"/>
    <n v="0"/>
  </r>
  <r>
    <s v="В/П"/>
    <d v="2024-08-11T00:00:00"/>
    <s v="Вс"/>
    <x v="0"/>
    <x v="5"/>
    <m/>
    <m/>
    <x v="6"/>
    <x v="13"/>
    <s v=""/>
    <n v="0"/>
    <n v="0"/>
  </r>
  <r>
    <m/>
    <d v="2024-08-12T00:00:00"/>
    <s v="Пн"/>
    <x v="30"/>
    <x v="1"/>
    <m/>
    <m/>
    <x v="6"/>
    <x v="13"/>
    <s v="норма"/>
    <n v="0"/>
    <n v="8"/>
  </r>
  <r>
    <m/>
    <d v="2024-08-13T00:00:00"/>
    <s v="Вт"/>
    <x v="30"/>
    <x v="1"/>
    <m/>
    <m/>
    <x v="6"/>
    <x v="13"/>
    <s v="норма"/>
    <n v="0"/>
    <n v="8"/>
  </r>
  <r>
    <m/>
    <d v="2024-08-14T00:00:00"/>
    <s v="Ср"/>
    <x v="30"/>
    <x v="1"/>
    <m/>
    <m/>
    <x v="6"/>
    <x v="13"/>
    <s v="норма"/>
    <n v="0"/>
    <n v="8"/>
  </r>
  <r>
    <m/>
    <d v="2024-08-15T00:00:00"/>
    <s v="Чт"/>
    <x v="44"/>
    <x v="1"/>
    <m/>
    <m/>
    <x v="6"/>
    <x v="13"/>
    <s v="норма"/>
    <n v="0"/>
    <n v="8"/>
  </r>
  <r>
    <m/>
    <d v="2024-08-16T00:00:00"/>
    <s v="Пт"/>
    <x v="44"/>
    <x v="15"/>
    <m/>
    <m/>
    <x v="6"/>
    <x v="13"/>
    <s v="норма + переработка"/>
    <n v="6"/>
    <n v="8"/>
  </r>
  <r>
    <s v="В/П"/>
    <d v="2024-08-17T00:00:00"/>
    <s v="Сб"/>
    <x v="44"/>
    <x v="1"/>
    <m/>
    <m/>
    <x v="6"/>
    <x v="13"/>
    <s v="переработка"/>
    <n v="8"/>
    <n v="0"/>
  </r>
  <r>
    <s v="В/П"/>
    <d v="2024-08-18T00:00:00"/>
    <s v="Вс"/>
    <x v="0"/>
    <x v="5"/>
    <m/>
    <m/>
    <x v="6"/>
    <x v="13"/>
    <s v=""/>
    <n v="0"/>
    <n v="0"/>
  </r>
  <r>
    <m/>
    <d v="2024-08-19T00:00:00"/>
    <s v="Пн"/>
    <x v="44"/>
    <x v="10"/>
    <m/>
    <m/>
    <x v="6"/>
    <x v="13"/>
    <s v="норма + переработка"/>
    <n v="2"/>
    <n v="8"/>
  </r>
  <r>
    <m/>
    <d v="2024-08-20T00:00:00"/>
    <s v="Вт"/>
    <x v="44"/>
    <x v="10"/>
    <m/>
    <m/>
    <x v="6"/>
    <x v="13"/>
    <s v="норма + переработка"/>
    <n v="2"/>
    <n v="8"/>
  </r>
  <r>
    <m/>
    <d v="2024-08-21T00:00:00"/>
    <s v="Ср"/>
    <x v="44"/>
    <x v="10"/>
    <m/>
    <m/>
    <x v="6"/>
    <x v="13"/>
    <s v="норма + переработка"/>
    <n v="2"/>
    <n v="8"/>
  </r>
  <r>
    <m/>
    <d v="2024-08-22T00:00:00"/>
    <s v="Чт"/>
    <x v="44"/>
    <x v="10"/>
    <m/>
    <m/>
    <x v="6"/>
    <x v="13"/>
    <s v="норма + переработка"/>
    <n v="2"/>
    <n v="8"/>
  </r>
  <r>
    <m/>
    <d v="2024-08-23T00:00:00"/>
    <s v="Пт"/>
    <x v="44"/>
    <x v="10"/>
    <m/>
    <m/>
    <x v="6"/>
    <x v="13"/>
    <s v="норма + переработка"/>
    <n v="2"/>
    <n v="8"/>
  </r>
  <r>
    <s v="В/П"/>
    <d v="2024-08-24T00:00:00"/>
    <s v="Сб"/>
    <x v="44"/>
    <x v="10"/>
    <m/>
    <m/>
    <x v="6"/>
    <x v="13"/>
    <s v="переработка"/>
    <n v="10"/>
    <n v="0"/>
  </r>
  <r>
    <s v="В/П"/>
    <d v="2024-08-25T00:00:00"/>
    <s v="Вс"/>
    <x v="44"/>
    <x v="10"/>
    <m/>
    <m/>
    <x v="6"/>
    <x v="13"/>
    <s v="переработка"/>
    <n v="10"/>
    <n v="0"/>
  </r>
  <r>
    <m/>
    <d v="2024-08-26T00:00:00"/>
    <s v="Пн"/>
    <x v="44"/>
    <x v="10"/>
    <m/>
    <m/>
    <x v="6"/>
    <x v="13"/>
    <s v="норма + переработка"/>
    <n v="2"/>
    <n v="8"/>
  </r>
  <r>
    <m/>
    <d v="2024-08-27T00:00:00"/>
    <s v="Вт"/>
    <x v="44"/>
    <x v="10"/>
    <m/>
    <m/>
    <x v="6"/>
    <x v="13"/>
    <s v="норма + переработка"/>
    <n v="2"/>
    <n v="8"/>
  </r>
  <r>
    <m/>
    <d v="2024-08-28T00:00:00"/>
    <s v="Ср"/>
    <x v="44"/>
    <x v="1"/>
    <m/>
    <m/>
    <x v="6"/>
    <x v="13"/>
    <s v="норма"/>
    <n v="0"/>
    <n v="8"/>
  </r>
  <r>
    <m/>
    <d v="2024-08-29T00:00:00"/>
    <s v="Чт"/>
    <x v="44"/>
    <x v="15"/>
    <m/>
    <m/>
    <x v="6"/>
    <x v="13"/>
    <s v="норма + переработка"/>
    <n v="6"/>
    <n v="8"/>
  </r>
  <r>
    <m/>
    <d v="2024-08-30T00:00:00"/>
    <s v="Пт"/>
    <x v="30"/>
    <x v="1"/>
    <m/>
    <m/>
    <x v="6"/>
    <x v="13"/>
    <s v="норма"/>
    <n v="0"/>
    <n v="8"/>
  </r>
  <r>
    <s v="В/П"/>
    <d v="2024-08-31T00:00:00"/>
    <s v="Сб"/>
    <x v="0"/>
    <x v="5"/>
    <m/>
    <m/>
    <x v="6"/>
    <x v="13"/>
    <s v=""/>
    <n v="0"/>
    <n v="0"/>
  </r>
  <r>
    <m/>
    <d v="2024-08-01T00:00:00"/>
    <s v="Чт"/>
    <x v="29"/>
    <x v="11"/>
    <m/>
    <m/>
    <x v="13"/>
    <x v="13"/>
    <s v="норма + переработка"/>
    <n v="1"/>
    <n v="8"/>
  </r>
  <r>
    <m/>
    <d v="2024-08-02T00:00:00"/>
    <s v="Пт"/>
    <x v="29"/>
    <x v="11"/>
    <m/>
    <m/>
    <x v="13"/>
    <x v="13"/>
    <s v="норма + переработка"/>
    <n v="1"/>
    <n v="8"/>
  </r>
  <r>
    <s v="В/П"/>
    <d v="2024-08-03T00:00:00"/>
    <s v="Сб"/>
    <x v="0"/>
    <x v="5"/>
    <m/>
    <m/>
    <x v="13"/>
    <x v="13"/>
    <s v=""/>
    <n v="0"/>
    <n v="0"/>
  </r>
  <r>
    <s v="В/П"/>
    <d v="2024-08-04T00:00:00"/>
    <s v="Вс"/>
    <x v="0"/>
    <x v="5"/>
    <m/>
    <m/>
    <x v="13"/>
    <x v="13"/>
    <s v=""/>
    <n v="0"/>
    <n v="0"/>
  </r>
  <r>
    <m/>
    <d v="2024-08-05T00:00:00"/>
    <s v="Пн"/>
    <x v="29"/>
    <x v="1"/>
    <m/>
    <m/>
    <x v="13"/>
    <x v="13"/>
    <s v="норма"/>
    <n v="0"/>
    <n v="8"/>
  </r>
  <r>
    <m/>
    <d v="2024-08-06T00:00:00"/>
    <s v="Вт"/>
    <x v="29"/>
    <x v="1"/>
    <m/>
    <m/>
    <x v="13"/>
    <x v="13"/>
    <s v="норма"/>
    <n v="0"/>
    <n v="8"/>
  </r>
  <r>
    <m/>
    <d v="2024-08-07T00:00:00"/>
    <s v="Ср"/>
    <x v="29"/>
    <x v="1"/>
    <m/>
    <m/>
    <x v="13"/>
    <x v="13"/>
    <s v="норма"/>
    <n v="0"/>
    <n v="8"/>
  </r>
  <r>
    <m/>
    <d v="2024-08-08T00:00:00"/>
    <s v="Чт"/>
    <x v="29"/>
    <x v="1"/>
    <m/>
    <m/>
    <x v="13"/>
    <x v="13"/>
    <s v="норма"/>
    <n v="0"/>
    <n v="8"/>
  </r>
  <r>
    <m/>
    <d v="2024-08-09T00:00:00"/>
    <s v="Пт"/>
    <x v="29"/>
    <x v="1"/>
    <m/>
    <m/>
    <x v="13"/>
    <x v="13"/>
    <s v="норма"/>
    <n v="0"/>
    <n v="8"/>
  </r>
  <r>
    <s v="В/П"/>
    <d v="2024-08-10T00:00:00"/>
    <s v="Сб"/>
    <x v="0"/>
    <x v="5"/>
    <m/>
    <m/>
    <x v="13"/>
    <x v="13"/>
    <s v=""/>
    <n v="0"/>
    <n v="0"/>
  </r>
  <r>
    <s v="В/П"/>
    <d v="2024-08-11T00:00:00"/>
    <s v="Вс"/>
    <x v="0"/>
    <x v="5"/>
    <m/>
    <m/>
    <x v="13"/>
    <x v="13"/>
    <s v=""/>
    <n v="0"/>
    <n v="0"/>
  </r>
  <r>
    <m/>
    <d v="2024-08-12T00:00:00"/>
    <s v="Пн"/>
    <x v="29"/>
    <x v="1"/>
    <m/>
    <m/>
    <x v="13"/>
    <x v="13"/>
    <s v="норма"/>
    <n v="0"/>
    <n v="8"/>
  </r>
  <r>
    <m/>
    <d v="2024-08-13T00:00:00"/>
    <s v="Вт"/>
    <x v="29"/>
    <x v="1"/>
    <m/>
    <m/>
    <x v="13"/>
    <x v="13"/>
    <s v="норма"/>
    <n v="0"/>
    <n v="8"/>
  </r>
  <r>
    <m/>
    <d v="2024-08-14T00:00:00"/>
    <s v="Ср"/>
    <x v="29"/>
    <x v="1"/>
    <m/>
    <m/>
    <x v="13"/>
    <x v="13"/>
    <s v="норма"/>
    <n v="0"/>
    <n v="8"/>
  </r>
  <r>
    <m/>
    <d v="2024-08-15T00:00:00"/>
    <s v="Чт"/>
    <x v="29"/>
    <x v="1"/>
    <m/>
    <m/>
    <x v="13"/>
    <x v="13"/>
    <s v="норма"/>
    <n v="0"/>
    <n v="8"/>
  </r>
  <r>
    <m/>
    <d v="2024-08-16T00:00:00"/>
    <s v="Пт"/>
    <x v="29"/>
    <x v="1"/>
    <m/>
    <m/>
    <x v="13"/>
    <x v="13"/>
    <s v="норма"/>
    <n v="0"/>
    <n v="8"/>
  </r>
  <r>
    <s v="В/П"/>
    <d v="2024-08-17T00:00:00"/>
    <s v="Сб"/>
    <x v="0"/>
    <x v="5"/>
    <m/>
    <m/>
    <x v="13"/>
    <x v="13"/>
    <s v=""/>
    <n v="0"/>
    <n v="0"/>
  </r>
  <r>
    <s v="В/П"/>
    <d v="2024-08-18T00:00:00"/>
    <s v="Вс"/>
    <x v="0"/>
    <x v="5"/>
    <m/>
    <m/>
    <x v="13"/>
    <x v="13"/>
    <s v=""/>
    <n v="0"/>
    <n v="0"/>
  </r>
  <r>
    <m/>
    <d v="2024-08-19T00:00:00"/>
    <s v="Пн"/>
    <x v="29"/>
    <x v="2"/>
    <m/>
    <m/>
    <x v="13"/>
    <x v="13"/>
    <s v="норма"/>
    <n v="0"/>
    <n v="4"/>
  </r>
  <r>
    <m/>
    <d v="2024-08-19T00:00:00"/>
    <s v="Пн"/>
    <x v="35"/>
    <x v="2"/>
    <m/>
    <m/>
    <x v="13"/>
    <x v="13"/>
    <s v="норма"/>
    <n v="0"/>
    <n v="4"/>
  </r>
  <r>
    <m/>
    <d v="2024-08-20T00:00:00"/>
    <s v="Вт"/>
    <x v="35"/>
    <x v="1"/>
    <m/>
    <m/>
    <x v="13"/>
    <x v="13"/>
    <s v="норма"/>
    <n v="0"/>
    <n v="8"/>
  </r>
  <r>
    <m/>
    <d v="2024-08-21T00:00:00"/>
    <s v="Ср"/>
    <x v="35"/>
    <x v="1"/>
    <m/>
    <m/>
    <x v="13"/>
    <x v="13"/>
    <s v="норма"/>
    <n v="0"/>
    <n v="8"/>
  </r>
  <r>
    <m/>
    <d v="2024-08-22T00:00:00"/>
    <s v="Чт"/>
    <x v="35"/>
    <x v="1"/>
    <m/>
    <m/>
    <x v="13"/>
    <x v="13"/>
    <s v="норма"/>
    <n v="0"/>
    <n v="8"/>
  </r>
  <r>
    <m/>
    <d v="2024-08-23T00:00:00"/>
    <s v="Пт"/>
    <x v="35"/>
    <x v="1"/>
    <m/>
    <m/>
    <x v="13"/>
    <x v="13"/>
    <s v="норма"/>
    <n v="0"/>
    <n v="8"/>
  </r>
  <r>
    <s v="В/П"/>
    <d v="2024-08-24T00:00:00"/>
    <s v="Сб"/>
    <x v="0"/>
    <x v="5"/>
    <m/>
    <m/>
    <x v="13"/>
    <x v="13"/>
    <s v=""/>
    <n v="0"/>
    <n v="0"/>
  </r>
  <r>
    <s v="В/П"/>
    <d v="2024-08-25T00:00:00"/>
    <s v="Вс"/>
    <x v="0"/>
    <x v="5"/>
    <m/>
    <m/>
    <x v="13"/>
    <x v="13"/>
    <s v=""/>
    <n v="0"/>
    <n v="0"/>
  </r>
  <r>
    <m/>
    <d v="2024-08-26T00:00:00"/>
    <s v="Пн"/>
    <x v="35"/>
    <x v="1"/>
    <m/>
    <m/>
    <x v="13"/>
    <x v="13"/>
    <s v="норма"/>
    <n v="0"/>
    <n v="8"/>
  </r>
  <r>
    <m/>
    <d v="2024-08-27T00:00:00"/>
    <s v="Вт"/>
    <x v="35"/>
    <x v="1"/>
    <m/>
    <m/>
    <x v="13"/>
    <x v="13"/>
    <s v="норма"/>
    <n v="0"/>
    <n v="8"/>
  </r>
  <r>
    <m/>
    <d v="2024-08-28T00:00:00"/>
    <s v="Ср"/>
    <x v="35"/>
    <x v="1"/>
    <m/>
    <m/>
    <x v="13"/>
    <x v="13"/>
    <s v="норма"/>
    <n v="0"/>
    <n v="8"/>
  </r>
  <r>
    <m/>
    <d v="2024-08-29T00:00:00"/>
    <s v="Чт"/>
    <x v="35"/>
    <x v="1"/>
    <m/>
    <m/>
    <x v="13"/>
    <x v="13"/>
    <s v="норма"/>
    <n v="0"/>
    <n v="8"/>
  </r>
  <r>
    <m/>
    <d v="2024-08-30T00:00:00"/>
    <s v="Пт"/>
    <x v="35"/>
    <x v="1"/>
    <m/>
    <m/>
    <x v="13"/>
    <x v="13"/>
    <s v="норма"/>
    <n v="0"/>
    <n v="8"/>
  </r>
  <r>
    <s v="В/П"/>
    <d v="2024-08-31T00:00:00"/>
    <s v="Сб"/>
    <x v="0"/>
    <x v="5"/>
    <m/>
    <m/>
    <x v="13"/>
    <x v="13"/>
    <s v=""/>
    <n v="0"/>
    <n v="0"/>
  </r>
  <r>
    <m/>
    <d v="2024-08-01T00:00:00"/>
    <s v="Чт"/>
    <x v="18"/>
    <x v="1"/>
    <m/>
    <m/>
    <x v="14"/>
    <x v="13"/>
    <s v="норма"/>
    <n v="0"/>
    <n v="8"/>
  </r>
  <r>
    <m/>
    <d v="2024-08-02T00:00:00"/>
    <s v="Пт"/>
    <x v="18"/>
    <x v="1"/>
    <m/>
    <m/>
    <x v="14"/>
    <x v="13"/>
    <s v="норма"/>
    <n v="0"/>
    <n v="8"/>
  </r>
  <r>
    <s v="В/П"/>
    <d v="2024-08-03T00:00:00"/>
    <s v="Сб"/>
    <x v="0"/>
    <x v="5"/>
    <m/>
    <m/>
    <x v="14"/>
    <x v="13"/>
    <s v=""/>
    <n v="0"/>
    <n v="0"/>
  </r>
  <r>
    <s v="В/П"/>
    <d v="2024-08-04T00:00:00"/>
    <s v="Вс"/>
    <x v="0"/>
    <x v="5"/>
    <m/>
    <m/>
    <x v="14"/>
    <x v="13"/>
    <s v=""/>
    <n v="0"/>
    <n v="0"/>
  </r>
  <r>
    <m/>
    <d v="2024-08-05T00:00:00"/>
    <s v="Пн"/>
    <x v="18"/>
    <x v="1"/>
    <m/>
    <m/>
    <x v="14"/>
    <x v="13"/>
    <s v="норма"/>
    <n v="0"/>
    <n v="8"/>
  </r>
  <r>
    <m/>
    <d v="2024-08-06T00:00:00"/>
    <s v="Вт"/>
    <x v="18"/>
    <x v="1"/>
    <m/>
    <m/>
    <x v="14"/>
    <x v="13"/>
    <s v="норма"/>
    <n v="0"/>
    <n v="8"/>
  </r>
  <r>
    <m/>
    <d v="2024-08-07T00:00:00"/>
    <s v="Ср"/>
    <x v="18"/>
    <x v="1"/>
    <m/>
    <m/>
    <x v="14"/>
    <x v="13"/>
    <s v="норма"/>
    <n v="0"/>
    <n v="8"/>
  </r>
  <r>
    <m/>
    <d v="2024-08-08T00:00:00"/>
    <s v="Чт"/>
    <x v="18"/>
    <x v="1"/>
    <m/>
    <m/>
    <x v="14"/>
    <x v="13"/>
    <s v="норма"/>
    <n v="0"/>
    <n v="8"/>
  </r>
  <r>
    <m/>
    <d v="2024-08-09T00:00:00"/>
    <s v="Пт"/>
    <x v="18"/>
    <x v="1"/>
    <m/>
    <m/>
    <x v="14"/>
    <x v="13"/>
    <s v="норма"/>
    <n v="0"/>
    <n v="8"/>
  </r>
  <r>
    <s v="В/П"/>
    <d v="2024-08-10T00:00:00"/>
    <s v="Сб"/>
    <x v="0"/>
    <x v="5"/>
    <m/>
    <m/>
    <x v="14"/>
    <x v="13"/>
    <s v=""/>
    <n v="0"/>
    <n v="0"/>
  </r>
  <r>
    <s v="В/П"/>
    <d v="2024-08-11T00:00:00"/>
    <s v="Вс"/>
    <x v="0"/>
    <x v="5"/>
    <m/>
    <m/>
    <x v="14"/>
    <x v="13"/>
    <s v=""/>
    <n v="0"/>
    <n v="0"/>
  </r>
  <r>
    <m/>
    <d v="2024-08-12T00:00:00"/>
    <s v="Пн"/>
    <x v="43"/>
    <x v="1"/>
    <m/>
    <m/>
    <x v="14"/>
    <x v="13"/>
    <s v="норма"/>
    <n v="0"/>
    <n v="8"/>
  </r>
  <r>
    <m/>
    <d v="2024-08-13T00:00:00"/>
    <s v="Вт"/>
    <x v="43"/>
    <x v="1"/>
    <m/>
    <m/>
    <x v="14"/>
    <x v="13"/>
    <s v="норма"/>
    <n v="0"/>
    <n v="8"/>
  </r>
  <r>
    <m/>
    <d v="2024-08-14T00:00:00"/>
    <s v="Ср"/>
    <x v="43"/>
    <x v="1"/>
    <m/>
    <m/>
    <x v="14"/>
    <x v="13"/>
    <s v="норма"/>
    <n v="0"/>
    <n v="8"/>
  </r>
  <r>
    <m/>
    <d v="2024-08-15T00:00:00"/>
    <s v="Чт"/>
    <x v="43"/>
    <x v="1"/>
    <m/>
    <m/>
    <x v="14"/>
    <x v="13"/>
    <s v="норма"/>
    <n v="0"/>
    <n v="8"/>
  </r>
  <r>
    <m/>
    <d v="2024-08-16T00:00:00"/>
    <s v="Пт"/>
    <x v="43"/>
    <x v="1"/>
    <m/>
    <m/>
    <x v="14"/>
    <x v="13"/>
    <s v="норма"/>
    <n v="0"/>
    <n v="8"/>
  </r>
  <r>
    <s v="В/П"/>
    <d v="2024-08-17T00:00:00"/>
    <s v="Сб"/>
    <x v="0"/>
    <x v="5"/>
    <m/>
    <m/>
    <x v="14"/>
    <x v="13"/>
    <s v=""/>
    <n v="0"/>
    <n v="0"/>
  </r>
  <r>
    <s v="В/П"/>
    <d v="2024-08-18T00:00:00"/>
    <s v="Вс"/>
    <x v="0"/>
    <x v="5"/>
    <m/>
    <m/>
    <x v="14"/>
    <x v="13"/>
    <s v=""/>
    <n v="0"/>
    <n v="0"/>
  </r>
  <r>
    <m/>
    <d v="2024-08-19T00:00:00"/>
    <s v="Пн"/>
    <x v="29"/>
    <x v="1"/>
    <m/>
    <m/>
    <x v="14"/>
    <x v="13"/>
    <s v="норма"/>
    <n v="0"/>
    <n v="8"/>
  </r>
  <r>
    <m/>
    <d v="2024-08-20T00:00:00"/>
    <s v="Вт"/>
    <x v="29"/>
    <x v="1"/>
    <m/>
    <m/>
    <x v="14"/>
    <x v="13"/>
    <s v="норма"/>
    <n v="0"/>
    <n v="8"/>
  </r>
  <r>
    <m/>
    <d v="2024-08-21T00:00:00"/>
    <s v="Ср"/>
    <x v="29"/>
    <x v="1"/>
    <m/>
    <m/>
    <x v="14"/>
    <x v="13"/>
    <s v="норма"/>
    <n v="0"/>
    <n v="8"/>
  </r>
  <r>
    <m/>
    <d v="2024-08-22T00:00:00"/>
    <s v="Чт"/>
    <x v="29"/>
    <x v="1"/>
    <m/>
    <m/>
    <x v="14"/>
    <x v="13"/>
    <s v="норма"/>
    <n v="0"/>
    <n v="8"/>
  </r>
  <r>
    <m/>
    <d v="2024-08-23T00:00:00"/>
    <s v="Пт"/>
    <x v="29"/>
    <x v="1"/>
    <m/>
    <m/>
    <x v="14"/>
    <x v="13"/>
    <s v="норма"/>
    <n v="0"/>
    <n v="8"/>
  </r>
  <r>
    <s v="В/П"/>
    <d v="2024-08-24T00:00:00"/>
    <s v="Сб"/>
    <x v="0"/>
    <x v="5"/>
    <m/>
    <m/>
    <x v="14"/>
    <x v="13"/>
    <s v=""/>
    <n v="0"/>
    <n v="0"/>
  </r>
  <r>
    <s v="В/П"/>
    <d v="2024-08-25T00:00:00"/>
    <s v="Вс"/>
    <x v="0"/>
    <x v="5"/>
    <m/>
    <m/>
    <x v="14"/>
    <x v="13"/>
    <s v=""/>
    <n v="0"/>
    <n v="0"/>
  </r>
  <r>
    <m/>
    <d v="2024-08-26T00:00:00"/>
    <s v="Пн"/>
    <x v="29"/>
    <x v="1"/>
    <m/>
    <m/>
    <x v="14"/>
    <x v="13"/>
    <s v="норма"/>
    <n v="0"/>
    <n v="8"/>
  </r>
  <r>
    <m/>
    <d v="2024-08-27T00:00:00"/>
    <s v="Вт"/>
    <x v="29"/>
    <x v="1"/>
    <m/>
    <m/>
    <x v="14"/>
    <x v="13"/>
    <s v="норма"/>
    <n v="0"/>
    <n v="8"/>
  </r>
  <r>
    <m/>
    <d v="2024-08-28T00:00:00"/>
    <s v="Ср"/>
    <x v="29"/>
    <x v="1"/>
    <m/>
    <m/>
    <x v="14"/>
    <x v="13"/>
    <s v="норма"/>
    <n v="0"/>
    <n v="8"/>
  </r>
  <r>
    <m/>
    <d v="2024-08-29T00:00:00"/>
    <s v="Чт"/>
    <x v="29"/>
    <x v="1"/>
    <m/>
    <m/>
    <x v="14"/>
    <x v="13"/>
    <s v="норма"/>
    <n v="0"/>
    <n v="8"/>
  </r>
  <r>
    <m/>
    <d v="2024-08-30T00:00:00"/>
    <s v="Пт"/>
    <x v="29"/>
    <x v="1"/>
    <m/>
    <m/>
    <x v="14"/>
    <x v="13"/>
    <s v="норма"/>
    <n v="0"/>
    <n v="8"/>
  </r>
  <r>
    <s v="В/П"/>
    <d v="2024-08-31T00:00:00"/>
    <s v="Сб"/>
    <x v="0"/>
    <x v="5"/>
    <m/>
    <m/>
    <x v="14"/>
    <x v="13"/>
    <s v=""/>
    <n v="0"/>
    <n v="0"/>
  </r>
  <r>
    <m/>
    <d v="2024-08-01T00:00:00"/>
    <s v="Чт"/>
    <x v="30"/>
    <x v="1"/>
    <m/>
    <m/>
    <x v="10"/>
    <x v="13"/>
    <s v="норма"/>
    <n v="0"/>
    <n v="8"/>
  </r>
  <r>
    <m/>
    <d v="2024-08-02T00:00:00"/>
    <s v="Пт"/>
    <x v="30"/>
    <x v="1"/>
    <m/>
    <m/>
    <x v="10"/>
    <x v="13"/>
    <s v="норма"/>
    <n v="0"/>
    <n v="8"/>
  </r>
  <r>
    <s v="В/П"/>
    <d v="2024-08-03T00:00:00"/>
    <s v="Сб"/>
    <x v="0"/>
    <x v="5"/>
    <m/>
    <m/>
    <x v="10"/>
    <x v="13"/>
    <s v=""/>
    <n v="0"/>
    <n v="0"/>
  </r>
  <r>
    <s v="В/П"/>
    <d v="2024-08-04T00:00:00"/>
    <s v="Вс"/>
    <x v="0"/>
    <x v="5"/>
    <m/>
    <m/>
    <x v="10"/>
    <x v="13"/>
    <s v=""/>
    <n v="0"/>
    <n v="0"/>
  </r>
  <r>
    <m/>
    <d v="2024-08-05T00:00:00"/>
    <s v="Пн"/>
    <x v="30"/>
    <x v="1"/>
    <m/>
    <m/>
    <x v="10"/>
    <x v="13"/>
    <s v="норма"/>
    <n v="0"/>
    <n v="8"/>
  </r>
  <r>
    <m/>
    <d v="2024-08-06T00:00:00"/>
    <s v="Вт"/>
    <x v="30"/>
    <x v="1"/>
    <m/>
    <m/>
    <x v="10"/>
    <x v="13"/>
    <s v="норма"/>
    <n v="0"/>
    <n v="8"/>
  </r>
  <r>
    <m/>
    <d v="2024-08-07T00:00:00"/>
    <s v="Ср"/>
    <x v="30"/>
    <x v="1"/>
    <m/>
    <m/>
    <x v="10"/>
    <x v="13"/>
    <s v="норма"/>
    <n v="0"/>
    <n v="8"/>
  </r>
  <r>
    <m/>
    <d v="2024-08-08T00:00:00"/>
    <s v="Чт"/>
    <x v="30"/>
    <x v="1"/>
    <m/>
    <m/>
    <x v="10"/>
    <x v="13"/>
    <s v="норма"/>
    <n v="0"/>
    <n v="8"/>
  </r>
  <r>
    <m/>
    <d v="2024-08-09T00:00:00"/>
    <s v="Пт"/>
    <x v="30"/>
    <x v="1"/>
    <m/>
    <m/>
    <x v="10"/>
    <x v="13"/>
    <s v="норма"/>
    <n v="0"/>
    <n v="8"/>
  </r>
  <r>
    <s v="В/П"/>
    <d v="2024-08-10T00:00:00"/>
    <s v="Сб"/>
    <x v="0"/>
    <x v="5"/>
    <m/>
    <m/>
    <x v="10"/>
    <x v="13"/>
    <s v=""/>
    <n v="0"/>
    <n v="0"/>
  </r>
  <r>
    <s v="В/П"/>
    <d v="2024-08-11T00:00:00"/>
    <s v="Вс"/>
    <x v="0"/>
    <x v="5"/>
    <m/>
    <m/>
    <x v="10"/>
    <x v="13"/>
    <s v=""/>
    <n v="0"/>
    <n v="0"/>
  </r>
  <r>
    <m/>
    <d v="2024-08-12T00:00:00"/>
    <s v="Пн"/>
    <x v="30"/>
    <x v="1"/>
    <m/>
    <m/>
    <x v="10"/>
    <x v="13"/>
    <s v="норма"/>
    <n v="0"/>
    <n v="8"/>
  </r>
  <r>
    <m/>
    <d v="2024-08-13T00:00:00"/>
    <s v="Вт"/>
    <x v="30"/>
    <x v="1"/>
    <m/>
    <m/>
    <x v="10"/>
    <x v="13"/>
    <s v="норма"/>
    <n v="0"/>
    <n v="8"/>
  </r>
  <r>
    <m/>
    <d v="2024-08-14T00:00:00"/>
    <s v="Ср"/>
    <x v="30"/>
    <x v="1"/>
    <m/>
    <m/>
    <x v="10"/>
    <x v="13"/>
    <s v="норма"/>
    <n v="0"/>
    <n v="8"/>
  </r>
  <r>
    <m/>
    <d v="2024-08-15T00:00:00"/>
    <s v="Чт"/>
    <x v="30"/>
    <x v="1"/>
    <m/>
    <m/>
    <x v="10"/>
    <x v="13"/>
    <s v="норма"/>
    <n v="0"/>
    <n v="8"/>
  </r>
  <r>
    <m/>
    <d v="2024-08-16T00:00:00"/>
    <s v="Пт"/>
    <x v="30"/>
    <x v="1"/>
    <m/>
    <m/>
    <x v="10"/>
    <x v="13"/>
    <s v="норма"/>
    <n v="0"/>
    <n v="8"/>
  </r>
  <r>
    <s v="В/П"/>
    <d v="2024-08-17T00:00:00"/>
    <s v="Сб"/>
    <x v="0"/>
    <x v="5"/>
    <m/>
    <m/>
    <x v="10"/>
    <x v="13"/>
    <s v=""/>
    <n v="0"/>
    <n v="0"/>
  </r>
  <r>
    <s v="В/П"/>
    <d v="2024-08-18T00:00:00"/>
    <s v="Вс"/>
    <x v="0"/>
    <x v="5"/>
    <m/>
    <m/>
    <x v="10"/>
    <x v="13"/>
    <s v=""/>
    <n v="0"/>
    <n v="0"/>
  </r>
  <r>
    <m/>
    <d v="2024-08-19T00:00:00"/>
    <s v="Пн"/>
    <x v="30"/>
    <x v="1"/>
    <m/>
    <m/>
    <x v="10"/>
    <x v="13"/>
    <s v="норма"/>
    <n v="0"/>
    <n v="8"/>
  </r>
  <r>
    <m/>
    <d v="2024-08-20T00:00:00"/>
    <s v="Вт"/>
    <x v="30"/>
    <x v="1"/>
    <m/>
    <m/>
    <x v="10"/>
    <x v="13"/>
    <s v="норма"/>
    <n v="0"/>
    <n v="8"/>
  </r>
  <r>
    <m/>
    <d v="2024-08-21T00:00:00"/>
    <s v="Ср"/>
    <x v="30"/>
    <x v="1"/>
    <m/>
    <m/>
    <x v="10"/>
    <x v="13"/>
    <s v="норма"/>
    <n v="0"/>
    <n v="8"/>
  </r>
  <r>
    <m/>
    <d v="2024-08-22T00:00:00"/>
    <s v="Чт"/>
    <x v="30"/>
    <x v="1"/>
    <m/>
    <m/>
    <x v="10"/>
    <x v="13"/>
    <s v="норма"/>
    <n v="0"/>
    <n v="8"/>
  </r>
  <r>
    <m/>
    <d v="2024-08-23T00:00:00"/>
    <s v="Пт"/>
    <x v="30"/>
    <x v="1"/>
    <m/>
    <m/>
    <x v="10"/>
    <x v="13"/>
    <s v="норма"/>
    <n v="0"/>
    <n v="8"/>
  </r>
  <r>
    <s v="В/П"/>
    <d v="2024-08-24T00:00:00"/>
    <s v="Сб"/>
    <x v="0"/>
    <x v="5"/>
    <m/>
    <m/>
    <x v="10"/>
    <x v="13"/>
    <s v=""/>
    <n v="0"/>
    <n v="0"/>
  </r>
  <r>
    <s v="В/П"/>
    <d v="2024-08-25T00:00:00"/>
    <s v="Вс"/>
    <x v="0"/>
    <x v="5"/>
    <m/>
    <m/>
    <x v="10"/>
    <x v="13"/>
    <s v=""/>
    <n v="0"/>
    <n v="0"/>
  </r>
  <r>
    <m/>
    <d v="2024-08-26T00:00:00"/>
    <s v="Пн"/>
    <x v="30"/>
    <x v="1"/>
    <m/>
    <m/>
    <x v="10"/>
    <x v="13"/>
    <s v="норма"/>
    <n v="0"/>
    <n v="8"/>
  </r>
  <r>
    <m/>
    <d v="2024-08-27T00:00:00"/>
    <s v="Вт"/>
    <x v="30"/>
    <x v="1"/>
    <m/>
    <m/>
    <x v="10"/>
    <x v="13"/>
    <s v="норма"/>
    <n v="0"/>
    <n v="8"/>
  </r>
  <r>
    <m/>
    <d v="2024-08-28T00:00:00"/>
    <s v="Ср"/>
    <x v="30"/>
    <x v="1"/>
    <m/>
    <m/>
    <x v="10"/>
    <x v="13"/>
    <s v="норма"/>
    <n v="0"/>
    <n v="8"/>
  </r>
  <r>
    <m/>
    <d v="2024-08-29T00:00:00"/>
    <s v="Чт"/>
    <x v="30"/>
    <x v="1"/>
    <m/>
    <m/>
    <x v="10"/>
    <x v="13"/>
    <s v="норма"/>
    <n v="0"/>
    <n v="8"/>
  </r>
  <r>
    <m/>
    <d v="2024-08-30T00:00:00"/>
    <s v="Пт"/>
    <x v="30"/>
    <x v="1"/>
    <m/>
    <m/>
    <x v="10"/>
    <x v="13"/>
    <s v="норма"/>
    <n v="0"/>
    <n v="8"/>
  </r>
  <r>
    <s v="В/П"/>
    <d v="2024-08-31T00:00:00"/>
    <s v="Сб"/>
    <x v="0"/>
    <x v="5"/>
    <m/>
    <m/>
    <x v="10"/>
    <x v="13"/>
    <s v=""/>
    <n v="0"/>
    <n v="0"/>
  </r>
  <r>
    <m/>
    <d v="2024-08-01T00:00:00"/>
    <s v="Чт"/>
    <x v="17"/>
    <x v="1"/>
    <m/>
    <m/>
    <x v="5"/>
    <x v="13"/>
    <s v="норма"/>
    <n v="0"/>
    <n v="8"/>
  </r>
  <r>
    <m/>
    <d v="2024-08-02T00:00:00"/>
    <s v="Пт"/>
    <x v="27"/>
    <x v="1"/>
    <m/>
    <m/>
    <x v="5"/>
    <x v="13"/>
    <s v="норма"/>
    <n v="0"/>
    <n v="8"/>
  </r>
  <r>
    <s v="В/П"/>
    <d v="2024-08-03T00:00:00"/>
    <s v="Сб"/>
    <x v="27"/>
    <x v="3"/>
    <m/>
    <m/>
    <x v="5"/>
    <x v="13"/>
    <s v="переработка"/>
    <n v="2"/>
    <n v="0"/>
  </r>
  <r>
    <s v="В/П"/>
    <d v="2024-08-04T00:00:00"/>
    <s v="Вс"/>
    <x v="0"/>
    <x v="5"/>
    <m/>
    <m/>
    <x v="5"/>
    <x v="13"/>
    <s v=""/>
    <n v="0"/>
    <n v="0"/>
  </r>
  <r>
    <m/>
    <d v="2024-08-05T00:00:00"/>
    <s v="Пн"/>
    <x v="17"/>
    <x v="1"/>
    <m/>
    <m/>
    <x v="5"/>
    <x v="13"/>
    <s v="норма"/>
    <n v="0"/>
    <n v="8"/>
  </r>
  <r>
    <m/>
    <d v="2024-08-06T00:00:00"/>
    <s v="Вт"/>
    <x v="27"/>
    <x v="11"/>
    <m/>
    <m/>
    <x v="5"/>
    <x v="13"/>
    <s v="норма + переработка"/>
    <n v="1"/>
    <n v="8"/>
  </r>
  <r>
    <m/>
    <d v="2024-08-07T00:00:00"/>
    <s v="Ср"/>
    <x v="27"/>
    <x v="12"/>
    <m/>
    <m/>
    <x v="5"/>
    <x v="13"/>
    <s v="норма + переработка"/>
    <n v="3"/>
    <n v="8"/>
  </r>
  <r>
    <m/>
    <d v="2024-08-08T00:00:00"/>
    <s v="Чт"/>
    <x v="27"/>
    <x v="13"/>
    <m/>
    <m/>
    <x v="5"/>
    <x v="13"/>
    <s v="норма + переработка"/>
    <n v="4"/>
    <n v="8"/>
  </r>
  <r>
    <m/>
    <d v="2024-08-09T00:00:00"/>
    <s v="Пт"/>
    <x v="27"/>
    <x v="13"/>
    <m/>
    <m/>
    <x v="5"/>
    <x v="13"/>
    <s v="норма + переработка"/>
    <n v="4"/>
    <n v="8"/>
  </r>
  <r>
    <s v="В/П"/>
    <d v="2024-08-10T00:00:00"/>
    <s v="Сб"/>
    <x v="27"/>
    <x v="11"/>
    <m/>
    <m/>
    <x v="5"/>
    <x v="13"/>
    <s v="переработка"/>
    <n v="9"/>
    <n v="0"/>
  </r>
  <r>
    <s v="В/П"/>
    <d v="2024-08-11T00:00:00"/>
    <s v="Вс"/>
    <x v="27"/>
    <x v="11"/>
    <m/>
    <m/>
    <x v="5"/>
    <x v="13"/>
    <s v="переработка"/>
    <n v="9"/>
    <n v="0"/>
  </r>
  <r>
    <m/>
    <d v="2024-08-12T00:00:00"/>
    <s v="Пн"/>
    <x v="27"/>
    <x v="10"/>
    <m/>
    <m/>
    <x v="5"/>
    <x v="13"/>
    <s v="норма + переработка"/>
    <n v="2"/>
    <n v="8"/>
  </r>
  <r>
    <m/>
    <d v="2024-08-13T00:00:00"/>
    <s v="Вт"/>
    <x v="27"/>
    <x v="12"/>
    <m/>
    <m/>
    <x v="5"/>
    <x v="13"/>
    <s v="норма + переработка"/>
    <n v="3"/>
    <n v="8"/>
  </r>
  <r>
    <m/>
    <d v="2024-08-14T00:00:00"/>
    <s v="Ср"/>
    <x v="27"/>
    <x v="12"/>
    <m/>
    <m/>
    <x v="5"/>
    <x v="13"/>
    <s v="норма + переработка"/>
    <n v="3"/>
    <n v="8"/>
  </r>
  <r>
    <m/>
    <d v="2024-08-15T00:00:00"/>
    <s v="Чт"/>
    <x v="27"/>
    <x v="10"/>
    <m/>
    <m/>
    <x v="5"/>
    <x v="13"/>
    <s v="норма + переработка"/>
    <n v="2"/>
    <n v="8"/>
  </r>
  <r>
    <m/>
    <d v="2024-08-16T00:00:00"/>
    <s v="Пт"/>
    <x v="27"/>
    <x v="11"/>
    <m/>
    <m/>
    <x v="5"/>
    <x v="13"/>
    <s v="норма + переработка"/>
    <n v="1"/>
    <n v="8"/>
  </r>
  <r>
    <s v="В/П"/>
    <d v="2024-08-17T00:00:00"/>
    <s v="Сб"/>
    <x v="27"/>
    <x v="12"/>
    <m/>
    <m/>
    <x v="5"/>
    <x v="13"/>
    <s v="переработка"/>
    <n v="11"/>
    <n v="0"/>
  </r>
  <r>
    <s v="В/П"/>
    <d v="2024-08-18T00:00:00"/>
    <s v="Вс"/>
    <x v="27"/>
    <x v="15"/>
    <m/>
    <m/>
    <x v="5"/>
    <x v="13"/>
    <s v="переработка"/>
    <n v="14"/>
    <n v="0"/>
  </r>
  <r>
    <m/>
    <d v="2024-08-19T00:00:00"/>
    <s v="Пн"/>
    <x v="27"/>
    <x v="10"/>
    <m/>
    <m/>
    <x v="5"/>
    <x v="13"/>
    <s v="норма + переработка"/>
    <n v="2"/>
    <n v="8"/>
  </r>
  <r>
    <m/>
    <d v="2024-08-20T00:00:00"/>
    <s v="Вт"/>
    <x v="27"/>
    <x v="1"/>
    <m/>
    <m/>
    <x v="5"/>
    <x v="13"/>
    <s v="норма"/>
    <n v="0"/>
    <n v="8"/>
  </r>
  <r>
    <m/>
    <d v="2024-08-21T00:00:00"/>
    <s v="Ср"/>
    <x v="17"/>
    <x v="2"/>
    <m/>
    <m/>
    <x v="5"/>
    <x v="13"/>
    <s v="норма"/>
    <n v="0"/>
    <n v="4"/>
  </r>
  <r>
    <m/>
    <d v="2024-08-21T00:00:00"/>
    <s v="Ср"/>
    <x v="16"/>
    <x v="2"/>
    <m/>
    <m/>
    <x v="5"/>
    <x v="13"/>
    <s v="норма"/>
    <n v="0"/>
    <n v="4"/>
  </r>
  <r>
    <m/>
    <d v="2024-08-22T00:00:00"/>
    <s v="Чт"/>
    <x v="16"/>
    <x v="4"/>
    <m/>
    <m/>
    <x v="5"/>
    <x v="13"/>
    <s v="норма"/>
    <n v="0"/>
    <n v="6"/>
  </r>
  <r>
    <m/>
    <d v="2024-08-23T00:00:00"/>
    <s v="Пт"/>
    <x v="17"/>
    <x v="1"/>
    <m/>
    <m/>
    <x v="5"/>
    <x v="13"/>
    <s v="норма"/>
    <n v="0"/>
    <n v="8"/>
  </r>
  <r>
    <s v="В/П"/>
    <d v="2024-08-24T00:00:00"/>
    <s v="Сб"/>
    <x v="0"/>
    <x v="5"/>
    <m/>
    <m/>
    <x v="5"/>
    <x v="13"/>
    <s v=""/>
    <n v="0"/>
    <n v="0"/>
  </r>
  <r>
    <s v="В/П"/>
    <d v="2024-08-25T00:00:00"/>
    <s v="Вс"/>
    <x v="0"/>
    <x v="5"/>
    <m/>
    <m/>
    <x v="5"/>
    <x v="13"/>
    <s v=""/>
    <n v="0"/>
    <n v="0"/>
  </r>
  <r>
    <m/>
    <d v="2024-08-26T00:00:00"/>
    <s v="Пн"/>
    <x v="27"/>
    <x v="1"/>
    <m/>
    <m/>
    <x v="5"/>
    <x v="13"/>
    <s v="норма"/>
    <n v="0"/>
    <n v="8"/>
  </r>
  <r>
    <m/>
    <d v="2024-08-27T00:00:00"/>
    <s v="Вт"/>
    <x v="27"/>
    <x v="1"/>
    <m/>
    <m/>
    <x v="5"/>
    <x v="13"/>
    <s v="норма"/>
    <n v="0"/>
    <n v="8"/>
  </r>
  <r>
    <m/>
    <d v="2024-08-28T00:00:00"/>
    <s v="Ср"/>
    <x v="27"/>
    <x v="1"/>
    <m/>
    <m/>
    <x v="5"/>
    <x v="13"/>
    <s v="норма"/>
    <n v="0"/>
    <n v="8"/>
  </r>
  <r>
    <m/>
    <d v="2024-08-29T00:00:00"/>
    <s v="Чт"/>
    <x v="27"/>
    <x v="1"/>
    <m/>
    <m/>
    <x v="5"/>
    <x v="13"/>
    <s v="норма"/>
    <n v="0"/>
    <n v="8"/>
  </r>
  <r>
    <m/>
    <d v="2024-08-30T00:00:00"/>
    <s v="Пт"/>
    <x v="27"/>
    <x v="1"/>
    <m/>
    <m/>
    <x v="5"/>
    <x v="13"/>
    <s v="норма"/>
    <n v="0"/>
    <n v="8"/>
  </r>
  <r>
    <s v="В/П"/>
    <d v="2024-08-31T00:00:00"/>
    <s v="Сб"/>
    <x v="0"/>
    <x v="5"/>
    <m/>
    <m/>
    <x v="5"/>
    <x v="13"/>
    <s v=""/>
    <n v="0"/>
    <n v="0"/>
  </r>
  <r>
    <m/>
    <d v="2024-08-01T00:00:00"/>
    <s v="Чт"/>
    <x v="22"/>
    <x v="1"/>
    <m/>
    <m/>
    <x v="9"/>
    <x v="13"/>
    <s v="норма"/>
    <n v="0"/>
    <n v="8"/>
  </r>
  <r>
    <m/>
    <d v="2024-08-02T00:00:00"/>
    <s v="Пт"/>
    <x v="22"/>
    <x v="1"/>
    <m/>
    <m/>
    <x v="9"/>
    <x v="13"/>
    <s v="норма"/>
    <n v="0"/>
    <n v="8"/>
  </r>
  <r>
    <s v="В/П"/>
    <d v="2024-08-03T00:00:00"/>
    <s v="Сб"/>
    <x v="0"/>
    <x v="5"/>
    <m/>
    <m/>
    <x v="9"/>
    <x v="13"/>
    <s v=""/>
    <n v="0"/>
    <n v="0"/>
  </r>
  <r>
    <s v="В/П"/>
    <d v="2024-08-04T00:00:00"/>
    <s v="Вс"/>
    <x v="0"/>
    <x v="5"/>
    <m/>
    <m/>
    <x v="9"/>
    <x v="13"/>
    <s v=""/>
    <n v="0"/>
    <n v="0"/>
  </r>
  <r>
    <m/>
    <d v="2024-08-05T00:00:00"/>
    <s v="Пн"/>
    <x v="22"/>
    <x v="1"/>
    <m/>
    <m/>
    <x v="9"/>
    <x v="13"/>
    <s v="норма"/>
    <n v="0"/>
    <n v="8"/>
  </r>
  <r>
    <m/>
    <d v="2024-08-06T00:00:00"/>
    <s v="Вт"/>
    <x v="22"/>
    <x v="1"/>
    <m/>
    <m/>
    <x v="9"/>
    <x v="13"/>
    <s v="норма"/>
    <n v="0"/>
    <n v="8"/>
  </r>
  <r>
    <m/>
    <d v="2024-08-07T00:00:00"/>
    <s v="Ср"/>
    <x v="22"/>
    <x v="1"/>
    <m/>
    <m/>
    <x v="9"/>
    <x v="13"/>
    <s v="норма"/>
    <n v="0"/>
    <n v="8"/>
  </r>
  <r>
    <m/>
    <d v="2024-08-08T00:00:00"/>
    <s v="Чт"/>
    <x v="20"/>
    <x v="1"/>
    <m/>
    <m/>
    <x v="9"/>
    <x v="13"/>
    <s v="норма"/>
    <n v="0"/>
    <n v="8"/>
  </r>
  <r>
    <m/>
    <d v="2024-08-09T00:00:00"/>
    <s v="Пт"/>
    <x v="22"/>
    <x v="1"/>
    <m/>
    <m/>
    <x v="9"/>
    <x v="13"/>
    <s v="норма"/>
    <n v="0"/>
    <n v="8"/>
  </r>
  <r>
    <s v="В/П"/>
    <d v="2024-08-10T00:00:00"/>
    <s v="Сб"/>
    <x v="0"/>
    <x v="5"/>
    <m/>
    <m/>
    <x v="9"/>
    <x v="13"/>
    <s v=""/>
    <n v="0"/>
    <n v="0"/>
  </r>
  <r>
    <s v="В/П"/>
    <d v="2024-08-11T00:00:00"/>
    <s v="Вс"/>
    <x v="0"/>
    <x v="5"/>
    <m/>
    <m/>
    <x v="9"/>
    <x v="13"/>
    <s v=""/>
    <n v="0"/>
    <n v="0"/>
  </r>
  <r>
    <m/>
    <d v="2024-08-12T00:00:00"/>
    <s v="Пн"/>
    <x v="22"/>
    <x v="1"/>
    <m/>
    <m/>
    <x v="9"/>
    <x v="13"/>
    <s v="норма"/>
    <n v="0"/>
    <n v="8"/>
  </r>
  <r>
    <m/>
    <d v="2024-08-13T00:00:00"/>
    <s v="Вт"/>
    <x v="22"/>
    <x v="1"/>
    <m/>
    <m/>
    <x v="9"/>
    <x v="13"/>
    <s v="норма"/>
    <n v="0"/>
    <n v="8"/>
  </r>
  <r>
    <m/>
    <d v="2024-08-14T00:00:00"/>
    <s v="Ср"/>
    <x v="22"/>
    <x v="1"/>
    <m/>
    <m/>
    <x v="9"/>
    <x v="13"/>
    <s v="норма"/>
    <n v="0"/>
    <n v="8"/>
  </r>
  <r>
    <m/>
    <d v="2024-08-15T00:00:00"/>
    <s v="Чт"/>
    <x v="22"/>
    <x v="1"/>
    <m/>
    <m/>
    <x v="9"/>
    <x v="13"/>
    <s v="норма"/>
    <n v="0"/>
    <n v="8"/>
  </r>
  <r>
    <m/>
    <d v="2024-08-16T00:00:00"/>
    <s v="Пт"/>
    <x v="22"/>
    <x v="1"/>
    <m/>
    <m/>
    <x v="9"/>
    <x v="13"/>
    <s v="норма"/>
    <n v="0"/>
    <n v="8"/>
  </r>
  <r>
    <s v="В/П"/>
    <d v="2024-08-17T00:00:00"/>
    <s v="Сб"/>
    <x v="0"/>
    <x v="5"/>
    <m/>
    <m/>
    <x v="9"/>
    <x v="13"/>
    <s v=""/>
    <n v="0"/>
    <n v="0"/>
  </r>
  <r>
    <s v="В/П"/>
    <d v="2024-08-18T00:00:00"/>
    <s v="Вс"/>
    <x v="0"/>
    <x v="5"/>
    <m/>
    <m/>
    <x v="9"/>
    <x v="13"/>
    <s v=""/>
    <n v="0"/>
    <n v="0"/>
  </r>
  <r>
    <m/>
    <d v="2024-08-19T00:00:00"/>
    <s v="Пн"/>
    <x v="22"/>
    <x v="1"/>
    <m/>
    <m/>
    <x v="9"/>
    <x v="13"/>
    <s v="норма"/>
    <n v="0"/>
    <n v="8"/>
  </r>
  <r>
    <m/>
    <d v="2024-08-20T00:00:00"/>
    <s v="Вт"/>
    <x v="22"/>
    <x v="1"/>
    <m/>
    <m/>
    <x v="9"/>
    <x v="13"/>
    <s v="норма"/>
    <n v="0"/>
    <n v="8"/>
  </r>
  <r>
    <m/>
    <d v="2024-08-21T00:00:00"/>
    <s v="Ср"/>
    <x v="22"/>
    <x v="1"/>
    <m/>
    <m/>
    <x v="9"/>
    <x v="13"/>
    <s v="норма"/>
    <n v="0"/>
    <n v="8"/>
  </r>
  <r>
    <m/>
    <d v="2024-08-22T00:00:00"/>
    <s v="Чт"/>
    <x v="22"/>
    <x v="1"/>
    <m/>
    <m/>
    <x v="9"/>
    <x v="13"/>
    <s v="норма"/>
    <n v="0"/>
    <n v="8"/>
  </r>
  <r>
    <m/>
    <d v="2024-08-23T00:00:00"/>
    <s v="Пт"/>
    <x v="22"/>
    <x v="1"/>
    <m/>
    <m/>
    <x v="9"/>
    <x v="13"/>
    <s v="норма"/>
    <n v="0"/>
    <n v="8"/>
  </r>
  <r>
    <s v="В/П"/>
    <d v="2024-08-24T00:00:00"/>
    <s v="Сб"/>
    <x v="0"/>
    <x v="5"/>
    <m/>
    <m/>
    <x v="9"/>
    <x v="13"/>
    <s v=""/>
    <n v="0"/>
    <n v="0"/>
  </r>
  <r>
    <s v="В/П"/>
    <d v="2024-08-25T00:00:00"/>
    <s v="Вс"/>
    <x v="0"/>
    <x v="5"/>
    <m/>
    <m/>
    <x v="9"/>
    <x v="13"/>
    <s v=""/>
    <n v="0"/>
    <n v="0"/>
  </r>
  <r>
    <m/>
    <d v="2024-08-26T00:00:00"/>
    <s v="Пн"/>
    <x v="22"/>
    <x v="1"/>
    <m/>
    <m/>
    <x v="9"/>
    <x v="13"/>
    <s v="норма"/>
    <n v="0"/>
    <n v="8"/>
  </r>
  <r>
    <m/>
    <d v="2024-08-27T00:00:00"/>
    <s v="Вт"/>
    <x v="22"/>
    <x v="1"/>
    <m/>
    <m/>
    <x v="9"/>
    <x v="13"/>
    <s v="норма"/>
    <n v="0"/>
    <n v="8"/>
  </r>
  <r>
    <m/>
    <d v="2024-08-28T00:00:00"/>
    <s v="Ср"/>
    <x v="22"/>
    <x v="4"/>
    <m/>
    <m/>
    <x v="9"/>
    <x v="13"/>
    <s v="норма"/>
    <n v="0"/>
    <n v="6"/>
  </r>
  <r>
    <m/>
    <d v="2024-08-28T00:00:00"/>
    <s v="Ср"/>
    <x v="20"/>
    <x v="3"/>
    <m/>
    <m/>
    <x v="9"/>
    <x v="13"/>
    <s v="норма"/>
    <n v="0"/>
    <n v="2"/>
  </r>
  <r>
    <m/>
    <d v="2024-08-29T00:00:00"/>
    <s v="Чт"/>
    <x v="22"/>
    <x v="1"/>
    <m/>
    <m/>
    <x v="9"/>
    <x v="13"/>
    <s v="норма"/>
    <n v="0"/>
    <n v="8"/>
  </r>
  <r>
    <m/>
    <d v="2024-08-30T00:00:00"/>
    <s v="Пт"/>
    <x v="22"/>
    <x v="1"/>
    <m/>
    <m/>
    <x v="9"/>
    <x v="13"/>
    <s v="норма"/>
    <n v="0"/>
    <n v="8"/>
  </r>
  <r>
    <s v="В/П"/>
    <d v="2024-08-31T00:00:00"/>
    <s v="Сб"/>
    <x v="0"/>
    <x v="5"/>
    <m/>
    <m/>
    <x v="9"/>
    <x v="13"/>
    <s v=""/>
    <n v="0"/>
    <n v="0"/>
  </r>
  <r>
    <m/>
    <d v="2024-08-01T00:00:00"/>
    <s v="Чт"/>
    <x v="30"/>
    <x v="1"/>
    <m/>
    <m/>
    <x v="8"/>
    <x v="13"/>
    <s v="норма"/>
    <n v="0"/>
    <n v="8"/>
  </r>
  <r>
    <m/>
    <d v="2024-08-02T00:00:00"/>
    <s v="Пт"/>
    <x v="30"/>
    <x v="1"/>
    <m/>
    <m/>
    <x v="8"/>
    <x v="13"/>
    <s v="норма"/>
    <n v="0"/>
    <n v="8"/>
  </r>
  <r>
    <s v="В/П"/>
    <d v="2024-08-03T00:00:00"/>
    <s v="Сб"/>
    <x v="0"/>
    <x v="5"/>
    <m/>
    <m/>
    <x v="8"/>
    <x v="13"/>
    <s v=""/>
    <n v="0"/>
    <n v="0"/>
  </r>
  <r>
    <s v="В/П"/>
    <d v="2024-08-04T00:00:00"/>
    <s v="Вс"/>
    <x v="0"/>
    <x v="5"/>
    <m/>
    <m/>
    <x v="8"/>
    <x v="13"/>
    <s v=""/>
    <n v="0"/>
    <n v="0"/>
  </r>
  <r>
    <m/>
    <d v="2024-08-05T00:00:00"/>
    <s v="Пн"/>
    <x v="30"/>
    <x v="1"/>
    <m/>
    <m/>
    <x v="8"/>
    <x v="13"/>
    <s v="норма"/>
    <n v="0"/>
    <n v="8"/>
  </r>
  <r>
    <m/>
    <d v="2024-08-06T00:00:00"/>
    <s v="Вт"/>
    <x v="30"/>
    <x v="1"/>
    <m/>
    <m/>
    <x v="8"/>
    <x v="13"/>
    <s v="норма"/>
    <n v="0"/>
    <n v="8"/>
  </r>
  <r>
    <m/>
    <d v="2024-08-07T00:00:00"/>
    <s v="Ср"/>
    <x v="30"/>
    <x v="1"/>
    <m/>
    <m/>
    <x v="8"/>
    <x v="13"/>
    <s v="норма"/>
    <n v="0"/>
    <n v="8"/>
  </r>
  <r>
    <m/>
    <d v="2024-08-08T00:00:00"/>
    <s v="Чт"/>
    <x v="30"/>
    <x v="1"/>
    <m/>
    <m/>
    <x v="8"/>
    <x v="13"/>
    <s v="норма"/>
    <n v="0"/>
    <n v="8"/>
  </r>
  <r>
    <m/>
    <d v="2024-08-09T00:00:00"/>
    <s v="Пт"/>
    <x v="30"/>
    <x v="1"/>
    <m/>
    <m/>
    <x v="8"/>
    <x v="13"/>
    <s v="норма"/>
    <n v="0"/>
    <n v="8"/>
  </r>
  <r>
    <s v="В/П"/>
    <d v="2024-08-10T00:00:00"/>
    <s v="Сб"/>
    <x v="0"/>
    <x v="5"/>
    <m/>
    <m/>
    <x v="8"/>
    <x v="13"/>
    <s v=""/>
    <n v="0"/>
    <n v="0"/>
  </r>
  <r>
    <s v="В/П"/>
    <d v="2024-08-11T00:00:00"/>
    <s v="Вс"/>
    <x v="0"/>
    <x v="5"/>
    <m/>
    <m/>
    <x v="8"/>
    <x v="13"/>
    <s v=""/>
    <n v="0"/>
    <n v="0"/>
  </r>
  <r>
    <m/>
    <d v="2024-08-12T00:00:00"/>
    <s v="Пн"/>
    <x v="30"/>
    <x v="1"/>
    <m/>
    <m/>
    <x v="8"/>
    <x v="13"/>
    <s v="норма"/>
    <n v="0"/>
    <n v="8"/>
  </r>
  <r>
    <m/>
    <d v="2024-08-13T00:00:00"/>
    <s v="Вт"/>
    <x v="30"/>
    <x v="1"/>
    <m/>
    <m/>
    <x v="8"/>
    <x v="13"/>
    <s v="норма"/>
    <n v="0"/>
    <n v="8"/>
  </r>
  <r>
    <m/>
    <d v="2024-08-14T00:00:00"/>
    <s v="Ср"/>
    <x v="30"/>
    <x v="1"/>
    <m/>
    <m/>
    <x v="8"/>
    <x v="13"/>
    <s v="норма"/>
    <n v="0"/>
    <n v="8"/>
  </r>
  <r>
    <m/>
    <d v="2024-08-15T00:00:00"/>
    <s v="Чт"/>
    <x v="30"/>
    <x v="1"/>
    <m/>
    <m/>
    <x v="8"/>
    <x v="13"/>
    <s v="норма"/>
    <n v="0"/>
    <n v="8"/>
  </r>
  <r>
    <m/>
    <d v="2024-08-16T00:00:00"/>
    <s v="Пт"/>
    <x v="30"/>
    <x v="1"/>
    <m/>
    <m/>
    <x v="8"/>
    <x v="13"/>
    <s v="норма"/>
    <n v="0"/>
    <n v="8"/>
  </r>
  <r>
    <s v="В/П"/>
    <d v="2024-08-17T00:00:00"/>
    <s v="Сб"/>
    <x v="0"/>
    <x v="5"/>
    <m/>
    <m/>
    <x v="8"/>
    <x v="13"/>
    <s v=""/>
    <n v="0"/>
    <n v="0"/>
  </r>
  <r>
    <s v="В/П"/>
    <d v="2024-08-18T00:00:00"/>
    <s v="Вс"/>
    <x v="0"/>
    <x v="5"/>
    <m/>
    <m/>
    <x v="8"/>
    <x v="13"/>
    <s v=""/>
    <n v="0"/>
    <n v="0"/>
  </r>
  <r>
    <m/>
    <d v="2024-08-19T00:00:00"/>
    <s v="Пн"/>
    <x v="13"/>
    <x v="1"/>
    <m/>
    <m/>
    <x v="8"/>
    <x v="13"/>
    <s v="норма"/>
    <n v="0"/>
    <n v="8"/>
  </r>
  <r>
    <m/>
    <d v="2024-08-20T00:00:00"/>
    <s v="Вт"/>
    <x v="13"/>
    <x v="1"/>
    <m/>
    <m/>
    <x v="8"/>
    <x v="13"/>
    <s v="норма"/>
    <n v="0"/>
    <n v="8"/>
  </r>
  <r>
    <m/>
    <d v="2024-08-21T00:00:00"/>
    <s v="Ср"/>
    <x v="13"/>
    <x v="1"/>
    <m/>
    <m/>
    <x v="8"/>
    <x v="13"/>
    <s v="норма"/>
    <n v="0"/>
    <n v="8"/>
  </r>
  <r>
    <m/>
    <d v="2024-08-22T00:00:00"/>
    <s v="Чт"/>
    <x v="30"/>
    <x v="3"/>
    <m/>
    <m/>
    <x v="8"/>
    <x v="13"/>
    <s v="норма"/>
    <n v="0"/>
    <n v="2"/>
  </r>
  <r>
    <m/>
    <d v="2024-08-22T00:00:00"/>
    <s v="Чт"/>
    <x v="13"/>
    <x v="1"/>
    <m/>
    <m/>
    <x v="8"/>
    <x v="13"/>
    <s v="норма + переработка"/>
    <n v="2"/>
    <n v="6"/>
  </r>
  <r>
    <m/>
    <d v="2024-08-23T00:00:00"/>
    <s v="Пт"/>
    <x v="13"/>
    <x v="1"/>
    <m/>
    <m/>
    <x v="8"/>
    <x v="13"/>
    <s v="норма"/>
    <n v="0"/>
    <n v="8"/>
  </r>
  <r>
    <s v="В/П"/>
    <d v="2024-08-24T00:00:00"/>
    <s v="Сб"/>
    <x v="0"/>
    <x v="5"/>
    <m/>
    <m/>
    <x v="8"/>
    <x v="13"/>
    <s v=""/>
    <n v="0"/>
    <n v="0"/>
  </r>
  <r>
    <s v="В/П"/>
    <d v="2024-08-25T00:00:00"/>
    <s v="Вс"/>
    <x v="0"/>
    <x v="5"/>
    <m/>
    <m/>
    <x v="8"/>
    <x v="13"/>
    <s v=""/>
    <n v="0"/>
    <n v="0"/>
  </r>
  <r>
    <m/>
    <d v="2024-08-26T00:00:00"/>
    <s v="Пн"/>
    <x v="13"/>
    <x v="1"/>
    <m/>
    <m/>
    <x v="8"/>
    <x v="13"/>
    <s v="норма"/>
    <n v="0"/>
    <n v="8"/>
  </r>
  <r>
    <m/>
    <d v="2024-08-27T00:00:00"/>
    <s v="Вт"/>
    <x v="13"/>
    <x v="1"/>
    <m/>
    <m/>
    <x v="8"/>
    <x v="13"/>
    <s v="норма"/>
    <n v="0"/>
    <n v="8"/>
  </r>
  <r>
    <m/>
    <d v="2024-08-28T00:00:00"/>
    <s v="Ср"/>
    <x v="13"/>
    <x v="1"/>
    <m/>
    <m/>
    <x v="8"/>
    <x v="13"/>
    <s v="норма"/>
    <n v="0"/>
    <n v="8"/>
  </r>
  <r>
    <m/>
    <d v="2024-08-29T00:00:00"/>
    <s v="Чт"/>
    <x v="13"/>
    <x v="1"/>
    <m/>
    <m/>
    <x v="8"/>
    <x v="13"/>
    <s v="норма"/>
    <n v="0"/>
    <n v="8"/>
  </r>
  <r>
    <m/>
    <d v="2024-08-30T00:00:00"/>
    <s v="Пт"/>
    <x v="13"/>
    <x v="1"/>
    <m/>
    <m/>
    <x v="8"/>
    <x v="13"/>
    <s v="норма"/>
    <n v="0"/>
    <n v="8"/>
  </r>
  <r>
    <s v="В/П"/>
    <d v="2024-08-31T00:00:00"/>
    <s v="Сб"/>
    <x v="0"/>
    <x v="5"/>
    <m/>
    <m/>
    <x v="8"/>
    <x v="13"/>
    <s v=""/>
    <n v="0"/>
    <n v="0"/>
  </r>
  <r>
    <m/>
    <d v="2024-08-01T00:00:00"/>
    <s v="Чт"/>
    <x v="1"/>
    <x v="1"/>
    <m/>
    <m/>
    <x v="7"/>
    <x v="13"/>
    <s v="норма"/>
    <n v="0"/>
    <n v="8"/>
  </r>
  <r>
    <m/>
    <d v="2024-08-02T00:00:00"/>
    <s v="Пт"/>
    <x v="1"/>
    <x v="1"/>
    <m/>
    <m/>
    <x v="7"/>
    <x v="13"/>
    <s v="норма"/>
    <n v="0"/>
    <n v="8"/>
  </r>
  <r>
    <s v="В/П"/>
    <d v="2024-08-03T00:00:00"/>
    <s v="Сб"/>
    <x v="0"/>
    <x v="5"/>
    <m/>
    <m/>
    <x v="7"/>
    <x v="13"/>
    <s v=""/>
    <n v="0"/>
    <n v="0"/>
  </r>
  <r>
    <s v="В/П"/>
    <d v="2024-08-04T00:00:00"/>
    <s v="Вс"/>
    <x v="0"/>
    <x v="5"/>
    <m/>
    <m/>
    <x v="7"/>
    <x v="13"/>
    <s v=""/>
    <n v="0"/>
    <n v="0"/>
  </r>
  <r>
    <m/>
    <d v="2024-08-05T00:00:00"/>
    <s v="Пн"/>
    <x v="1"/>
    <x v="1"/>
    <m/>
    <m/>
    <x v="7"/>
    <x v="13"/>
    <s v="норма"/>
    <n v="0"/>
    <n v="8"/>
  </r>
  <r>
    <m/>
    <d v="2024-08-06T00:00:00"/>
    <s v="Вт"/>
    <x v="1"/>
    <x v="1"/>
    <m/>
    <m/>
    <x v="7"/>
    <x v="13"/>
    <s v="норма"/>
    <n v="0"/>
    <n v="8"/>
  </r>
  <r>
    <m/>
    <d v="2024-08-07T00:00:00"/>
    <s v="Ср"/>
    <x v="1"/>
    <x v="1"/>
    <m/>
    <m/>
    <x v="7"/>
    <x v="13"/>
    <s v="норма"/>
    <n v="0"/>
    <n v="8"/>
  </r>
  <r>
    <m/>
    <d v="2024-08-08T00:00:00"/>
    <s v="Чт"/>
    <x v="1"/>
    <x v="1"/>
    <m/>
    <m/>
    <x v="7"/>
    <x v="13"/>
    <s v="норма"/>
    <n v="0"/>
    <n v="8"/>
  </r>
  <r>
    <m/>
    <d v="2024-08-09T00:00:00"/>
    <s v="Пт"/>
    <x v="1"/>
    <x v="1"/>
    <m/>
    <m/>
    <x v="7"/>
    <x v="13"/>
    <s v="норма"/>
    <n v="0"/>
    <n v="8"/>
  </r>
  <r>
    <s v="В/П"/>
    <d v="2024-08-10T00:00:00"/>
    <s v="Сб"/>
    <x v="0"/>
    <x v="5"/>
    <m/>
    <m/>
    <x v="7"/>
    <x v="13"/>
    <s v=""/>
    <n v="0"/>
    <n v="0"/>
  </r>
  <r>
    <s v="В/П"/>
    <d v="2024-08-11T00:00:00"/>
    <s v="Вс"/>
    <x v="0"/>
    <x v="5"/>
    <m/>
    <m/>
    <x v="7"/>
    <x v="13"/>
    <s v=""/>
    <n v="0"/>
    <n v="0"/>
  </r>
  <r>
    <m/>
    <d v="2024-08-12T00:00:00"/>
    <s v="Пн"/>
    <x v="13"/>
    <x v="1"/>
    <m/>
    <m/>
    <x v="7"/>
    <x v="13"/>
    <s v="норма"/>
    <n v="0"/>
    <n v="8"/>
  </r>
  <r>
    <m/>
    <d v="2024-08-13T00:00:00"/>
    <s v="Вт"/>
    <x v="13"/>
    <x v="1"/>
    <m/>
    <m/>
    <x v="7"/>
    <x v="13"/>
    <s v="норма"/>
    <n v="0"/>
    <n v="8"/>
  </r>
  <r>
    <m/>
    <d v="2024-08-14T00:00:00"/>
    <s v="Ср"/>
    <x v="13"/>
    <x v="1"/>
    <m/>
    <m/>
    <x v="7"/>
    <x v="13"/>
    <s v="норма"/>
    <n v="0"/>
    <n v="8"/>
  </r>
  <r>
    <m/>
    <d v="2024-08-15T00:00:00"/>
    <s v="Чт"/>
    <x v="13"/>
    <x v="1"/>
    <m/>
    <m/>
    <x v="7"/>
    <x v="13"/>
    <s v="норма"/>
    <n v="0"/>
    <n v="8"/>
  </r>
  <r>
    <m/>
    <d v="2024-08-16T00:00:00"/>
    <s v="Пт"/>
    <x v="13"/>
    <x v="1"/>
    <m/>
    <m/>
    <x v="7"/>
    <x v="13"/>
    <s v="норма"/>
    <n v="0"/>
    <n v="8"/>
  </r>
  <r>
    <s v="В/П"/>
    <d v="2024-08-17T00:00:00"/>
    <s v="Сб"/>
    <x v="0"/>
    <x v="5"/>
    <m/>
    <m/>
    <x v="7"/>
    <x v="13"/>
    <s v=""/>
    <n v="0"/>
    <n v="0"/>
  </r>
  <r>
    <s v="В/П"/>
    <d v="2024-08-18T00:00:00"/>
    <s v="Вс"/>
    <x v="0"/>
    <x v="5"/>
    <m/>
    <m/>
    <x v="7"/>
    <x v="13"/>
    <s v=""/>
    <n v="0"/>
    <n v="0"/>
  </r>
  <r>
    <m/>
    <d v="2024-08-19T00:00:00"/>
    <s v="Пн"/>
    <x v="13"/>
    <x v="1"/>
    <m/>
    <m/>
    <x v="7"/>
    <x v="13"/>
    <s v="норма"/>
    <n v="0"/>
    <n v="8"/>
  </r>
  <r>
    <m/>
    <d v="2024-08-20T00:00:00"/>
    <s v="Вт"/>
    <x v="13"/>
    <x v="1"/>
    <m/>
    <m/>
    <x v="7"/>
    <x v="13"/>
    <s v="норма"/>
    <n v="0"/>
    <n v="8"/>
  </r>
  <r>
    <m/>
    <d v="2024-08-21T00:00:00"/>
    <s v="Ср"/>
    <x v="13"/>
    <x v="1"/>
    <m/>
    <m/>
    <x v="7"/>
    <x v="13"/>
    <s v="норма"/>
    <n v="0"/>
    <n v="8"/>
  </r>
  <r>
    <m/>
    <d v="2024-08-22T00:00:00"/>
    <s v="Чт"/>
    <x v="13"/>
    <x v="1"/>
    <m/>
    <m/>
    <x v="7"/>
    <x v="13"/>
    <s v="норма"/>
    <n v="0"/>
    <n v="8"/>
  </r>
  <r>
    <m/>
    <d v="2024-08-23T00:00:00"/>
    <s v="Пт"/>
    <x v="13"/>
    <x v="1"/>
    <m/>
    <m/>
    <x v="7"/>
    <x v="13"/>
    <s v="норма"/>
    <n v="0"/>
    <n v="8"/>
  </r>
  <r>
    <s v="В/П"/>
    <d v="2024-08-24T00:00:00"/>
    <s v="Сб"/>
    <x v="0"/>
    <x v="5"/>
    <m/>
    <m/>
    <x v="7"/>
    <x v="13"/>
    <s v=""/>
    <n v="0"/>
    <n v="0"/>
  </r>
  <r>
    <s v="В/П"/>
    <d v="2024-08-25T00:00:00"/>
    <s v="Вс"/>
    <x v="0"/>
    <x v="5"/>
    <m/>
    <m/>
    <x v="7"/>
    <x v="13"/>
    <s v=""/>
    <n v="0"/>
    <n v="0"/>
  </r>
  <r>
    <m/>
    <d v="2024-08-26T00:00:00"/>
    <s v="Пн"/>
    <x v="13"/>
    <x v="1"/>
    <m/>
    <m/>
    <x v="7"/>
    <x v="13"/>
    <s v="норма"/>
    <n v="0"/>
    <n v="8"/>
  </r>
  <r>
    <m/>
    <d v="2024-08-27T00:00:00"/>
    <s v="Вт"/>
    <x v="13"/>
    <x v="1"/>
    <m/>
    <m/>
    <x v="7"/>
    <x v="13"/>
    <s v="норма"/>
    <n v="0"/>
    <n v="8"/>
  </r>
  <r>
    <m/>
    <d v="2024-08-28T00:00:00"/>
    <s v="Ср"/>
    <x v="13"/>
    <x v="1"/>
    <m/>
    <m/>
    <x v="7"/>
    <x v="13"/>
    <s v="норма"/>
    <n v="0"/>
    <n v="8"/>
  </r>
  <r>
    <m/>
    <d v="2024-08-29T00:00:00"/>
    <s v="Чт"/>
    <x v="13"/>
    <x v="1"/>
    <m/>
    <m/>
    <x v="7"/>
    <x v="13"/>
    <s v="норма"/>
    <n v="0"/>
    <n v="8"/>
  </r>
  <r>
    <m/>
    <d v="2024-08-30T00:00:00"/>
    <s v="Пт"/>
    <x v="13"/>
    <x v="1"/>
    <m/>
    <m/>
    <x v="7"/>
    <x v="13"/>
    <s v="норма"/>
    <n v="0"/>
    <n v="8"/>
  </r>
  <r>
    <s v="В/П"/>
    <d v="2024-08-31T00:00:00"/>
    <s v="Сб"/>
    <x v="0"/>
    <x v="5"/>
    <m/>
    <m/>
    <x v="7"/>
    <x v="13"/>
    <s v=""/>
    <n v="0"/>
    <n v="0"/>
  </r>
  <r>
    <m/>
    <d v="2024-08-01T00:00:00"/>
    <s v="Чт"/>
    <x v="13"/>
    <x v="1"/>
    <m/>
    <m/>
    <x v="2"/>
    <x v="13"/>
    <s v="норма"/>
    <n v="0"/>
    <n v="8"/>
  </r>
  <r>
    <m/>
    <d v="2024-08-02T00:00:00"/>
    <s v="Пт"/>
    <x v="13"/>
    <x v="1"/>
    <m/>
    <m/>
    <x v="2"/>
    <x v="13"/>
    <s v="норма"/>
    <n v="0"/>
    <n v="8"/>
  </r>
  <r>
    <s v="В/П"/>
    <d v="2024-08-03T00:00:00"/>
    <s v="Сб"/>
    <x v="0"/>
    <x v="5"/>
    <m/>
    <m/>
    <x v="2"/>
    <x v="13"/>
    <s v=""/>
    <n v="0"/>
    <n v="0"/>
  </r>
  <r>
    <s v="В/П"/>
    <d v="2024-08-04T00:00:00"/>
    <s v="Вс"/>
    <x v="0"/>
    <x v="5"/>
    <m/>
    <m/>
    <x v="2"/>
    <x v="13"/>
    <s v=""/>
    <n v="0"/>
    <n v="0"/>
  </r>
  <r>
    <m/>
    <d v="2024-08-05T00:00:00"/>
    <s v="Пн"/>
    <x v="13"/>
    <x v="1"/>
    <m/>
    <m/>
    <x v="2"/>
    <x v="13"/>
    <s v="норма"/>
    <n v="0"/>
    <n v="8"/>
  </r>
  <r>
    <m/>
    <d v="2024-08-06T00:00:00"/>
    <s v="Вт"/>
    <x v="13"/>
    <x v="1"/>
    <m/>
    <m/>
    <x v="2"/>
    <x v="13"/>
    <s v="норма"/>
    <n v="0"/>
    <n v="8"/>
  </r>
  <r>
    <m/>
    <d v="2024-08-07T00:00:00"/>
    <s v="Ср"/>
    <x v="13"/>
    <x v="1"/>
    <m/>
    <m/>
    <x v="2"/>
    <x v="13"/>
    <s v="норма"/>
    <n v="0"/>
    <n v="8"/>
  </r>
  <r>
    <m/>
    <d v="2024-08-08T00:00:00"/>
    <s v="Чт"/>
    <x v="13"/>
    <x v="1"/>
    <m/>
    <m/>
    <x v="2"/>
    <x v="13"/>
    <s v="норма"/>
    <n v="0"/>
    <n v="8"/>
  </r>
  <r>
    <m/>
    <d v="2024-08-09T00:00:00"/>
    <s v="Пт"/>
    <x v="13"/>
    <x v="1"/>
    <m/>
    <m/>
    <x v="2"/>
    <x v="13"/>
    <s v="норма"/>
    <n v="0"/>
    <n v="8"/>
  </r>
  <r>
    <s v="В/П"/>
    <d v="2024-08-10T00:00:00"/>
    <s v="Сб"/>
    <x v="0"/>
    <x v="5"/>
    <m/>
    <m/>
    <x v="2"/>
    <x v="13"/>
    <s v=""/>
    <n v="0"/>
    <n v="0"/>
  </r>
  <r>
    <s v="В/П"/>
    <d v="2024-08-11T00:00:00"/>
    <s v="Вс"/>
    <x v="0"/>
    <x v="5"/>
    <m/>
    <m/>
    <x v="2"/>
    <x v="13"/>
    <s v=""/>
    <n v="0"/>
    <n v="0"/>
  </r>
  <r>
    <m/>
    <d v="2024-08-12T00:00:00"/>
    <s v="Пн"/>
    <x v="13"/>
    <x v="1"/>
    <m/>
    <m/>
    <x v="2"/>
    <x v="13"/>
    <s v="норма"/>
    <n v="0"/>
    <n v="8"/>
  </r>
  <r>
    <m/>
    <d v="2024-08-13T00:00:00"/>
    <s v="Вт"/>
    <x v="13"/>
    <x v="1"/>
    <m/>
    <m/>
    <x v="2"/>
    <x v="13"/>
    <s v="норма"/>
    <n v="0"/>
    <n v="8"/>
  </r>
  <r>
    <m/>
    <d v="2024-08-14T00:00:00"/>
    <s v="Ср"/>
    <x v="37"/>
    <x v="1"/>
    <m/>
    <m/>
    <x v="2"/>
    <x v="13"/>
    <s v="норма"/>
    <n v="0"/>
    <n v="8"/>
  </r>
  <r>
    <m/>
    <d v="2024-08-15T00:00:00"/>
    <s v="Чт"/>
    <x v="37"/>
    <x v="1"/>
    <m/>
    <m/>
    <x v="2"/>
    <x v="13"/>
    <s v="норма"/>
    <n v="0"/>
    <n v="8"/>
  </r>
  <r>
    <m/>
    <d v="2024-08-16T00:00:00"/>
    <s v="Пт"/>
    <x v="37"/>
    <x v="1"/>
    <m/>
    <m/>
    <x v="2"/>
    <x v="13"/>
    <s v="норма"/>
    <n v="0"/>
    <n v="8"/>
  </r>
  <r>
    <s v="В/П"/>
    <d v="2024-08-17T00:00:00"/>
    <s v="Сб"/>
    <x v="37"/>
    <x v="1"/>
    <m/>
    <m/>
    <x v="2"/>
    <x v="13"/>
    <s v="переработка"/>
    <n v="8"/>
    <n v="0"/>
  </r>
  <r>
    <s v="В/П"/>
    <d v="2024-08-18T00:00:00"/>
    <s v="Вс"/>
    <x v="0"/>
    <x v="5"/>
    <m/>
    <m/>
    <x v="2"/>
    <x v="13"/>
    <s v=""/>
    <n v="0"/>
    <n v="0"/>
  </r>
  <r>
    <m/>
    <d v="2024-08-19T00:00:00"/>
    <s v="Пн"/>
    <x v="37"/>
    <x v="1"/>
    <m/>
    <m/>
    <x v="2"/>
    <x v="13"/>
    <s v="норма"/>
    <n v="0"/>
    <n v="8"/>
  </r>
  <r>
    <m/>
    <d v="2024-08-20T00:00:00"/>
    <s v="Вт"/>
    <x v="40"/>
    <x v="1"/>
    <m/>
    <m/>
    <x v="2"/>
    <x v="13"/>
    <s v="норма"/>
    <n v="0"/>
    <n v="8"/>
  </r>
  <r>
    <m/>
    <d v="2024-08-21T00:00:00"/>
    <s v="Ср"/>
    <x v="40"/>
    <x v="2"/>
    <m/>
    <m/>
    <x v="2"/>
    <x v="13"/>
    <s v="норма"/>
    <n v="0"/>
    <n v="4"/>
  </r>
  <r>
    <m/>
    <d v="2024-08-21T00:00:00"/>
    <s v="Ср"/>
    <x v="44"/>
    <x v="2"/>
    <m/>
    <m/>
    <x v="2"/>
    <x v="13"/>
    <s v="норма"/>
    <n v="0"/>
    <n v="4"/>
  </r>
  <r>
    <m/>
    <d v="2024-08-22T00:00:00"/>
    <s v="Чт"/>
    <x v="44"/>
    <x v="1"/>
    <m/>
    <m/>
    <x v="2"/>
    <x v="13"/>
    <s v="норма"/>
    <n v="0"/>
    <n v="8"/>
  </r>
  <r>
    <m/>
    <d v="2024-08-23T00:00:00"/>
    <s v="Пт"/>
    <x v="40"/>
    <x v="1"/>
    <m/>
    <m/>
    <x v="2"/>
    <x v="13"/>
    <s v="норма"/>
    <n v="0"/>
    <n v="8"/>
  </r>
  <r>
    <s v="В/П"/>
    <d v="2024-08-24T00:00:00"/>
    <s v="Сб"/>
    <x v="0"/>
    <x v="5"/>
    <m/>
    <m/>
    <x v="2"/>
    <x v="13"/>
    <s v=""/>
    <n v="0"/>
    <n v="0"/>
  </r>
  <r>
    <s v="В/П"/>
    <d v="2024-08-25T00:00:00"/>
    <s v="Вс"/>
    <x v="0"/>
    <x v="5"/>
    <m/>
    <m/>
    <x v="2"/>
    <x v="13"/>
    <s v=""/>
    <n v="0"/>
    <n v="0"/>
  </r>
  <r>
    <m/>
    <d v="2024-08-26T00:00:00"/>
    <s v="Пн"/>
    <x v="40"/>
    <x v="1"/>
    <m/>
    <m/>
    <x v="2"/>
    <x v="13"/>
    <s v="норма"/>
    <n v="0"/>
    <n v="8"/>
  </r>
  <r>
    <m/>
    <d v="2024-08-27T00:00:00"/>
    <s v="Вт"/>
    <x v="40"/>
    <x v="1"/>
    <m/>
    <m/>
    <x v="2"/>
    <x v="13"/>
    <s v="норма"/>
    <n v="0"/>
    <n v="8"/>
  </r>
  <r>
    <m/>
    <d v="2024-08-28T00:00:00"/>
    <s v="Ср"/>
    <x v="40"/>
    <x v="1"/>
    <m/>
    <m/>
    <x v="2"/>
    <x v="13"/>
    <s v="норма"/>
    <n v="0"/>
    <n v="8"/>
  </r>
  <r>
    <m/>
    <d v="2024-08-29T00:00:00"/>
    <s v="Чт"/>
    <x v="40"/>
    <x v="1"/>
    <m/>
    <m/>
    <x v="2"/>
    <x v="13"/>
    <s v="норма"/>
    <n v="0"/>
    <n v="8"/>
  </r>
  <r>
    <m/>
    <d v="2024-08-30T00:00:00"/>
    <s v="Пт"/>
    <x v="40"/>
    <x v="1"/>
    <m/>
    <m/>
    <x v="2"/>
    <x v="13"/>
    <s v="норма"/>
    <n v="0"/>
    <n v="8"/>
  </r>
  <r>
    <s v="В/П"/>
    <d v="2024-08-31T00:00:00"/>
    <s v="Сб"/>
    <x v="0"/>
    <x v="5"/>
    <m/>
    <m/>
    <x v="2"/>
    <x v="13"/>
    <s v=""/>
    <n v="0"/>
    <n v="0"/>
  </r>
  <r>
    <m/>
    <d v="2024-08-01T00:00:00"/>
    <s v="Чт"/>
    <x v="27"/>
    <x v="1"/>
    <m/>
    <m/>
    <x v="11"/>
    <x v="13"/>
    <s v="норма"/>
    <n v="0"/>
    <n v="8"/>
  </r>
  <r>
    <m/>
    <d v="2024-08-02T00:00:00"/>
    <s v="Пт"/>
    <x v="27"/>
    <x v="1"/>
    <m/>
    <m/>
    <x v="11"/>
    <x v="13"/>
    <s v="норма"/>
    <n v="0"/>
    <n v="8"/>
  </r>
  <r>
    <s v="В/П"/>
    <d v="2024-08-03T00:00:00"/>
    <s v="Сб"/>
    <x v="0"/>
    <x v="5"/>
    <m/>
    <m/>
    <x v="11"/>
    <x v="13"/>
    <s v=""/>
    <n v="0"/>
    <n v="0"/>
  </r>
  <r>
    <s v="В/П"/>
    <d v="2024-08-04T00:00:00"/>
    <s v="Вс"/>
    <x v="0"/>
    <x v="5"/>
    <m/>
    <m/>
    <x v="11"/>
    <x v="13"/>
    <s v=""/>
    <n v="0"/>
    <n v="0"/>
  </r>
  <r>
    <m/>
    <d v="2024-08-05T00:00:00"/>
    <s v="Пн"/>
    <x v="17"/>
    <x v="1"/>
    <m/>
    <m/>
    <x v="11"/>
    <x v="13"/>
    <s v="норма"/>
    <n v="0"/>
    <n v="8"/>
  </r>
  <r>
    <m/>
    <d v="2024-08-06T00:00:00"/>
    <s v="Вт"/>
    <x v="27"/>
    <x v="1"/>
    <m/>
    <m/>
    <x v="11"/>
    <x v="13"/>
    <s v="норма"/>
    <n v="0"/>
    <n v="8"/>
  </r>
  <r>
    <m/>
    <d v="2024-08-07T00:00:00"/>
    <s v="Ср"/>
    <x v="27"/>
    <x v="13"/>
    <m/>
    <m/>
    <x v="11"/>
    <x v="13"/>
    <s v="норма + переработка"/>
    <n v="4"/>
    <n v="8"/>
  </r>
  <r>
    <m/>
    <d v="2024-08-08T00:00:00"/>
    <s v="Чт"/>
    <x v="27"/>
    <x v="13"/>
    <m/>
    <m/>
    <x v="11"/>
    <x v="13"/>
    <s v="норма + переработка"/>
    <n v="4"/>
    <n v="8"/>
  </r>
  <r>
    <m/>
    <d v="2024-08-09T00:00:00"/>
    <s v="Пт"/>
    <x v="27"/>
    <x v="13"/>
    <m/>
    <m/>
    <x v="11"/>
    <x v="13"/>
    <s v="норма + переработка"/>
    <n v="4"/>
    <n v="8"/>
  </r>
  <r>
    <s v="В/П"/>
    <d v="2024-08-10T00:00:00"/>
    <s v="Сб"/>
    <x v="27"/>
    <x v="13"/>
    <m/>
    <m/>
    <x v="11"/>
    <x v="13"/>
    <s v="переработка"/>
    <n v="12"/>
    <n v="0"/>
  </r>
  <r>
    <s v="В/П"/>
    <d v="2024-08-11T00:00:00"/>
    <s v="Вс"/>
    <x v="27"/>
    <x v="13"/>
    <m/>
    <m/>
    <x v="11"/>
    <x v="13"/>
    <s v="переработка"/>
    <n v="12"/>
    <n v="0"/>
  </r>
  <r>
    <m/>
    <d v="2024-08-12T00:00:00"/>
    <s v="Пн"/>
    <x v="27"/>
    <x v="13"/>
    <m/>
    <m/>
    <x v="11"/>
    <x v="13"/>
    <s v="норма + переработка"/>
    <n v="4"/>
    <n v="8"/>
  </r>
  <r>
    <m/>
    <d v="2024-08-13T00:00:00"/>
    <s v="Вт"/>
    <x v="27"/>
    <x v="13"/>
    <m/>
    <m/>
    <x v="11"/>
    <x v="13"/>
    <s v="норма + переработка"/>
    <n v="4"/>
    <n v="8"/>
  </r>
  <r>
    <m/>
    <d v="2024-08-14T00:00:00"/>
    <s v="Ср"/>
    <x v="27"/>
    <x v="13"/>
    <m/>
    <m/>
    <x v="11"/>
    <x v="13"/>
    <s v="норма + переработка"/>
    <n v="4"/>
    <n v="8"/>
  </r>
  <r>
    <m/>
    <d v="2024-08-15T00:00:00"/>
    <s v="Чт"/>
    <x v="17"/>
    <x v="8"/>
    <m/>
    <m/>
    <x v="11"/>
    <x v="13"/>
    <s v="норма"/>
    <n v="0"/>
    <n v="5"/>
  </r>
  <r>
    <m/>
    <d v="2024-08-15T00:00:00"/>
    <s v="Чт"/>
    <x v="18"/>
    <x v="7"/>
    <m/>
    <m/>
    <x v="11"/>
    <x v="13"/>
    <s v="норма"/>
    <n v="0"/>
    <n v="3"/>
  </r>
  <r>
    <m/>
    <d v="2024-08-16T00:00:00"/>
    <s v="Пт"/>
    <x v="18"/>
    <x v="1"/>
    <m/>
    <m/>
    <x v="11"/>
    <x v="13"/>
    <s v="норма"/>
    <n v="0"/>
    <n v="8"/>
  </r>
  <r>
    <s v="В/П"/>
    <d v="2024-08-17T00:00:00"/>
    <s v="Сб"/>
    <x v="18"/>
    <x v="1"/>
    <m/>
    <m/>
    <x v="11"/>
    <x v="13"/>
    <s v="переработка"/>
    <n v="8"/>
    <n v="0"/>
  </r>
  <r>
    <s v="В/П"/>
    <d v="2024-08-18T00:00:00"/>
    <s v="Вс"/>
    <x v="17"/>
    <x v="8"/>
    <m/>
    <m/>
    <x v="11"/>
    <x v="13"/>
    <s v="переработка"/>
    <n v="5"/>
    <n v="0"/>
  </r>
  <r>
    <s v="В/П"/>
    <d v="2024-08-18T00:00:00"/>
    <s v="Вс"/>
    <x v="18"/>
    <x v="4"/>
    <m/>
    <m/>
    <x v="11"/>
    <x v="13"/>
    <s v="переработка"/>
    <n v="6"/>
    <n v="0"/>
  </r>
  <r>
    <m/>
    <d v="2024-08-19T00:00:00"/>
    <s v="Пн"/>
    <x v="27"/>
    <x v="1"/>
    <m/>
    <m/>
    <x v="11"/>
    <x v="13"/>
    <s v="норма"/>
    <n v="0"/>
    <n v="8"/>
  </r>
  <r>
    <m/>
    <d v="2024-08-20T00:00:00"/>
    <s v="Вт"/>
    <x v="17"/>
    <x v="7"/>
    <m/>
    <m/>
    <x v="11"/>
    <x v="13"/>
    <s v="норма"/>
    <n v="0"/>
    <n v="3"/>
  </r>
  <r>
    <m/>
    <d v="2024-08-20T00:00:00"/>
    <s v="Вт"/>
    <x v="16"/>
    <x v="8"/>
    <m/>
    <m/>
    <x v="11"/>
    <x v="13"/>
    <s v="норма"/>
    <n v="0"/>
    <n v="5"/>
  </r>
  <r>
    <m/>
    <d v="2024-08-21T00:00:00"/>
    <s v="Ср"/>
    <x v="17"/>
    <x v="8"/>
    <m/>
    <m/>
    <x v="11"/>
    <x v="13"/>
    <s v="норма"/>
    <n v="0"/>
    <n v="5"/>
  </r>
  <r>
    <m/>
    <d v="2024-08-21T00:00:00"/>
    <s v="Ср"/>
    <x v="16"/>
    <x v="8"/>
    <m/>
    <m/>
    <x v="11"/>
    <x v="13"/>
    <s v="норма + переработка"/>
    <n v="2"/>
    <n v="3"/>
  </r>
  <r>
    <m/>
    <d v="2024-08-22T00:00:00"/>
    <s v="Чт"/>
    <x v="17"/>
    <x v="1"/>
    <m/>
    <m/>
    <x v="11"/>
    <x v="13"/>
    <s v="норма"/>
    <n v="0"/>
    <n v="8"/>
  </r>
  <r>
    <m/>
    <d v="2024-08-23T00:00:00"/>
    <s v="Пт"/>
    <x v="27"/>
    <x v="7"/>
    <m/>
    <m/>
    <x v="11"/>
    <x v="13"/>
    <s v="норма"/>
    <n v="0"/>
    <n v="3"/>
  </r>
  <r>
    <m/>
    <d v="2024-08-23T00:00:00"/>
    <s v="Пт"/>
    <x v="16"/>
    <x v="7"/>
    <m/>
    <m/>
    <x v="11"/>
    <x v="13"/>
    <s v="норма"/>
    <n v="0"/>
    <n v="3"/>
  </r>
  <r>
    <s v="В/П"/>
    <d v="2024-08-24T00:00:00"/>
    <s v="Сб"/>
    <x v="0"/>
    <x v="5"/>
    <m/>
    <m/>
    <x v="11"/>
    <x v="13"/>
    <s v=""/>
    <n v="0"/>
    <n v="0"/>
  </r>
  <r>
    <s v="В/П"/>
    <d v="2024-08-25T00:00:00"/>
    <s v="Вс"/>
    <x v="0"/>
    <x v="5"/>
    <m/>
    <m/>
    <x v="11"/>
    <x v="13"/>
    <s v=""/>
    <n v="0"/>
    <n v="0"/>
  </r>
  <r>
    <m/>
    <d v="2024-08-26T00:00:00"/>
    <s v="Пн"/>
    <x v="29"/>
    <x v="1"/>
    <m/>
    <m/>
    <x v="11"/>
    <x v="13"/>
    <s v="норма"/>
    <n v="0"/>
    <n v="8"/>
  </r>
  <r>
    <m/>
    <d v="2024-08-27T00:00:00"/>
    <s v="Вт"/>
    <x v="29"/>
    <x v="1"/>
    <m/>
    <m/>
    <x v="11"/>
    <x v="13"/>
    <s v="норма"/>
    <n v="0"/>
    <n v="8"/>
  </r>
  <r>
    <m/>
    <d v="2024-08-28T00:00:00"/>
    <s v="Ср"/>
    <x v="29"/>
    <x v="1"/>
    <m/>
    <m/>
    <x v="11"/>
    <x v="13"/>
    <s v="норма"/>
    <n v="0"/>
    <n v="8"/>
  </r>
  <r>
    <m/>
    <d v="2024-08-29T00:00:00"/>
    <s v="Чт"/>
    <x v="29"/>
    <x v="1"/>
    <m/>
    <m/>
    <x v="11"/>
    <x v="13"/>
    <s v="норма"/>
    <n v="0"/>
    <n v="8"/>
  </r>
  <r>
    <m/>
    <d v="2024-08-30T00:00:00"/>
    <s v="Пт"/>
    <x v="29"/>
    <x v="1"/>
    <m/>
    <m/>
    <x v="11"/>
    <x v="13"/>
    <s v="норма"/>
    <n v="0"/>
    <n v="8"/>
  </r>
  <r>
    <s v="В/П"/>
    <d v="2024-08-31T00:00:00"/>
    <s v="Сб"/>
    <x v="0"/>
    <x v="5"/>
    <m/>
    <m/>
    <x v="11"/>
    <x v="13"/>
    <s v=""/>
    <n v="0"/>
    <n v="0"/>
  </r>
  <r>
    <m/>
    <d v="2024-08-01T00:00:00"/>
    <s v="Чт"/>
    <x v="30"/>
    <x v="1"/>
    <m/>
    <m/>
    <x v="0"/>
    <x v="13"/>
    <s v="норма"/>
    <n v="0"/>
    <n v="8"/>
  </r>
  <r>
    <m/>
    <d v="2024-08-02T00:00:00"/>
    <s v="Пт"/>
    <x v="30"/>
    <x v="1"/>
    <m/>
    <m/>
    <x v="0"/>
    <x v="13"/>
    <s v="норма"/>
    <n v="0"/>
    <n v="8"/>
  </r>
  <r>
    <s v="В/П"/>
    <d v="2024-08-03T00:00:00"/>
    <s v="Сб"/>
    <x v="0"/>
    <x v="5"/>
    <m/>
    <m/>
    <x v="0"/>
    <x v="13"/>
    <s v=""/>
    <n v="0"/>
    <n v="0"/>
  </r>
  <r>
    <s v="В/П"/>
    <d v="2024-08-04T00:00:00"/>
    <s v="Вс"/>
    <x v="0"/>
    <x v="5"/>
    <m/>
    <m/>
    <x v="0"/>
    <x v="13"/>
    <s v=""/>
    <n v="0"/>
    <n v="0"/>
  </r>
  <r>
    <m/>
    <d v="2024-08-05T00:00:00"/>
    <s v="Пн"/>
    <x v="30"/>
    <x v="1"/>
    <m/>
    <m/>
    <x v="0"/>
    <x v="13"/>
    <s v="норма"/>
    <n v="0"/>
    <n v="8"/>
  </r>
  <r>
    <m/>
    <d v="2024-08-06T00:00:00"/>
    <s v="Вт"/>
    <x v="30"/>
    <x v="1"/>
    <m/>
    <m/>
    <x v="0"/>
    <x v="13"/>
    <s v="норма"/>
    <n v="0"/>
    <n v="8"/>
  </r>
  <r>
    <m/>
    <d v="2024-08-07T00:00:00"/>
    <s v="Ср"/>
    <x v="30"/>
    <x v="1"/>
    <m/>
    <m/>
    <x v="0"/>
    <x v="13"/>
    <s v="норма"/>
    <n v="0"/>
    <n v="8"/>
  </r>
  <r>
    <m/>
    <d v="2024-08-08T00:00:00"/>
    <s v="Чт"/>
    <x v="30"/>
    <x v="1"/>
    <m/>
    <m/>
    <x v="0"/>
    <x v="13"/>
    <s v="норма"/>
    <n v="0"/>
    <n v="8"/>
  </r>
  <r>
    <m/>
    <d v="2024-08-09T00:00:00"/>
    <s v="Пт"/>
    <x v="30"/>
    <x v="1"/>
    <m/>
    <m/>
    <x v="0"/>
    <x v="13"/>
    <s v="норма"/>
    <n v="0"/>
    <n v="8"/>
  </r>
  <r>
    <s v="В/П"/>
    <d v="2024-08-10T00:00:00"/>
    <s v="Сб"/>
    <x v="0"/>
    <x v="5"/>
    <m/>
    <m/>
    <x v="0"/>
    <x v="13"/>
    <s v=""/>
    <n v="0"/>
    <n v="0"/>
  </r>
  <r>
    <s v="В/П"/>
    <d v="2024-08-11T00:00:00"/>
    <s v="Вс"/>
    <x v="0"/>
    <x v="5"/>
    <m/>
    <m/>
    <x v="0"/>
    <x v="13"/>
    <s v=""/>
    <n v="0"/>
    <n v="0"/>
  </r>
  <r>
    <m/>
    <d v="2024-08-12T00:00:00"/>
    <s v="Пн"/>
    <x v="30"/>
    <x v="1"/>
    <m/>
    <m/>
    <x v="0"/>
    <x v="13"/>
    <s v="норма"/>
    <n v="0"/>
    <n v="8"/>
  </r>
  <r>
    <m/>
    <d v="2024-08-13T00:00:00"/>
    <s v="Вт"/>
    <x v="30"/>
    <x v="1"/>
    <m/>
    <m/>
    <x v="0"/>
    <x v="13"/>
    <s v="норма"/>
    <n v="0"/>
    <n v="8"/>
  </r>
  <r>
    <m/>
    <d v="2024-08-14T00:00:00"/>
    <s v="Ср"/>
    <x v="30"/>
    <x v="1"/>
    <m/>
    <m/>
    <x v="0"/>
    <x v="13"/>
    <s v="норма"/>
    <n v="0"/>
    <n v="8"/>
  </r>
  <r>
    <m/>
    <d v="2024-08-15T00:00:00"/>
    <s v="Чт"/>
    <x v="30"/>
    <x v="1"/>
    <m/>
    <m/>
    <x v="0"/>
    <x v="13"/>
    <s v="норма"/>
    <n v="0"/>
    <n v="8"/>
  </r>
  <r>
    <m/>
    <d v="2024-08-16T00:00:00"/>
    <s v="Пт"/>
    <x v="30"/>
    <x v="1"/>
    <m/>
    <m/>
    <x v="0"/>
    <x v="13"/>
    <s v="норма"/>
    <n v="0"/>
    <n v="8"/>
  </r>
  <r>
    <s v="В/П"/>
    <d v="2024-08-17T00:00:00"/>
    <s v="Сб"/>
    <x v="0"/>
    <x v="5"/>
    <m/>
    <m/>
    <x v="0"/>
    <x v="13"/>
    <s v=""/>
    <n v="0"/>
    <n v="0"/>
  </r>
  <r>
    <s v="В/П"/>
    <d v="2024-08-18T00:00:00"/>
    <s v="Вс"/>
    <x v="0"/>
    <x v="5"/>
    <m/>
    <m/>
    <x v="0"/>
    <x v="13"/>
    <s v=""/>
    <n v="0"/>
    <n v="0"/>
  </r>
  <r>
    <m/>
    <d v="2024-08-19T00:00:00"/>
    <s v="Пн"/>
    <x v="30"/>
    <x v="1"/>
    <m/>
    <m/>
    <x v="0"/>
    <x v="13"/>
    <s v="норма"/>
    <n v="0"/>
    <n v="8"/>
  </r>
  <r>
    <m/>
    <d v="2024-08-20T00:00:00"/>
    <s v="Вт"/>
    <x v="30"/>
    <x v="1"/>
    <m/>
    <m/>
    <x v="0"/>
    <x v="13"/>
    <s v="норма"/>
    <n v="0"/>
    <n v="8"/>
  </r>
  <r>
    <m/>
    <d v="2024-08-21T00:00:00"/>
    <s v="Ср"/>
    <x v="1"/>
    <x v="1"/>
    <m/>
    <m/>
    <x v="0"/>
    <x v="13"/>
    <s v="норма"/>
    <n v="0"/>
    <n v="8"/>
  </r>
  <r>
    <m/>
    <d v="2024-08-22T00:00:00"/>
    <s v="Чт"/>
    <x v="30"/>
    <x v="1"/>
    <m/>
    <m/>
    <x v="0"/>
    <x v="13"/>
    <s v="норма"/>
    <n v="0"/>
    <n v="8"/>
  </r>
  <r>
    <m/>
    <d v="2024-08-23T00:00:00"/>
    <s v="Пт"/>
    <x v="30"/>
    <x v="1"/>
    <m/>
    <m/>
    <x v="0"/>
    <x v="13"/>
    <s v="норма"/>
    <n v="0"/>
    <n v="8"/>
  </r>
  <r>
    <s v="В/П"/>
    <d v="2024-08-24T00:00:00"/>
    <s v="Сб"/>
    <x v="0"/>
    <x v="5"/>
    <m/>
    <m/>
    <x v="0"/>
    <x v="13"/>
    <s v=""/>
    <n v="0"/>
    <n v="0"/>
  </r>
  <r>
    <s v="В/П"/>
    <d v="2024-08-25T00:00:00"/>
    <s v="Вс"/>
    <x v="0"/>
    <x v="5"/>
    <m/>
    <m/>
    <x v="0"/>
    <x v="13"/>
    <s v=""/>
    <n v="0"/>
    <n v="0"/>
  </r>
  <r>
    <m/>
    <d v="2024-08-26T00:00:00"/>
    <s v="Пн"/>
    <x v="2"/>
    <x v="1"/>
    <m/>
    <m/>
    <x v="0"/>
    <x v="13"/>
    <s v="норма"/>
    <n v="0"/>
    <n v="8"/>
  </r>
  <r>
    <m/>
    <d v="2024-08-27T00:00:00"/>
    <s v="Вт"/>
    <x v="30"/>
    <x v="1"/>
    <m/>
    <m/>
    <x v="0"/>
    <x v="13"/>
    <s v="норма"/>
    <n v="0"/>
    <n v="8"/>
  </r>
  <r>
    <m/>
    <d v="2024-08-28T00:00:00"/>
    <s v="Ср"/>
    <x v="30"/>
    <x v="1"/>
    <m/>
    <m/>
    <x v="0"/>
    <x v="13"/>
    <s v="норма"/>
    <n v="0"/>
    <n v="8"/>
  </r>
  <r>
    <m/>
    <d v="2024-08-29T00:00:00"/>
    <s v="Чт"/>
    <x v="30"/>
    <x v="1"/>
    <m/>
    <m/>
    <x v="0"/>
    <x v="13"/>
    <s v="норма"/>
    <n v="0"/>
    <n v="8"/>
  </r>
  <r>
    <m/>
    <d v="2024-08-30T00:00:00"/>
    <s v="Пт"/>
    <x v="30"/>
    <x v="1"/>
    <m/>
    <m/>
    <x v="0"/>
    <x v="13"/>
    <s v="норма"/>
    <n v="0"/>
    <n v="8"/>
  </r>
  <r>
    <s v="В/П"/>
    <d v="2024-08-31T00:00:00"/>
    <s v="Сб"/>
    <x v="0"/>
    <x v="5"/>
    <m/>
    <m/>
    <x v="0"/>
    <x v="13"/>
    <s v=""/>
    <n v="0"/>
    <n v="0"/>
  </r>
  <r>
    <m/>
    <d v="2024-08-01T00:00:00"/>
    <s v="Чт"/>
    <x v="35"/>
    <x v="1"/>
    <m/>
    <m/>
    <x v="15"/>
    <x v="13"/>
    <s v="норма"/>
    <n v="0"/>
    <n v="8"/>
  </r>
  <r>
    <m/>
    <d v="2024-08-02T00:00:00"/>
    <s v="Пт"/>
    <x v="35"/>
    <x v="1"/>
    <m/>
    <m/>
    <x v="15"/>
    <x v="13"/>
    <s v="норма"/>
    <n v="0"/>
    <n v="8"/>
  </r>
  <r>
    <s v="В/П"/>
    <d v="2024-08-03T00:00:00"/>
    <s v="Сб"/>
    <x v="0"/>
    <x v="5"/>
    <m/>
    <m/>
    <x v="15"/>
    <x v="13"/>
    <s v=""/>
    <n v="0"/>
    <n v="0"/>
  </r>
  <r>
    <s v="В/П"/>
    <d v="2024-08-04T00:00:00"/>
    <s v="Вс"/>
    <x v="0"/>
    <x v="5"/>
    <m/>
    <m/>
    <x v="15"/>
    <x v="13"/>
    <s v=""/>
    <n v="0"/>
    <n v="0"/>
  </r>
  <r>
    <m/>
    <d v="2024-08-05T00:00:00"/>
    <s v="Пн"/>
    <x v="35"/>
    <x v="1"/>
    <m/>
    <m/>
    <x v="15"/>
    <x v="13"/>
    <s v="норма"/>
    <n v="0"/>
    <n v="8"/>
  </r>
  <r>
    <m/>
    <d v="2024-08-06T00:00:00"/>
    <s v="Вт"/>
    <x v="35"/>
    <x v="1"/>
    <m/>
    <m/>
    <x v="15"/>
    <x v="13"/>
    <s v="норма"/>
    <n v="0"/>
    <n v="8"/>
  </r>
  <r>
    <m/>
    <d v="2024-08-07T00:00:00"/>
    <s v="Ср"/>
    <x v="35"/>
    <x v="1"/>
    <m/>
    <m/>
    <x v="15"/>
    <x v="13"/>
    <s v="норма"/>
    <n v="0"/>
    <n v="8"/>
  </r>
  <r>
    <m/>
    <d v="2024-08-08T00:00:00"/>
    <s v="Чт"/>
    <x v="35"/>
    <x v="1"/>
    <m/>
    <m/>
    <x v="15"/>
    <x v="13"/>
    <s v="норма"/>
    <n v="0"/>
    <n v="8"/>
  </r>
  <r>
    <m/>
    <d v="2024-08-09T00:00:00"/>
    <s v="Пт"/>
    <x v="35"/>
    <x v="1"/>
    <m/>
    <m/>
    <x v="15"/>
    <x v="13"/>
    <s v="норма"/>
    <n v="0"/>
    <n v="8"/>
  </r>
  <r>
    <s v="В/П"/>
    <d v="2024-08-10T00:00:00"/>
    <s v="Сб"/>
    <x v="0"/>
    <x v="5"/>
    <m/>
    <m/>
    <x v="15"/>
    <x v="13"/>
    <s v=""/>
    <n v="0"/>
    <n v="0"/>
  </r>
  <r>
    <s v="В/П"/>
    <d v="2024-08-11T00:00:00"/>
    <s v="Вс"/>
    <x v="0"/>
    <x v="5"/>
    <m/>
    <m/>
    <x v="15"/>
    <x v="13"/>
    <s v=""/>
    <n v="0"/>
    <n v="0"/>
  </r>
  <r>
    <m/>
    <d v="2024-08-12T00:00:00"/>
    <s v="Пн"/>
    <x v="35"/>
    <x v="1"/>
    <m/>
    <m/>
    <x v="15"/>
    <x v="13"/>
    <s v="норма"/>
    <n v="0"/>
    <n v="8"/>
  </r>
  <r>
    <m/>
    <d v="2024-08-13T00:00:00"/>
    <s v="Вт"/>
    <x v="35"/>
    <x v="1"/>
    <m/>
    <m/>
    <x v="15"/>
    <x v="13"/>
    <s v="норма"/>
    <n v="0"/>
    <n v="8"/>
  </r>
  <r>
    <m/>
    <d v="2024-08-14T00:00:00"/>
    <s v="Ср"/>
    <x v="35"/>
    <x v="1"/>
    <m/>
    <m/>
    <x v="15"/>
    <x v="13"/>
    <s v="норма"/>
    <n v="0"/>
    <n v="8"/>
  </r>
  <r>
    <m/>
    <d v="2024-08-15T00:00:00"/>
    <s v="Чт"/>
    <x v="35"/>
    <x v="1"/>
    <m/>
    <m/>
    <x v="15"/>
    <x v="13"/>
    <s v="норма"/>
    <n v="0"/>
    <n v="8"/>
  </r>
  <r>
    <m/>
    <d v="2024-08-16T00:00:00"/>
    <s v="Пт"/>
    <x v="35"/>
    <x v="1"/>
    <m/>
    <m/>
    <x v="15"/>
    <x v="13"/>
    <s v="норма"/>
    <n v="0"/>
    <n v="8"/>
  </r>
  <r>
    <s v="В/П"/>
    <d v="2024-08-17T00:00:00"/>
    <s v="Сб"/>
    <x v="0"/>
    <x v="5"/>
    <m/>
    <m/>
    <x v="15"/>
    <x v="13"/>
    <s v=""/>
    <n v="0"/>
    <n v="0"/>
  </r>
  <r>
    <s v="В/П"/>
    <d v="2024-08-18T00:00:00"/>
    <s v="Вс"/>
    <x v="0"/>
    <x v="5"/>
    <m/>
    <m/>
    <x v="15"/>
    <x v="13"/>
    <s v=""/>
    <n v="0"/>
    <n v="0"/>
  </r>
  <r>
    <m/>
    <d v="2024-08-19T00:00:00"/>
    <s v="Пн"/>
    <x v="35"/>
    <x v="1"/>
    <m/>
    <m/>
    <x v="15"/>
    <x v="13"/>
    <s v="норма"/>
    <n v="0"/>
    <n v="8"/>
  </r>
  <r>
    <m/>
    <d v="2024-08-20T00:00:00"/>
    <s v="Вт"/>
    <x v="35"/>
    <x v="1"/>
    <m/>
    <m/>
    <x v="15"/>
    <x v="13"/>
    <s v="норма"/>
    <n v="0"/>
    <n v="8"/>
  </r>
  <r>
    <m/>
    <d v="2024-08-21T00:00:00"/>
    <s v="Ср"/>
    <x v="35"/>
    <x v="1"/>
    <m/>
    <m/>
    <x v="15"/>
    <x v="13"/>
    <s v="норма"/>
    <n v="0"/>
    <n v="8"/>
  </r>
  <r>
    <m/>
    <d v="2024-08-22T00:00:00"/>
    <s v="Чт"/>
    <x v="35"/>
    <x v="1"/>
    <m/>
    <m/>
    <x v="15"/>
    <x v="13"/>
    <s v="норма"/>
    <n v="0"/>
    <n v="8"/>
  </r>
  <r>
    <m/>
    <d v="2024-08-23T00:00:00"/>
    <s v="Пт"/>
    <x v="35"/>
    <x v="1"/>
    <m/>
    <m/>
    <x v="15"/>
    <x v="13"/>
    <s v="норма"/>
    <n v="0"/>
    <n v="8"/>
  </r>
  <r>
    <s v="В/П"/>
    <d v="2024-08-24T00:00:00"/>
    <s v="Сб"/>
    <x v="0"/>
    <x v="5"/>
    <m/>
    <m/>
    <x v="15"/>
    <x v="13"/>
    <s v=""/>
    <n v="0"/>
    <n v="0"/>
  </r>
  <r>
    <s v="В/П"/>
    <d v="2024-08-25T00:00:00"/>
    <s v="Вс"/>
    <x v="0"/>
    <x v="5"/>
    <m/>
    <m/>
    <x v="15"/>
    <x v="13"/>
    <s v=""/>
    <n v="0"/>
    <n v="0"/>
  </r>
  <r>
    <m/>
    <d v="2024-08-26T00:00:00"/>
    <s v="Пн"/>
    <x v="35"/>
    <x v="1"/>
    <m/>
    <m/>
    <x v="15"/>
    <x v="13"/>
    <s v="норма"/>
    <n v="0"/>
    <n v="8"/>
  </r>
  <r>
    <m/>
    <d v="2024-08-27T00:00:00"/>
    <s v="Вт"/>
    <x v="35"/>
    <x v="1"/>
    <m/>
    <m/>
    <x v="15"/>
    <x v="13"/>
    <s v="норма"/>
    <n v="0"/>
    <n v="8"/>
  </r>
  <r>
    <m/>
    <d v="2024-08-28T00:00:00"/>
    <s v="Ср"/>
    <x v="35"/>
    <x v="1"/>
    <m/>
    <m/>
    <x v="15"/>
    <x v="13"/>
    <s v="норма"/>
    <n v="0"/>
    <n v="8"/>
  </r>
  <r>
    <m/>
    <d v="2024-08-29T00:00:00"/>
    <s v="Чт"/>
    <x v="35"/>
    <x v="1"/>
    <m/>
    <m/>
    <x v="15"/>
    <x v="13"/>
    <s v="норма"/>
    <n v="0"/>
    <n v="8"/>
  </r>
  <r>
    <m/>
    <d v="2024-08-30T00:00:00"/>
    <s v="Пт"/>
    <x v="35"/>
    <x v="1"/>
    <m/>
    <m/>
    <x v="15"/>
    <x v="13"/>
    <s v="норма"/>
    <n v="0"/>
    <n v="8"/>
  </r>
  <r>
    <s v="В/П"/>
    <d v="2024-08-31T00:00:00"/>
    <s v="Сб"/>
    <x v="0"/>
    <x v="5"/>
    <m/>
    <m/>
    <x v="15"/>
    <x v="13"/>
    <s v=""/>
    <n v="0"/>
    <n v="0"/>
  </r>
  <r>
    <m/>
    <d v="2024-08-01T00:00:00"/>
    <s v="Чт"/>
    <x v="27"/>
    <x v="1"/>
    <m/>
    <m/>
    <x v="3"/>
    <x v="13"/>
    <s v="норма"/>
    <n v="0"/>
    <n v="8"/>
  </r>
  <r>
    <m/>
    <d v="2024-08-02T00:00:00"/>
    <s v="Пт"/>
    <x v="27"/>
    <x v="1"/>
    <m/>
    <m/>
    <x v="3"/>
    <x v="13"/>
    <s v="норма"/>
    <n v="0"/>
    <n v="8"/>
  </r>
  <r>
    <s v="В/П"/>
    <d v="2024-08-03T00:00:00"/>
    <s v="Сб"/>
    <x v="0"/>
    <x v="5"/>
    <m/>
    <m/>
    <x v="3"/>
    <x v="13"/>
    <s v=""/>
    <n v="0"/>
    <n v="0"/>
  </r>
  <r>
    <s v="В/П"/>
    <d v="2024-08-04T00:00:00"/>
    <s v="Вс"/>
    <x v="0"/>
    <x v="5"/>
    <m/>
    <m/>
    <x v="3"/>
    <x v="13"/>
    <s v=""/>
    <n v="0"/>
    <n v="0"/>
  </r>
  <r>
    <m/>
    <d v="2024-08-05T00:00:00"/>
    <s v="Пн"/>
    <x v="27"/>
    <x v="1"/>
    <m/>
    <m/>
    <x v="3"/>
    <x v="13"/>
    <s v="норма"/>
    <n v="0"/>
    <n v="8"/>
  </r>
  <r>
    <m/>
    <d v="2024-08-06T00:00:00"/>
    <s v="Вт"/>
    <x v="27"/>
    <x v="2"/>
    <m/>
    <m/>
    <x v="3"/>
    <x v="13"/>
    <s v="норма"/>
    <n v="0"/>
    <n v="4"/>
  </r>
  <r>
    <m/>
    <d v="2024-08-06T00:00:00"/>
    <s v="Вт"/>
    <x v="21"/>
    <x v="2"/>
    <m/>
    <m/>
    <x v="3"/>
    <x v="13"/>
    <s v="норма"/>
    <n v="0"/>
    <n v="4"/>
  </r>
  <r>
    <m/>
    <d v="2024-08-07T00:00:00"/>
    <s v="Ср"/>
    <x v="44"/>
    <x v="6"/>
    <m/>
    <m/>
    <x v="3"/>
    <x v="13"/>
    <s v="норма"/>
    <n v="0"/>
    <n v="1"/>
  </r>
  <r>
    <m/>
    <d v="2024-08-07T00:00:00"/>
    <s v="Ср"/>
    <x v="7"/>
    <x v="9"/>
    <m/>
    <m/>
    <x v="3"/>
    <x v="13"/>
    <s v="норма"/>
    <n v="0"/>
    <n v="7"/>
  </r>
  <r>
    <m/>
    <d v="2024-08-08T00:00:00"/>
    <s v="Чт"/>
    <x v="29"/>
    <x v="8"/>
    <m/>
    <m/>
    <x v="3"/>
    <x v="13"/>
    <s v="норма"/>
    <n v="0"/>
    <n v="5"/>
  </r>
  <r>
    <m/>
    <d v="2024-08-08T00:00:00"/>
    <s v="Чт"/>
    <x v="25"/>
    <x v="7"/>
    <m/>
    <m/>
    <x v="3"/>
    <x v="13"/>
    <s v="норма"/>
    <n v="0"/>
    <n v="3"/>
  </r>
  <r>
    <m/>
    <d v="2024-08-09T00:00:00"/>
    <s v="Пт"/>
    <x v="29"/>
    <x v="1"/>
    <m/>
    <m/>
    <x v="3"/>
    <x v="13"/>
    <s v="норма"/>
    <n v="0"/>
    <n v="8"/>
  </r>
  <r>
    <s v="В/П"/>
    <d v="2024-08-10T00:00:00"/>
    <s v="Сб"/>
    <x v="0"/>
    <x v="5"/>
    <m/>
    <m/>
    <x v="3"/>
    <x v="13"/>
    <s v=""/>
    <n v="0"/>
    <n v="0"/>
  </r>
  <r>
    <s v="В/П"/>
    <d v="2024-08-11T00:00:00"/>
    <s v="Вс"/>
    <x v="0"/>
    <x v="5"/>
    <m/>
    <m/>
    <x v="3"/>
    <x v="13"/>
    <s v=""/>
    <n v="0"/>
    <n v="0"/>
  </r>
  <r>
    <m/>
    <d v="2024-08-12T00:00:00"/>
    <s v="Пн"/>
    <x v="29"/>
    <x v="1"/>
    <m/>
    <m/>
    <x v="3"/>
    <x v="13"/>
    <s v="норма"/>
    <n v="0"/>
    <n v="8"/>
  </r>
  <r>
    <m/>
    <d v="2024-08-13T00:00:00"/>
    <s v="Вт"/>
    <x v="44"/>
    <x v="8"/>
    <m/>
    <m/>
    <x v="3"/>
    <x v="13"/>
    <s v="норма"/>
    <n v="0"/>
    <n v="5"/>
  </r>
  <r>
    <m/>
    <d v="2024-08-13T00:00:00"/>
    <s v="Вт"/>
    <x v="29"/>
    <x v="7"/>
    <m/>
    <m/>
    <x v="3"/>
    <x v="13"/>
    <s v="норма"/>
    <n v="0"/>
    <n v="3"/>
  </r>
  <r>
    <m/>
    <d v="2024-08-14T00:00:00"/>
    <s v="Ср"/>
    <x v="44"/>
    <x v="7"/>
    <m/>
    <m/>
    <x v="3"/>
    <x v="13"/>
    <s v="норма"/>
    <n v="0"/>
    <n v="3"/>
  </r>
  <r>
    <m/>
    <d v="2024-08-14T00:00:00"/>
    <s v="Ср"/>
    <x v="27"/>
    <x v="3"/>
    <m/>
    <m/>
    <x v="3"/>
    <x v="13"/>
    <s v="норма"/>
    <n v="0"/>
    <n v="2"/>
  </r>
  <r>
    <m/>
    <d v="2024-08-14T00:00:00"/>
    <s v="Ср"/>
    <x v="29"/>
    <x v="7"/>
    <m/>
    <m/>
    <x v="3"/>
    <x v="13"/>
    <s v="норма"/>
    <n v="0"/>
    <n v="3"/>
  </r>
  <r>
    <m/>
    <d v="2024-08-15T00:00:00"/>
    <s v="Чт"/>
    <x v="17"/>
    <x v="1"/>
    <m/>
    <m/>
    <x v="3"/>
    <x v="13"/>
    <s v="норма"/>
    <n v="0"/>
    <n v="8"/>
  </r>
  <r>
    <m/>
    <d v="2024-08-16T00:00:00"/>
    <s v="Пт"/>
    <x v="44"/>
    <x v="10"/>
    <m/>
    <m/>
    <x v="3"/>
    <x v="13"/>
    <s v="норма + переработка"/>
    <n v="2"/>
    <n v="8"/>
  </r>
  <r>
    <s v="В/П"/>
    <d v="2024-08-17T00:00:00"/>
    <s v="Сб"/>
    <x v="44"/>
    <x v="10"/>
    <m/>
    <m/>
    <x v="3"/>
    <x v="13"/>
    <s v="переработка"/>
    <n v="10"/>
    <n v="0"/>
  </r>
  <r>
    <s v="В/П"/>
    <d v="2024-08-18T00:00:00"/>
    <s v="Вс"/>
    <x v="0"/>
    <x v="5"/>
    <m/>
    <m/>
    <x v="3"/>
    <x v="13"/>
    <s v=""/>
    <n v="0"/>
    <n v="0"/>
  </r>
  <r>
    <m/>
    <d v="2024-08-19T00:00:00"/>
    <s v="Пн"/>
    <x v="44"/>
    <x v="10"/>
    <m/>
    <m/>
    <x v="3"/>
    <x v="13"/>
    <s v="норма + переработка"/>
    <n v="2"/>
    <n v="8"/>
  </r>
  <r>
    <m/>
    <d v="2024-08-20T00:00:00"/>
    <s v="Вт"/>
    <x v="44"/>
    <x v="10"/>
    <m/>
    <m/>
    <x v="3"/>
    <x v="13"/>
    <s v="норма + переработка"/>
    <n v="2"/>
    <n v="8"/>
  </r>
  <r>
    <m/>
    <d v="2024-08-21T00:00:00"/>
    <s v="Ср"/>
    <x v="44"/>
    <x v="10"/>
    <m/>
    <m/>
    <x v="3"/>
    <x v="13"/>
    <s v="норма + переработка"/>
    <n v="2"/>
    <n v="8"/>
  </r>
  <r>
    <m/>
    <d v="2024-08-22T00:00:00"/>
    <s v="Чт"/>
    <x v="44"/>
    <x v="10"/>
    <m/>
    <m/>
    <x v="3"/>
    <x v="13"/>
    <s v="норма + переработка"/>
    <n v="2"/>
    <n v="8"/>
  </r>
  <r>
    <m/>
    <d v="2024-08-23T00:00:00"/>
    <s v="Пт"/>
    <x v="44"/>
    <x v="10"/>
    <m/>
    <m/>
    <x v="3"/>
    <x v="13"/>
    <s v="норма + переработка"/>
    <n v="2"/>
    <n v="8"/>
  </r>
  <r>
    <s v="В/П"/>
    <d v="2024-08-24T00:00:00"/>
    <s v="Сб"/>
    <x v="44"/>
    <x v="10"/>
    <m/>
    <m/>
    <x v="3"/>
    <x v="13"/>
    <s v="переработка"/>
    <n v="10"/>
    <n v="0"/>
  </r>
  <r>
    <s v="В/П"/>
    <d v="2024-08-25T00:00:00"/>
    <s v="Вс"/>
    <x v="44"/>
    <x v="10"/>
    <m/>
    <m/>
    <x v="3"/>
    <x v="13"/>
    <s v="переработка"/>
    <n v="10"/>
    <n v="0"/>
  </r>
  <r>
    <m/>
    <d v="2024-08-26T00:00:00"/>
    <s v="Пн"/>
    <x v="44"/>
    <x v="10"/>
    <m/>
    <m/>
    <x v="3"/>
    <x v="13"/>
    <s v="норма + переработка"/>
    <n v="2"/>
    <n v="8"/>
  </r>
  <r>
    <m/>
    <d v="2024-08-27T00:00:00"/>
    <s v="Вт"/>
    <x v="44"/>
    <x v="10"/>
    <m/>
    <m/>
    <x v="3"/>
    <x v="13"/>
    <s v="норма + переработка"/>
    <n v="2"/>
    <n v="8"/>
  </r>
  <r>
    <m/>
    <d v="2024-08-28T00:00:00"/>
    <s v="Ср"/>
    <x v="44"/>
    <x v="1"/>
    <m/>
    <m/>
    <x v="3"/>
    <x v="13"/>
    <s v="норма"/>
    <n v="0"/>
    <n v="8"/>
  </r>
  <r>
    <m/>
    <d v="2024-08-29T00:00:00"/>
    <s v="Чт"/>
    <x v="17"/>
    <x v="1"/>
    <m/>
    <m/>
    <x v="3"/>
    <x v="13"/>
    <s v="норма"/>
    <n v="0"/>
    <n v="8"/>
  </r>
  <r>
    <m/>
    <d v="2024-08-30T00:00:00"/>
    <s v="Пт"/>
    <x v="44"/>
    <x v="1"/>
    <m/>
    <m/>
    <x v="3"/>
    <x v="13"/>
    <s v="норма"/>
    <n v="0"/>
    <n v="8"/>
  </r>
  <r>
    <s v="В/П"/>
    <d v="2024-08-31T00:00:00"/>
    <s v="Сб"/>
    <x v="0"/>
    <x v="5"/>
    <m/>
    <m/>
    <x v="3"/>
    <x v="13"/>
    <s v=""/>
    <n v="0"/>
    <n v="0"/>
  </r>
  <r>
    <m/>
    <d v="2024-08-01T00:00:00"/>
    <s v="Чт"/>
    <x v="34"/>
    <x v="13"/>
    <m/>
    <m/>
    <x v="1"/>
    <x v="13"/>
    <s v="норма + переработка"/>
    <n v="4"/>
    <n v="8"/>
  </r>
  <r>
    <m/>
    <d v="2024-08-02T00:00:00"/>
    <s v="Пт"/>
    <x v="34"/>
    <x v="10"/>
    <m/>
    <m/>
    <x v="1"/>
    <x v="13"/>
    <s v="норма + переработка"/>
    <n v="2"/>
    <n v="8"/>
  </r>
  <r>
    <s v="В/П"/>
    <d v="2024-08-03T00:00:00"/>
    <s v="Сб"/>
    <x v="34"/>
    <x v="11"/>
    <m/>
    <m/>
    <x v="1"/>
    <x v="13"/>
    <s v="переработка"/>
    <n v="9"/>
    <n v="0"/>
  </r>
  <r>
    <s v="В/П"/>
    <d v="2024-08-03T00:00:00"/>
    <s v="Сб"/>
    <x v="17"/>
    <x v="11"/>
    <m/>
    <m/>
    <x v="1"/>
    <x v="13"/>
    <s v="переработка"/>
    <n v="9"/>
    <n v="0"/>
  </r>
  <r>
    <s v="В/П"/>
    <d v="2024-08-04T00:00:00"/>
    <s v="Вс"/>
    <x v="0"/>
    <x v="0"/>
    <m/>
    <m/>
    <x v="1"/>
    <x v="13"/>
    <s v=""/>
    <n v="0"/>
    <n v="0"/>
  </r>
  <r>
    <m/>
    <d v="2024-08-05T00:00:00"/>
    <s v="Пн"/>
    <x v="1"/>
    <x v="9"/>
    <m/>
    <m/>
    <x v="1"/>
    <x v="13"/>
    <s v="норма"/>
    <n v="0"/>
    <n v="7"/>
  </r>
  <r>
    <m/>
    <d v="2024-08-05T00:00:00"/>
    <s v="Пн"/>
    <x v="34"/>
    <x v="6"/>
    <m/>
    <m/>
    <x v="1"/>
    <x v="13"/>
    <s v="норма"/>
    <n v="0"/>
    <n v="1"/>
  </r>
  <r>
    <m/>
    <d v="2024-08-06T00:00:00"/>
    <s v="Вт"/>
    <x v="1"/>
    <x v="7"/>
    <m/>
    <m/>
    <x v="1"/>
    <x v="13"/>
    <s v="норма"/>
    <n v="0"/>
    <n v="3"/>
  </r>
  <r>
    <m/>
    <d v="2024-08-06T00:00:00"/>
    <s v="Вт"/>
    <x v="31"/>
    <x v="6"/>
    <m/>
    <m/>
    <x v="1"/>
    <x v="13"/>
    <s v="норма"/>
    <n v="0"/>
    <n v="1"/>
  </r>
  <r>
    <m/>
    <d v="2024-08-06T00:00:00"/>
    <s v="Вт"/>
    <x v="34"/>
    <x v="3"/>
    <m/>
    <m/>
    <x v="1"/>
    <x v="13"/>
    <s v="норма"/>
    <n v="0"/>
    <n v="2"/>
  </r>
  <r>
    <m/>
    <d v="2024-08-06T00:00:00"/>
    <s v="Вт"/>
    <x v="33"/>
    <x v="6"/>
    <m/>
    <m/>
    <x v="1"/>
    <x v="13"/>
    <s v="норма"/>
    <n v="0"/>
    <n v="1"/>
  </r>
  <r>
    <m/>
    <d v="2024-08-07T00:00:00"/>
    <s v="Ср"/>
    <x v="1"/>
    <x v="3"/>
    <m/>
    <m/>
    <x v="1"/>
    <x v="13"/>
    <s v="норма"/>
    <n v="0"/>
    <n v="2"/>
  </r>
  <r>
    <m/>
    <d v="2024-08-07T00:00:00"/>
    <s v="Ср"/>
    <x v="31"/>
    <x v="6"/>
    <m/>
    <m/>
    <x v="1"/>
    <x v="13"/>
    <s v="норма"/>
    <n v="0"/>
    <n v="1"/>
  </r>
  <r>
    <m/>
    <d v="2024-08-07T00:00:00"/>
    <s v="Ср"/>
    <x v="34"/>
    <x v="4"/>
    <m/>
    <m/>
    <x v="1"/>
    <x v="13"/>
    <s v="норма + переработка"/>
    <n v="1"/>
    <n v="5"/>
  </r>
  <r>
    <m/>
    <d v="2024-08-08T00:00:00"/>
    <s v="Чт"/>
    <x v="1"/>
    <x v="7"/>
    <m/>
    <m/>
    <x v="1"/>
    <x v="13"/>
    <s v="норма"/>
    <n v="0"/>
    <n v="3"/>
  </r>
  <r>
    <m/>
    <d v="2024-08-08T00:00:00"/>
    <s v="Чт"/>
    <x v="34"/>
    <x v="2"/>
    <m/>
    <m/>
    <x v="1"/>
    <x v="13"/>
    <s v="норма"/>
    <n v="0"/>
    <n v="4"/>
  </r>
  <r>
    <m/>
    <d v="2024-08-08T00:00:00"/>
    <s v="Чт"/>
    <x v="45"/>
    <x v="6"/>
    <m/>
    <m/>
    <x v="1"/>
    <x v="13"/>
    <s v="норма"/>
    <n v="0"/>
    <n v="1"/>
  </r>
  <r>
    <m/>
    <d v="2024-08-09T00:00:00"/>
    <s v="Пт"/>
    <x v="1"/>
    <x v="3"/>
    <m/>
    <m/>
    <x v="1"/>
    <x v="13"/>
    <s v="норма"/>
    <n v="0"/>
    <n v="2"/>
  </r>
  <r>
    <m/>
    <d v="2024-08-09T00:00:00"/>
    <s v="Пт"/>
    <x v="34"/>
    <x v="6"/>
    <m/>
    <m/>
    <x v="1"/>
    <x v="13"/>
    <s v="норма"/>
    <n v="0"/>
    <n v="1"/>
  </r>
  <r>
    <m/>
    <d v="2024-08-09T00:00:00"/>
    <s v="Пт"/>
    <x v="45"/>
    <x v="8"/>
    <m/>
    <m/>
    <x v="1"/>
    <x v="13"/>
    <s v="норма"/>
    <n v="0"/>
    <n v="5"/>
  </r>
  <r>
    <m/>
    <d v="2024-08-09T00:00:00"/>
    <s v="Пт"/>
    <x v="35"/>
    <x v="6"/>
    <m/>
    <m/>
    <x v="1"/>
    <x v="13"/>
    <s v="переработка"/>
    <n v="1"/>
    <n v="0"/>
  </r>
  <r>
    <s v="В/П"/>
    <d v="2024-08-10T00:00:00"/>
    <s v="Сб"/>
    <x v="17"/>
    <x v="9"/>
    <m/>
    <m/>
    <x v="1"/>
    <x v="13"/>
    <s v="переработка"/>
    <n v="7"/>
    <n v="0"/>
  </r>
  <r>
    <s v="В/П"/>
    <d v="2024-08-11T00:00:00"/>
    <s v="Вс"/>
    <x v="17"/>
    <x v="1"/>
    <m/>
    <m/>
    <x v="1"/>
    <x v="13"/>
    <s v="переработка"/>
    <n v="8"/>
    <n v="0"/>
  </r>
  <r>
    <s v="В/П"/>
    <d v="2024-08-11T00:00:00"/>
    <s v="Вс"/>
    <x v="27"/>
    <x v="13"/>
    <m/>
    <m/>
    <x v="1"/>
    <x v="13"/>
    <s v="переработка"/>
    <n v="12"/>
    <n v="0"/>
  </r>
  <r>
    <m/>
    <d v="2024-08-12T00:00:00"/>
    <s v="Пн"/>
    <x v="27"/>
    <x v="14"/>
    <m/>
    <m/>
    <x v="1"/>
    <x v="13"/>
    <s v="норма + переработка"/>
    <n v="5"/>
    <n v="8"/>
  </r>
  <r>
    <m/>
    <d v="2024-08-13T00:00:00"/>
    <s v="Вт"/>
    <x v="31"/>
    <x v="6"/>
    <m/>
    <m/>
    <x v="1"/>
    <x v="13"/>
    <s v="норма"/>
    <n v="0"/>
    <n v="1"/>
  </r>
  <r>
    <m/>
    <d v="2024-08-13T00:00:00"/>
    <s v="Вт"/>
    <x v="27"/>
    <x v="14"/>
    <m/>
    <m/>
    <x v="1"/>
    <x v="13"/>
    <s v="норма + переработка"/>
    <n v="6"/>
    <n v="7"/>
  </r>
  <r>
    <m/>
    <d v="2024-08-14T00:00:00"/>
    <s v="Ср"/>
    <x v="31"/>
    <x v="6"/>
    <m/>
    <m/>
    <x v="1"/>
    <x v="13"/>
    <s v="норма"/>
    <n v="0"/>
    <n v="1"/>
  </r>
  <r>
    <m/>
    <d v="2024-08-14T00:00:00"/>
    <s v="Ср"/>
    <x v="27"/>
    <x v="12"/>
    <m/>
    <m/>
    <x v="1"/>
    <x v="13"/>
    <s v="норма + переработка"/>
    <n v="4"/>
    <n v="7"/>
  </r>
  <r>
    <m/>
    <d v="2024-08-15T00:00:00"/>
    <s v="Чт"/>
    <x v="27"/>
    <x v="13"/>
    <m/>
    <m/>
    <x v="1"/>
    <x v="13"/>
    <s v="норма + переработка"/>
    <n v="4"/>
    <n v="8"/>
  </r>
  <r>
    <m/>
    <d v="2024-08-16T00:00:00"/>
    <s v="Пт"/>
    <x v="31"/>
    <x v="6"/>
    <m/>
    <m/>
    <x v="1"/>
    <x v="13"/>
    <s v="норма"/>
    <n v="0"/>
    <n v="1"/>
  </r>
  <r>
    <m/>
    <d v="2024-08-16T00:00:00"/>
    <s v="Пт"/>
    <x v="17"/>
    <x v="3"/>
    <m/>
    <m/>
    <x v="1"/>
    <x v="13"/>
    <s v="норма"/>
    <n v="0"/>
    <n v="2"/>
  </r>
  <r>
    <m/>
    <d v="2024-08-16T00:00:00"/>
    <s v="Пт"/>
    <x v="27"/>
    <x v="11"/>
    <m/>
    <m/>
    <x v="1"/>
    <x v="13"/>
    <s v="норма + переработка"/>
    <n v="4"/>
    <n v="5"/>
  </r>
  <r>
    <s v="В/П"/>
    <d v="2024-08-17T00:00:00"/>
    <s v="Сб"/>
    <x v="0"/>
    <x v="0"/>
    <m/>
    <m/>
    <x v="1"/>
    <x v="13"/>
    <s v=""/>
    <n v="0"/>
    <n v="0"/>
  </r>
  <r>
    <s v="В/П"/>
    <d v="2024-08-18T00:00:00"/>
    <s v="Вс"/>
    <x v="17"/>
    <x v="13"/>
    <m/>
    <m/>
    <x v="1"/>
    <x v="13"/>
    <s v="переработка"/>
    <n v="12"/>
    <n v="0"/>
  </r>
  <r>
    <m/>
    <d v="2024-08-19T00:00:00"/>
    <s v="Пн"/>
    <x v="13"/>
    <x v="1"/>
    <m/>
    <m/>
    <x v="1"/>
    <x v="13"/>
    <s v="норма"/>
    <n v="0"/>
    <n v="8"/>
  </r>
  <r>
    <m/>
    <d v="2024-08-20T00:00:00"/>
    <s v="Вт"/>
    <x v="13"/>
    <x v="1"/>
    <m/>
    <m/>
    <x v="1"/>
    <x v="13"/>
    <s v="норма"/>
    <n v="0"/>
    <n v="8"/>
  </r>
  <r>
    <m/>
    <d v="2024-08-21T00:00:00"/>
    <s v="Ср"/>
    <x v="13"/>
    <x v="1"/>
    <m/>
    <m/>
    <x v="1"/>
    <x v="13"/>
    <s v="норма"/>
    <n v="0"/>
    <n v="8"/>
  </r>
  <r>
    <m/>
    <d v="2024-08-22T00:00:00"/>
    <s v="Чт"/>
    <x v="13"/>
    <x v="1"/>
    <m/>
    <m/>
    <x v="1"/>
    <x v="13"/>
    <s v="норма"/>
    <n v="0"/>
    <n v="8"/>
  </r>
  <r>
    <m/>
    <d v="2024-08-23T00:00:00"/>
    <s v="Пт"/>
    <x v="13"/>
    <x v="1"/>
    <m/>
    <m/>
    <x v="1"/>
    <x v="13"/>
    <s v="норма"/>
    <n v="0"/>
    <n v="8"/>
  </r>
  <r>
    <s v="В/П"/>
    <d v="2024-08-24T00:00:00"/>
    <s v="Сб"/>
    <x v="0"/>
    <x v="0"/>
    <m/>
    <m/>
    <x v="1"/>
    <x v="13"/>
    <s v=""/>
    <n v="0"/>
    <n v="0"/>
  </r>
  <r>
    <s v="В/П"/>
    <d v="2024-08-25T00:00:00"/>
    <s v="Вс"/>
    <x v="0"/>
    <x v="0"/>
    <m/>
    <m/>
    <x v="1"/>
    <x v="13"/>
    <s v=""/>
    <n v="0"/>
    <n v="0"/>
  </r>
  <r>
    <m/>
    <d v="2024-08-26T00:00:00"/>
    <s v="Пн"/>
    <x v="1"/>
    <x v="8"/>
    <m/>
    <m/>
    <x v="1"/>
    <x v="13"/>
    <s v="норма"/>
    <n v="0"/>
    <n v="5"/>
  </r>
  <r>
    <m/>
    <d v="2024-08-26T00:00:00"/>
    <s v="Пн"/>
    <x v="31"/>
    <x v="3"/>
    <m/>
    <m/>
    <x v="1"/>
    <x v="13"/>
    <s v="норма"/>
    <n v="0"/>
    <n v="2"/>
  </r>
  <r>
    <m/>
    <d v="2024-08-26T00:00:00"/>
    <s v="Пн"/>
    <x v="35"/>
    <x v="3"/>
    <m/>
    <m/>
    <x v="1"/>
    <x v="13"/>
    <s v="норма + переработка"/>
    <n v="1"/>
    <n v="1"/>
  </r>
  <r>
    <m/>
    <d v="2024-08-27T00:00:00"/>
    <s v="Вт"/>
    <x v="1"/>
    <x v="6"/>
    <m/>
    <m/>
    <x v="1"/>
    <x v="13"/>
    <s v="норма"/>
    <n v="0"/>
    <n v="1"/>
  </r>
  <r>
    <m/>
    <d v="2024-08-27T00:00:00"/>
    <s v="Вт"/>
    <x v="31"/>
    <x v="3"/>
    <m/>
    <m/>
    <x v="1"/>
    <x v="13"/>
    <s v="норма"/>
    <n v="0"/>
    <n v="2"/>
  </r>
  <r>
    <m/>
    <d v="2024-08-27T00:00:00"/>
    <s v="Вт"/>
    <x v="34"/>
    <x v="10"/>
    <m/>
    <m/>
    <x v="1"/>
    <x v="13"/>
    <s v="норма + переработка"/>
    <n v="5"/>
    <n v="5"/>
  </r>
  <r>
    <m/>
    <d v="2024-08-27T00:00:00"/>
    <s v="Вт"/>
    <x v="12"/>
    <x v="6"/>
    <m/>
    <m/>
    <x v="1"/>
    <x v="13"/>
    <s v="переработка"/>
    <n v="1"/>
    <n v="0"/>
  </r>
  <r>
    <m/>
    <d v="2024-08-27T00:00:00"/>
    <s v="Вт"/>
    <x v="29"/>
    <x v="6"/>
    <m/>
    <m/>
    <x v="1"/>
    <x v="13"/>
    <s v="переработка"/>
    <n v="1"/>
    <n v="0"/>
  </r>
  <r>
    <m/>
    <d v="2024-08-27T00:00:00"/>
    <s v="Вт"/>
    <x v="35"/>
    <x v="6"/>
    <m/>
    <m/>
    <x v="1"/>
    <x v="13"/>
    <s v="переработка"/>
    <n v="1"/>
    <n v="0"/>
  </r>
  <r>
    <m/>
    <d v="2024-08-27T00:00:00"/>
    <s v="Вт"/>
    <x v="46"/>
    <x v="6"/>
    <m/>
    <m/>
    <x v="1"/>
    <x v="13"/>
    <s v="переработка"/>
    <n v="1"/>
    <n v="0"/>
  </r>
  <r>
    <m/>
    <d v="2024-08-28T00:00:00"/>
    <s v="Ср"/>
    <x v="1"/>
    <x v="6"/>
    <m/>
    <m/>
    <x v="1"/>
    <x v="13"/>
    <s v="норма"/>
    <n v="0"/>
    <n v="1"/>
  </r>
  <r>
    <m/>
    <d v="2024-08-28T00:00:00"/>
    <s v="Ср"/>
    <x v="31"/>
    <x v="3"/>
    <m/>
    <m/>
    <x v="1"/>
    <x v="13"/>
    <s v="норма"/>
    <n v="0"/>
    <n v="2"/>
  </r>
  <r>
    <m/>
    <d v="2024-08-28T00:00:00"/>
    <s v="Ср"/>
    <x v="34"/>
    <x v="6"/>
    <m/>
    <m/>
    <x v="1"/>
    <x v="13"/>
    <s v="норма"/>
    <n v="0"/>
    <n v="1"/>
  </r>
  <r>
    <m/>
    <d v="2024-08-28T00:00:00"/>
    <s v="Ср"/>
    <x v="12"/>
    <x v="6"/>
    <m/>
    <m/>
    <x v="1"/>
    <x v="13"/>
    <s v="норма"/>
    <n v="0"/>
    <n v="1"/>
  </r>
  <r>
    <m/>
    <d v="2024-08-28T00:00:00"/>
    <s v="Ср"/>
    <x v="46"/>
    <x v="7"/>
    <m/>
    <m/>
    <x v="1"/>
    <x v="13"/>
    <s v="норма"/>
    <n v="0"/>
    <n v="3"/>
  </r>
  <r>
    <m/>
    <d v="2024-08-29T00:00:00"/>
    <s v="Чт"/>
    <x v="1"/>
    <x v="7"/>
    <m/>
    <m/>
    <x v="1"/>
    <x v="13"/>
    <s v="норма"/>
    <n v="0"/>
    <n v="3"/>
  </r>
  <r>
    <m/>
    <d v="2024-08-29T00:00:00"/>
    <s v="Чт"/>
    <x v="34"/>
    <x v="3"/>
    <m/>
    <m/>
    <x v="1"/>
    <x v="13"/>
    <s v="норма"/>
    <n v="0"/>
    <n v="2"/>
  </r>
  <r>
    <m/>
    <d v="2024-08-29T00:00:00"/>
    <s v="Чт"/>
    <x v="35"/>
    <x v="7"/>
    <m/>
    <m/>
    <x v="1"/>
    <x v="13"/>
    <s v="норма"/>
    <n v="0"/>
    <n v="3"/>
  </r>
  <r>
    <m/>
    <d v="2024-08-30T00:00:00"/>
    <s v="Пт"/>
    <x v="1"/>
    <x v="3"/>
    <m/>
    <m/>
    <x v="1"/>
    <x v="13"/>
    <s v="норма"/>
    <n v="0"/>
    <n v="2"/>
  </r>
  <r>
    <m/>
    <d v="2024-08-30T00:00:00"/>
    <s v="Пт"/>
    <x v="2"/>
    <x v="6"/>
    <m/>
    <m/>
    <x v="1"/>
    <x v="13"/>
    <s v="норма"/>
    <n v="0"/>
    <n v="1"/>
  </r>
  <r>
    <m/>
    <d v="2024-08-30T00:00:00"/>
    <s v="Пт"/>
    <x v="34"/>
    <x v="6"/>
    <m/>
    <m/>
    <x v="1"/>
    <x v="13"/>
    <s v="норма"/>
    <n v="0"/>
    <n v="1"/>
  </r>
  <r>
    <m/>
    <d v="2024-08-30T00:00:00"/>
    <s v="Пт"/>
    <x v="35"/>
    <x v="7"/>
    <m/>
    <m/>
    <x v="1"/>
    <x v="13"/>
    <s v="норма"/>
    <n v="0"/>
    <n v="3"/>
  </r>
  <r>
    <m/>
    <d v="2024-08-30T00:00:00"/>
    <s v="Пт"/>
    <x v="46"/>
    <x v="6"/>
    <m/>
    <m/>
    <x v="1"/>
    <x v="13"/>
    <s v="норма"/>
    <n v="0"/>
    <n v="1"/>
  </r>
  <r>
    <s v="В/П"/>
    <d v="2024-08-31T00:00:00"/>
    <s v="Сб"/>
    <x v="31"/>
    <x v="6"/>
    <m/>
    <m/>
    <x v="1"/>
    <x v="13"/>
    <s v="переработка"/>
    <n v="1"/>
    <n v="0"/>
  </r>
  <r>
    <s v="В/П"/>
    <d v="2024-08-31T00:00:00"/>
    <s v="Сб"/>
    <x v="34"/>
    <x v="6"/>
    <m/>
    <m/>
    <x v="1"/>
    <x v="13"/>
    <s v="переработка"/>
    <n v="1"/>
    <n v="0"/>
  </r>
  <r>
    <m/>
    <d v="2024-08-01T00:00:00"/>
    <s v="Чт"/>
    <x v="33"/>
    <x v="10"/>
    <m/>
    <m/>
    <x v="16"/>
    <x v="13"/>
    <s v="норма + переработка"/>
    <n v="2"/>
    <n v="8"/>
  </r>
  <r>
    <m/>
    <d v="2024-08-02T00:00:00"/>
    <s v="Пт"/>
    <x v="33"/>
    <x v="15"/>
    <m/>
    <m/>
    <x v="16"/>
    <x v="13"/>
    <s v="норма + переработка"/>
    <n v="6"/>
    <n v="8"/>
  </r>
  <r>
    <s v="В/П"/>
    <d v="2024-08-03T00:00:00"/>
    <s v="Сб"/>
    <x v="33"/>
    <x v="1"/>
    <m/>
    <m/>
    <x v="16"/>
    <x v="13"/>
    <s v="переработка"/>
    <n v="8"/>
    <n v="0"/>
  </r>
  <r>
    <s v="В/П"/>
    <d v="2024-08-04T00:00:00"/>
    <s v="Вс"/>
    <x v="33"/>
    <x v="4"/>
    <m/>
    <m/>
    <x v="16"/>
    <x v="13"/>
    <s v="переработка"/>
    <n v="6"/>
    <n v="0"/>
  </r>
  <r>
    <m/>
    <d v="2024-08-05T00:00:00"/>
    <s v="Пн"/>
    <x v="33"/>
    <x v="1"/>
    <m/>
    <m/>
    <x v="16"/>
    <x v="13"/>
    <s v="норма"/>
    <n v="0"/>
    <n v="8"/>
  </r>
  <r>
    <m/>
    <d v="2024-08-06T00:00:00"/>
    <s v="Вт"/>
    <x v="33"/>
    <x v="13"/>
    <m/>
    <m/>
    <x v="16"/>
    <x v="13"/>
    <s v="норма + переработка"/>
    <n v="4"/>
    <n v="8"/>
  </r>
  <r>
    <m/>
    <d v="2024-08-07T00:00:00"/>
    <s v="Ср"/>
    <x v="33"/>
    <x v="13"/>
    <m/>
    <m/>
    <x v="16"/>
    <x v="13"/>
    <s v="норма + переработка"/>
    <n v="4"/>
    <n v="8"/>
  </r>
  <r>
    <m/>
    <d v="2024-08-08T00:00:00"/>
    <s v="Чт"/>
    <x v="33"/>
    <x v="1"/>
    <m/>
    <m/>
    <x v="16"/>
    <x v="13"/>
    <s v="норма"/>
    <n v="0"/>
    <n v="8"/>
  </r>
  <r>
    <m/>
    <d v="2024-08-09T00:00:00"/>
    <s v="Пт"/>
    <x v="17"/>
    <x v="21"/>
    <m/>
    <m/>
    <x v="16"/>
    <x v="13"/>
    <s v="норма + переработка"/>
    <n v="10"/>
    <n v="8"/>
  </r>
  <r>
    <s v="В/П"/>
    <d v="2024-08-10T00:00:00"/>
    <s v="Сб"/>
    <x v="22"/>
    <x v="10"/>
    <m/>
    <m/>
    <x v="16"/>
    <x v="13"/>
    <s v="переработка"/>
    <n v="10"/>
    <n v="0"/>
  </r>
  <r>
    <s v="В/П"/>
    <d v="2024-08-11T00:00:00"/>
    <s v="Вс"/>
    <x v="17"/>
    <x v="1"/>
    <m/>
    <m/>
    <x v="16"/>
    <x v="13"/>
    <s v="переработка"/>
    <n v="8"/>
    <n v="0"/>
  </r>
  <r>
    <m/>
    <d v="2024-08-12T00:00:00"/>
    <s v="Пн"/>
    <x v="1"/>
    <x v="1"/>
    <m/>
    <m/>
    <x v="16"/>
    <x v="13"/>
    <s v="норма"/>
    <n v="0"/>
    <n v="8"/>
  </r>
  <r>
    <m/>
    <d v="2024-08-13T00:00:00"/>
    <s v="Вт"/>
    <x v="1"/>
    <x v="1"/>
    <m/>
    <m/>
    <x v="16"/>
    <x v="13"/>
    <s v="норма"/>
    <n v="0"/>
    <n v="8"/>
  </r>
  <r>
    <m/>
    <d v="2024-08-14T00:00:00"/>
    <s v="Ср"/>
    <x v="1"/>
    <x v="1"/>
    <m/>
    <m/>
    <x v="16"/>
    <x v="13"/>
    <s v="норма"/>
    <n v="0"/>
    <n v="8"/>
  </r>
  <r>
    <m/>
    <d v="2024-08-15T00:00:00"/>
    <s v="Чт"/>
    <x v="1"/>
    <x v="1"/>
    <m/>
    <m/>
    <x v="16"/>
    <x v="13"/>
    <s v="норма"/>
    <n v="0"/>
    <n v="8"/>
  </r>
  <r>
    <m/>
    <d v="2024-08-16T00:00:00"/>
    <s v="Пт"/>
    <x v="1"/>
    <x v="1"/>
    <m/>
    <m/>
    <x v="16"/>
    <x v="13"/>
    <s v="норма"/>
    <n v="0"/>
    <n v="8"/>
  </r>
  <r>
    <s v="В/П"/>
    <d v="2024-08-17T00:00:00"/>
    <s v="Сб"/>
    <x v="0"/>
    <x v="5"/>
    <m/>
    <m/>
    <x v="16"/>
    <x v="13"/>
    <s v=""/>
    <n v="0"/>
    <n v="0"/>
  </r>
  <r>
    <s v="В/П"/>
    <d v="2024-08-18T00:00:00"/>
    <s v="Вс"/>
    <x v="0"/>
    <x v="5"/>
    <m/>
    <m/>
    <x v="16"/>
    <x v="13"/>
    <s v=""/>
    <n v="0"/>
    <n v="0"/>
  </r>
  <r>
    <m/>
    <d v="2024-08-19T00:00:00"/>
    <s v="Пн"/>
    <x v="1"/>
    <x v="1"/>
    <m/>
    <m/>
    <x v="16"/>
    <x v="13"/>
    <s v="норма"/>
    <n v="0"/>
    <n v="8"/>
  </r>
  <r>
    <m/>
    <d v="2024-08-20T00:00:00"/>
    <s v="Вт"/>
    <x v="10"/>
    <x v="1"/>
    <m/>
    <m/>
    <x v="16"/>
    <x v="13"/>
    <s v="норма"/>
    <n v="0"/>
    <n v="8"/>
  </r>
  <r>
    <m/>
    <d v="2024-08-21T00:00:00"/>
    <s v="Ср"/>
    <x v="1"/>
    <x v="1"/>
    <m/>
    <m/>
    <x v="16"/>
    <x v="13"/>
    <s v="норма"/>
    <n v="0"/>
    <n v="8"/>
  </r>
  <r>
    <m/>
    <d v="2024-08-22T00:00:00"/>
    <s v="Чт"/>
    <x v="10"/>
    <x v="1"/>
    <m/>
    <m/>
    <x v="16"/>
    <x v="13"/>
    <s v="норма"/>
    <n v="0"/>
    <n v="8"/>
  </r>
  <r>
    <m/>
    <d v="2024-08-23T00:00:00"/>
    <s v="Пт"/>
    <x v="1"/>
    <x v="1"/>
    <m/>
    <m/>
    <x v="16"/>
    <x v="13"/>
    <s v="норма"/>
    <n v="0"/>
    <n v="8"/>
  </r>
  <r>
    <s v="В/П"/>
    <d v="2024-08-24T00:00:00"/>
    <s v="Сб"/>
    <x v="0"/>
    <x v="5"/>
    <m/>
    <m/>
    <x v="16"/>
    <x v="13"/>
    <s v=""/>
    <n v="0"/>
    <n v="0"/>
  </r>
  <r>
    <s v="В/П"/>
    <d v="2024-08-25T00:00:00"/>
    <s v="Вс"/>
    <x v="0"/>
    <x v="5"/>
    <m/>
    <m/>
    <x v="16"/>
    <x v="13"/>
    <s v=""/>
    <n v="0"/>
    <n v="0"/>
  </r>
  <r>
    <m/>
    <d v="2024-08-26T00:00:00"/>
    <s v="Пн"/>
    <x v="10"/>
    <x v="1"/>
    <m/>
    <m/>
    <x v="16"/>
    <x v="13"/>
    <s v="норма"/>
    <n v="0"/>
    <n v="8"/>
  </r>
  <r>
    <m/>
    <d v="2024-08-27T00:00:00"/>
    <s v="Вт"/>
    <x v="1"/>
    <x v="1"/>
    <m/>
    <m/>
    <x v="16"/>
    <x v="13"/>
    <s v="норма"/>
    <n v="0"/>
    <n v="8"/>
  </r>
  <r>
    <m/>
    <d v="2024-08-28T00:00:00"/>
    <s v="Ср"/>
    <x v="10"/>
    <x v="1"/>
    <m/>
    <m/>
    <x v="16"/>
    <x v="13"/>
    <s v="норма"/>
    <n v="0"/>
    <n v="8"/>
  </r>
  <r>
    <m/>
    <d v="2024-08-29T00:00:00"/>
    <s v="Чт"/>
    <x v="5"/>
    <x v="1"/>
    <m/>
    <m/>
    <x v="16"/>
    <x v="13"/>
    <s v="норма"/>
    <n v="0"/>
    <n v="8"/>
  </r>
  <r>
    <m/>
    <d v="2024-08-30T00:00:00"/>
    <s v="Пт"/>
    <x v="5"/>
    <x v="1"/>
    <m/>
    <m/>
    <x v="16"/>
    <x v="13"/>
    <s v="норма"/>
    <n v="0"/>
    <n v="8"/>
  </r>
  <r>
    <s v="В/П"/>
    <d v="2024-08-31T00:00:00"/>
    <s v="Сб"/>
    <x v="0"/>
    <x v="5"/>
    <m/>
    <m/>
    <x v="16"/>
    <x v="13"/>
    <s v=""/>
    <n v="0"/>
    <n v="0"/>
  </r>
  <r>
    <m/>
    <d v="2024-08-01T00:00:00"/>
    <s v="Чт"/>
    <x v="0"/>
    <x v="0"/>
    <m/>
    <m/>
    <x v="12"/>
    <x v="13"/>
    <s v=""/>
    <n v="0"/>
    <n v="0"/>
  </r>
  <r>
    <m/>
    <d v="2024-08-02T00:00:00"/>
    <s v="Пт"/>
    <x v="0"/>
    <x v="0"/>
    <m/>
    <m/>
    <x v="12"/>
    <x v="13"/>
    <s v=""/>
    <n v="0"/>
    <n v="0"/>
  </r>
  <r>
    <s v="В/П"/>
    <d v="2024-08-03T00:00:00"/>
    <s v="Сб"/>
    <x v="0"/>
    <x v="0"/>
    <m/>
    <m/>
    <x v="12"/>
    <x v="13"/>
    <s v=""/>
    <n v="0"/>
    <n v="0"/>
  </r>
  <r>
    <s v="В/П"/>
    <d v="2024-08-04T00:00:00"/>
    <s v="Вс"/>
    <x v="0"/>
    <x v="0"/>
    <m/>
    <m/>
    <x v="12"/>
    <x v="13"/>
    <s v=""/>
    <n v="0"/>
    <n v="0"/>
  </r>
  <r>
    <m/>
    <d v="2024-08-05T00:00:00"/>
    <s v="Пн"/>
    <x v="0"/>
    <x v="0"/>
    <m/>
    <m/>
    <x v="12"/>
    <x v="13"/>
    <s v=""/>
    <n v="0"/>
    <n v="0"/>
  </r>
  <r>
    <m/>
    <d v="2024-08-06T00:00:00"/>
    <s v="Вт"/>
    <x v="0"/>
    <x v="0"/>
    <m/>
    <m/>
    <x v="12"/>
    <x v="13"/>
    <s v=""/>
    <n v="0"/>
    <n v="0"/>
  </r>
  <r>
    <m/>
    <d v="2024-08-07T00:00:00"/>
    <s v="Ср"/>
    <x v="0"/>
    <x v="0"/>
    <m/>
    <m/>
    <x v="12"/>
    <x v="13"/>
    <s v=""/>
    <n v="0"/>
    <n v="0"/>
  </r>
  <r>
    <m/>
    <d v="2024-08-08T00:00:00"/>
    <s v="Чт"/>
    <x v="0"/>
    <x v="0"/>
    <m/>
    <m/>
    <x v="12"/>
    <x v="13"/>
    <s v=""/>
    <n v="0"/>
    <n v="0"/>
  </r>
  <r>
    <m/>
    <d v="2024-08-09T00:00:00"/>
    <s v="Пт"/>
    <x v="0"/>
    <x v="0"/>
    <m/>
    <m/>
    <x v="12"/>
    <x v="13"/>
    <s v=""/>
    <n v="0"/>
    <n v="0"/>
  </r>
  <r>
    <s v="В/П"/>
    <d v="2024-08-10T00:00:00"/>
    <s v="Сб"/>
    <x v="0"/>
    <x v="0"/>
    <m/>
    <m/>
    <x v="12"/>
    <x v="13"/>
    <s v=""/>
    <n v="0"/>
    <n v="0"/>
  </r>
  <r>
    <s v="В/П"/>
    <d v="2024-08-11T00:00:00"/>
    <s v="Вс"/>
    <x v="0"/>
    <x v="0"/>
    <m/>
    <m/>
    <x v="12"/>
    <x v="13"/>
    <s v=""/>
    <n v="0"/>
    <n v="0"/>
  </r>
  <r>
    <m/>
    <d v="2024-08-12T00:00:00"/>
    <s v="Пн"/>
    <x v="0"/>
    <x v="0"/>
    <m/>
    <m/>
    <x v="12"/>
    <x v="13"/>
    <s v=""/>
    <n v="0"/>
    <n v="0"/>
  </r>
  <r>
    <m/>
    <d v="2024-08-13T00:00:00"/>
    <s v="Вт"/>
    <x v="0"/>
    <x v="0"/>
    <m/>
    <m/>
    <x v="12"/>
    <x v="13"/>
    <s v=""/>
    <n v="0"/>
    <n v="0"/>
  </r>
  <r>
    <m/>
    <d v="2024-08-14T00:00:00"/>
    <s v="Ср"/>
    <x v="0"/>
    <x v="0"/>
    <m/>
    <m/>
    <x v="12"/>
    <x v="13"/>
    <s v=""/>
    <n v="0"/>
    <n v="0"/>
  </r>
  <r>
    <m/>
    <d v="2024-08-15T00:00:00"/>
    <s v="Чт"/>
    <x v="0"/>
    <x v="0"/>
    <m/>
    <m/>
    <x v="12"/>
    <x v="13"/>
    <s v=""/>
    <n v="0"/>
    <n v="0"/>
  </r>
  <r>
    <m/>
    <d v="2024-08-16T00:00:00"/>
    <s v="Пт"/>
    <x v="0"/>
    <x v="0"/>
    <m/>
    <m/>
    <x v="12"/>
    <x v="13"/>
    <s v=""/>
    <n v="0"/>
    <n v="0"/>
  </r>
  <r>
    <s v="В/П"/>
    <d v="2024-08-17T00:00:00"/>
    <s v="Сб"/>
    <x v="0"/>
    <x v="0"/>
    <m/>
    <m/>
    <x v="12"/>
    <x v="13"/>
    <s v=""/>
    <n v="0"/>
    <n v="0"/>
  </r>
  <r>
    <s v="В/П"/>
    <d v="2024-08-18T00:00:00"/>
    <s v="Вс"/>
    <x v="0"/>
    <x v="0"/>
    <m/>
    <m/>
    <x v="12"/>
    <x v="13"/>
    <s v=""/>
    <n v="0"/>
    <n v="0"/>
  </r>
  <r>
    <m/>
    <d v="2024-08-19T00:00:00"/>
    <s v="Пн"/>
    <x v="0"/>
    <x v="0"/>
    <m/>
    <m/>
    <x v="12"/>
    <x v="13"/>
    <s v=""/>
    <n v="0"/>
    <n v="0"/>
  </r>
  <r>
    <m/>
    <d v="2024-08-20T00:00:00"/>
    <s v="Вт"/>
    <x v="0"/>
    <x v="0"/>
    <m/>
    <m/>
    <x v="12"/>
    <x v="13"/>
    <s v=""/>
    <n v="0"/>
    <n v="0"/>
  </r>
  <r>
    <m/>
    <d v="2024-08-21T00:00:00"/>
    <s v="Ср"/>
    <x v="0"/>
    <x v="0"/>
    <m/>
    <m/>
    <x v="12"/>
    <x v="13"/>
    <s v=""/>
    <n v="0"/>
    <n v="0"/>
  </r>
  <r>
    <m/>
    <d v="2024-08-22T00:00:00"/>
    <s v="Чт"/>
    <x v="0"/>
    <x v="0"/>
    <m/>
    <m/>
    <x v="12"/>
    <x v="13"/>
    <s v=""/>
    <n v="0"/>
    <n v="0"/>
  </r>
  <r>
    <m/>
    <d v="2024-08-23T00:00:00"/>
    <s v="Пт"/>
    <x v="0"/>
    <x v="0"/>
    <m/>
    <m/>
    <x v="12"/>
    <x v="13"/>
    <s v=""/>
    <n v="0"/>
    <n v="0"/>
  </r>
  <r>
    <s v="В/П"/>
    <d v="2024-08-24T00:00:00"/>
    <s v="Сб"/>
    <x v="0"/>
    <x v="0"/>
    <m/>
    <m/>
    <x v="12"/>
    <x v="13"/>
    <s v=""/>
    <n v="0"/>
    <n v="0"/>
  </r>
  <r>
    <s v="В/П"/>
    <d v="2024-08-25T00:00:00"/>
    <s v="Вс"/>
    <x v="0"/>
    <x v="0"/>
    <m/>
    <m/>
    <x v="12"/>
    <x v="13"/>
    <s v=""/>
    <n v="0"/>
    <n v="0"/>
  </r>
  <r>
    <m/>
    <d v="2024-08-26T00:00:00"/>
    <s v="Пн"/>
    <x v="0"/>
    <x v="0"/>
    <m/>
    <m/>
    <x v="12"/>
    <x v="13"/>
    <s v=""/>
    <n v="0"/>
    <n v="0"/>
  </r>
  <r>
    <m/>
    <d v="2024-08-27T00:00:00"/>
    <s v="Вт"/>
    <x v="0"/>
    <x v="0"/>
    <m/>
    <m/>
    <x v="12"/>
    <x v="13"/>
    <s v=""/>
    <n v="0"/>
    <n v="0"/>
  </r>
  <r>
    <m/>
    <d v="2024-08-28T00:00:00"/>
    <s v="Ср"/>
    <x v="0"/>
    <x v="0"/>
    <m/>
    <m/>
    <x v="12"/>
    <x v="13"/>
    <s v=""/>
    <n v="0"/>
    <n v="0"/>
  </r>
  <r>
    <m/>
    <d v="2024-08-29T00:00:00"/>
    <s v="Чт"/>
    <x v="0"/>
    <x v="0"/>
    <m/>
    <m/>
    <x v="12"/>
    <x v="13"/>
    <s v=""/>
    <n v="0"/>
    <n v="0"/>
  </r>
  <r>
    <m/>
    <d v="2024-08-30T00:00:00"/>
    <s v="Пт"/>
    <x v="0"/>
    <x v="0"/>
    <m/>
    <m/>
    <x v="12"/>
    <x v="13"/>
    <s v=""/>
    <n v="0"/>
    <n v="0"/>
  </r>
  <r>
    <s v="В/П"/>
    <d v="2024-08-31T00:00:00"/>
    <s v="Сб"/>
    <x v="0"/>
    <x v="0"/>
    <m/>
    <m/>
    <x v="12"/>
    <x v="13"/>
    <s v=""/>
    <n v="0"/>
    <n v="0"/>
  </r>
  <r>
    <s v="В/П"/>
    <d v="2024-09-01T00:00:00"/>
    <s v="Вс"/>
    <x v="0"/>
    <x v="0"/>
    <m/>
    <m/>
    <x v="17"/>
    <x v="14"/>
    <s v=""/>
    <n v="0"/>
    <n v="0"/>
  </r>
  <r>
    <m/>
    <d v="2024-09-02T00:00:00"/>
    <s v="Пн"/>
    <x v="0"/>
    <x v="0"/>
    <m/>
    <m/>
    <x v="17"/>
    <x v="14"/>
    <s v=""/>
    <n v="0"/>
    <n v="0"/>
  </r>
  <r>
    <m/>
    <d v="2024-09-03T00:00:00"/>
    <s v="Вт"/>
    <x v="0"/>
    <x v="0"/>
    <m/>
    <m/>
    <x v="17"/>
    <x v="14"/>
    <s v=""/>
    <n v="0"/>
    <n v="0"/>
  </r>
  <r>
    <m/>
    <d v="2024-09-04T00:00:00"/>
    <s v="Ср"/>
    <x v="0"/>
    <x v="0"/>
    <m/>
    <m/>
    <x v="17"/>
    <x v="14"/>
    <s v=""/>
    <n v="0"/>
    <n v="0"/>
  </r>
  <r>
    <m/>
    <d v="2024-09-05T00:00:00"/>
    <s v="Чт"/>
    <x v="0"/>
    <x v="0"/>
    <m/>
    <m/>
    <x v="17"/>
    <x v="14"/>
    <s v=""/>
    <n v="0"/>
    <n v="0"/>
  </r>
  <r>
    <m/>
    <d v="2024-09-06T00:00:00"/>
    <s v="Пт"/>
    <x v="0"/>
    <x v="0"/>
    <m/>
    <m/>
    <x v="17"/>
    <x v="14"/>
    <s v=""/>
    <n v="0"/>
    <n v="0"/>
  </r>
  <r>
    <s v="В/П"/>
    <d v="2024-09-07T00:00:00"/>
    <s v="Сб"/>
    <x v="0"/>
    <x v="0"/>
    <m/>
    <m/>
    <x v="17"/>
    <x v="14"/>
    <s v=""/>
    <n v="0"/>
    <n v="0"/>
  </r>
  <r>
    <s v="В/П"/>
    <d v="2024-09-08T00:00:00"/>
    <s v="Вс"/>
    <x v="0"/>
    <x v="0"/>
    <m/>
    <m/>
    <x v="17"/>
    <x v="14"/>
    <s v=""/>
    <n v="0"/>
    <n v="0"/>
  </r>
  <r>
    <m/>
    <d v="2024-09-09T00:00:00"/>
    <s v="Пн"/>
    <x v="0"/>
    <x v="0"/>
    <m/>
    <m/>
    <x v="17"/>
    <x v="14"/>
    <s v=""/>
    <n v="0"/>
    <n v="0"/>
  </r>
  <r>
    <m/>
    <d v="2024-09-10T00:00:00"/>
    <s v="Вт"/>
    <x v="0"/>
    <x v="0"/>
    <m/>
    <m/>
    <x v="17"/>
    <x v="14"/>
    <s v=""/>
    <n v="0"/>
    <n v="0"/>
  </r>
  <r>
    <m/>
    <d v="2024-09-11T00:00:00"/>
    <s v="Ср"/>
    <x v="0"/>
    <x v="0"/>
    <m/>
    <m/>
    <x v="17"/>
    <x v="14"/>
    <s v=""/>
    <n v="0"/>
    <n v="0"/>
  </r>
  <r>
    <m/>
    <d v="2024-09-12T00:00:00"/>
    <s v="Чт"/>
    <x v="0"/>
    <x v="0"/>
    <m/>
    <m/>
    <x v="17"/>
    <x v="14"/>
    <s v=""/>
    <n v="0"/>
    <n v="0"/>
  </r>
  <r>
    <m/>
    <d v="2024-09-13T00:00:00"/>
    <s v="Пт"/>
    <x v="0"/>
    <x v="0"/>
    <m/>
    <m/>
    <x v="17"/>
    <x v="14"/>
    <s v=""/>
    <n v="0"/>
    <n v="0"/>
  </r>
  <r>
    <s v="В/П"/>
    <d v="2024-09-14T00:00:00"/>
    <s v="Сб"/>
    <x v="0"/>
    <x v="0"/>
    <m/>
    <m/>
    <x v="17"/>
    <x v="14"/>
    <s v=""/>
    <n v="0"/>
    <n v="0"/>
  </r>
  <r>
    <s v="В/П"/>
    <d v="2024-09-15T00:00:00"/>
    <s v="Вс"/>
    <x v="0"/>
    <x v="0"/>
    <m/>
    <m/>
    <x v="17"/>
    <x v="14"/>
    <s v=""/>
    <n v="0"/>
    <n v="0"/>
  </r>
  <r>
    <m/>
    <d v="2024-09-16T00:00:00"/>
    <s v="Пн"/>
    <x v="0"/>
    <x v="0"/>
    <m/>
    <m/>
    <x v="17"/>
    <x v="14"/>
    <s v=""/>
    <n v="0"/>
    <n v="0"/>
  </r>
  <r>
    <m/>
    <d v="2024-09-17T00:00:00"/>
    <s v="Вт"/>
    <x v="0"/>
    <x v="0"/>
    <m/>
    <m/>
    <x v="17"/>
    <x v="14"/>
    <s v=""/>
    <n v="0"/>
    <n v="0"/>
  </r>
  <r>
    <m/>
    <d v="2024-09-18T00:00:00"/>
    <s v="Ср"/>
    <x v="0"/>
    <x v="0"/>
    <m/>
    <m/>
    <x v="17"/>
    <x v="14"/>
    <s v=""/>
    <n v="0"/>
    <n v="0"/>
  </r>
  <r>
    <m/>
    <d v="2024-09-19T00:00:00"/>
    <s v="Чт"/>
    <x v="0"/>
    <x v="0"/>
    <m/>
    <m/>
    <x v="17"/>
    <x v="14"/>
    <s v=""/>
    <n v="0"/>
    <n v="0"/>
  </r>
  <r>
    <m/>
    <d v="2024-09-20T00:00:00"/>
    <s v="Пт"/>
    <x v="0"/>
    <x v="0"/>
    <m/>
    <m/>
    <x v="17"/>
    <x v="14"/>
    <s v=""/>
    <n v="0"/>
    <n v="0"/>
  </r>
  <r>
    <s v="В/П"/>
    <d v="2024-09-21T00:00:00"/>
    <s v="Сб"/>
    <x v="0"/>
    <x v="0"/>
    <m/>
    <m/>
    <x v="17"/>
    <x v="14"/>
    <s v=""/>
    <n v="0"/>
    <n v="0"/>
  </r>
  <r>
    <s v="В/П"/>
    <d v="2024-09-22T00:00:00"/>
    <s v="Вс"/>
    <x v="0"/>
    <x v="0"/>
    <m/>
    <m/>
    <x v="17"/>
    <x v="14"/>
    <s v=""/>
    <n v="0"/>
    <n v="0"/>
  </r>
  <r>
    <m/>
    <d v="2024-09-23T00:00:00"/>
    <s v="Пн"/>
    <x v="0"/>
    <x v="0"/>
    <m/>
    <m/>
    <x v="17"/>
    <x v="14"/>
    <s v=""/>
    <n v="0"/>
    <n v="0"/>
  </r>
  <r>
    <m/>
    <d v="2024-09-24T00:00:00"/>
    <s v="Вт"/>
    <x v="0"/>
    <x v="0"/>
    <m/>
    <m/>
    <x v="17"/>
    <x v="14"/>
    <s v=""/>
    <n v="0"/>
    <n v="0"/>
  </r>
  <r>
    <m/>
    <d v="2024-09-25T00:00:00"/>
    <s v="Ср"/>
    <x v="0"/>
    <x v="0"/>
    <m/>
    <m/>
    <x v="17"/>
    <x v="14"/>
    <s v=""/>
    <n v="0"/>
    <n v="0"/>
  </r>
  <r>
    <m/>
    <d v="2024-09-26T00:00:00"/>
    <s v="Чт"/>
    <x v="0"/>
    <x v="0"/>
    <m/>
    <m/>
    <x v="17"/>
    <x v="14"/>
    <s v=""/>
    <n v="0"/>
    <n v="0"/>
  </r>
  <r>
    <m/>
    <d v="2024-09-27T00:00:00"/>
    <s v="Пт"/>
    <x v="0"/>
    <x v="0"/>
    <m/>
    <m/>
    <x v="17"/>
    <x v="14"/>
    <s v=""/>
    <n v="0"/>
    <n v="0"/>
  </r>
  <r>
    <s v="В/П"/>
    <d v="2024-09-28T00:00:00"/>
    <s v="Сб"/>
    <x v="0"/>
    <x v="0"/>
    <m/>
    <m/>
    <x v="17"/>
    <x v="14"/>
    <s v=""/>
    <n v="0"/>
    <n v="0"/>
  </r>
  <r>
    <s v="В/П"/>
    <d v="2024-09-29T00:00:00"/>
    <s v="Вс"/>
    <x v="0"/>
    <x v="0"/>
    <m/>
    <m/>
    <x v="17"/>
    <x v="14"/>
    <s v=""/>
    <n v="0"/>
    <n v="0"/>
  </r>
  <r>
    <m/>
    <d v="2024-09-30T00:00:00"/>
    <s v="Пн"/>
    <x v="1"/>
    <x v="1"/>
    <m/>
    <m/>
    <x v="17"/>
    <x v="14"/>
    <s v="норма"/>
    <n v="0"/>
    <n v="8"/>
  </r>
  <r>
    <s v="В/П"/>
    <d v="2024-09-01T00:00:00"/>
    <s v="Вс"/>
    <x v="0"/>
    <x v="5"/>
    <m/>
    <m/>
    <x v="13"/>
    <x v="14"/>
    <s v=""/>
    <n v="0"/>
    <n v="0"/>
  </r>
  <r>
    <m/>
    <d v="2024-09-02T00:00:00"/>
    <s v="Пн"/>
    <x v="35"/>
    <x v="1"/>
    <m/>
    <m/>
    <x v="13"/>
    <x v="14"/>
    <s v="норма"/>
    <n v="0"/>
    <n v="8"/>
  </r>
  <r>
    <m/>
    <d v="2024-09-03T00:00:00"/>
    <s v="Вт"/>
    <x v="35"/>
    <x v="11"/>
    <m/>
    <m/>
    <x v="13"/>
    <x v="14"/>
    <s v="норма + переработка"/>
    <n v="1"/>
    <n v="8"/>
  </r>
  <r>
    <m/>
    <d v="2024-09-04T00:00:00"/>
    <s v="Ср"/>
    <x v="35"/>
    <x v="11"/>
    <m/>
    <m/>
    <x v="13"/>
    <x v="14"/>
    <s v="норма + переработка"/>
    <n v="1"/>
    <n v="8"/>
  </r>
  <r>
    <m/>
    <d v="2024-09-05T00:00:00"/>
    <s v="Чт"/>
    <x v="35"/>
    <x v="22"/>
    <m/>
    <m/>
    <x v="13"/>
    <x v="14"/>
    <s v="норма"/>
    <n v="0"/>
    <n v="6.5"/>
  </r>
  <r>
    <m/>
    <d v="2024-09-06T00:00:00"/>
    <s v="Пт"/>
    <x v="35"/>
    <x v="11"/>
    <m/>
    <m/>
    <x v="13"/>
    <x v="14"/>
    <s v="норма + переработка"/>
    <n v="1"/>
    <n v="8"/>
  </r>
  <r>
    <s v="В/П"/>
    <d v="2024-09-07T00:00:00"/>
    <s v="Сб"/>
    <x v="0"/>
    <x v="5"/>
    <m/>
    <m/>
    <x v="13"/>
    <x v="14"/>
    <s v=""/>
    <n v="0"/>
    <n v="0"/>
  </r>
  <r>
    <s v="В/П"/>
    <d v="2024-09-08T00:00:00"/>
    <s v="Вс"/>
    <x v="0"/>
    <x v="5"/>
    <m/>
    <m/>
    <x v="13"/>
    <x v="14"/>
    <s v=""/>
    <n v="0"/>
    <n v="0"/>
  </r>
  <r>
    <m/>
    <d v="2024-09-09T00:00:00"/>
    <s v="Пн"/>
    <x v="35"/>
    <x v="1"/>
    <m/>
    <m/>
    <x v="13"/>
    <x v="14"/>
    <s v="норма"/>
    <n v="0"/>
    <n v="8"/>
  </r>
  <r>
    <m/>
    <d v="2024-09-10T00:00:00"/>
    <s v="Вт"/>
    <x v="35"/>
    <x v="1"/>
    <m/>
    <m/>
    <x v="13"/>
    <x v="14"/>
    <s v="норма"/>
    <n v="0"/>
    <n v="8"/>
  </r>
  <r>
    <m/>
    <d v="2024-09-11T00:00:00"/>
    <s v="Ср"/>
    <x v="35"/>
    <x v="22"/>
    <m/>
    <m/>
    <x v="13"/>
    <x v="14"/>
    <s v="норма"/>
    <n v="0"/>
    <n v="6.5"/>
  </r>
  <r>
    <m/>
    <d v="2024-09-12T00:00:00"/>
    <s v="Чт"/>
    <x v="35"/>
    <x v="1"/>
    <m/>
    <m/>
    <x v="13"/>
    <x v="14"/>
    <s v="норма"/>
    <n v="0"/>
    <n v="8"/>
  </r>
  <r>
    <m/>
    <d v="2024-09-13T00:00:00"/>
    <s v="Пт"/>
    <x v="35"/>
    <x v="1"/>
    <m/>
    <m/>
    <x v="13"/>
    <x v="14"/>
    <s v="норма"/>
    <n v="0"/>
    <n v="8"/>
  </r>
  <r>
    <s v="В/П"/>
    <d v="2024-09-14T00:00:00"/>
    <s v="Сб"/>
    <x v="0"/>
    <x v="5"/>
    <m/>
    <m/>
    <x v="13"/>
    <x v="14"/>
    <s v=""/>
    <n v="0"/>
    <n v="0"/>
  </r>
  <r>
    <s v="В/П"/>
    <d v="2024-09-15T00:00:00"/>
    <s v="Вс"/>
    <x v="0"/>
    <x v="5"/>
    <m/>
    <m/>
    <x v="13"/>
    <x v="14"/>
    <s v=""/>
    <n v="0"/>
    <n v="0"/>
  </r>
  <r>
    <m/>
    <d v="2024-09-16T00:00:00"/>
    <s v="Пн"/>
    <x v="35"/>
    <x v="22"/>
    <m/>
    <m/>
    <x v="13"/>
    <x v="14"/>
    <s v="норма"/>
    <n v="0"/>
    <n v="6.5"/>
  </r>
  <r>
    <m/>
    <d v="2024-09-17T00:00:00"/>
    <s v="Вт"/>
    <x v="35"/>
    <x v="1"/>
    <m/>
    <m/>
    <x v="13"/>
    <x v="14"/>
    <s v="норма"/>
    <n v="0"/>
    <n v="8"/>
  </r>
  <r>
    <m/>
    <d v="2024-09-18T00:00:00"/>
    <s v="Ср"/>
    <x v="35"/>
    <x v="1"/>
    <m/>
    <m/>
    <x v="13"/>
    <x v="14"/>
    <s v="норма"/>
    <n v="0"/>
    <n v="8"/>
  </r>
  <r>
    <m/>
    <d v="2024-09-19T00:00:00"/>
    <s v="Чт"/>
    <x v="35"/>
    <x v="11"/>
    <m/>
    <m/>
    <x v="13"/>
    <x v="14"/>
    <s v="норма + переработка"/>
    <n v="1"/>
    <n v="8"/>
  </r>
  <r>
    <m/>
    <d v="2024-09-20T00:00:00"/>
    <s v="Пт"/>
    <x v="35"/>
    <x v="1"/>
    <m/>
    <m/>
    <x v="13"/>
    <x v="14"/>
    <s v="норма"/>
    <n v="0"/>
    <n v="8"/>
  </r>
  <r>
    <s v="В/П"/>
    <d v="2024-09-21T00:00:00"/>
    <s v="Сб"/>
    <x v="0"/>
    <x v="5"/>
    <m/>
    <m/>
    <x v="13"/>
    <x v="14"/>
    <s v=""/>
    <n v="0"/>
    <n v="0"/>
  </r>
  <r>
    <s v="В/П"/>
    <d v="2024-09-22T00:00:00"/>
    <s v="Вс"/>
    <x v="0"/>
    <x v="5"/>
    <m/>
    <m/>
    <x v="13"/>
    <x v="14"/>
    <s v=""/>
    <n v="0"/>
    <n v="0"/>
  </r>
  <r>
    <m/>
    <d v="2024-09-23T00:00:00"/>
    <s v="Пн"/>
    <x v="35"/>
    <x v="1"/>
    <m/>
    <m/>
    <x v="13"/>
    <x v="14"/>
    <s v="норма"/>
    <n v="0"/>
    <n v="8"/>
  </r>
  <r>
    <m/>
    <d v="2024-09-24T00:00:00"/>
    <s v="Вт"/>
    <x v="35"/>
    <x v="1"/>
    <m/>
    <m/>
    <x v="13"/>
    <x v="14"/>
    <s v="норма"/>
    <n v="0"/>
    <n v="8"/>
  </r>
  <r>
    <m/>
    <d v="2024-09-25T00:00:00"/>
    <s v="Ср"/>
    <x v="35"/>
    <x v="11"/>
    <m/>
    <m/>
    <x v="13"/>
    <x v="14"/>
    <s v="норма + переработка"/>
    <n v="1"/>
    <n v="8"/>
  </r>
  <r>
    <m/>
    <d v="2024-09-26T00:00:00"/>
    <s v="Чт"/>
    <x v="35"/>
    <x v="1"/>
    <m/>
    <m/>
    <x v="13"/>
    <x v="14"/>
    <s v="норма"/>
    <n v="0"/>
    <n v="8"/>
  </r>
  <r>
    <m/>
    <d v="2024-09-27T00:00:00"/>
    <s v="Пт"/>
    <x v="35"/>
    <x v="1"/>
    <m/>
    <m/>
    <x v="13"/>
    <x v="14"/>
    <s v="норма"/>
    <n v="0"/>
    <n v="8"/>
  </r>
  <r>
    <s v="В/П"/>
    <d v="2024-09-28T00:00:00"/>
    <s v="Сб"/>
    <x v="0"/>
    <x v="5"/>
    <m/>
    <m/>
    <x v="13"/>
    <x v="14"/>
    <s v=""/>
    <n v="0"/>
    <n v="0"/>
  </r>
  <r>
    <s v="В/П"/>
    <d v="2024-09-29T00:00:00"/>
    <s v="Вс"/>
    <x v="0"/>
    <x v="5"/>
    <m/>
    <m/>
    <x v="13"/>
    <x v="14"/>
    <s v=""/>
    <n v="0"/>
    <n v="0"/>
  </r>
  <r>
    <m/>
    <d v="2024-09-30T00:00:00"/>
    <s v="Пн"/>
    <x v="7"/>
    <x v="22"/>
    <m/>
    <m/>
    <x v="13"/>
    <x v="14"/>
    <s v="норма"/>
    <n v="0"/>
    <n v="6.5"/>
  </r>
  <r>
    <s v="В/П"/>
    <d v="2024-09-01T00:00:00"/>
    <s v="Вс"/>
    <x v="0"/>
    <x v="5"/>
    <m/>
    <m/>
    <x v="14"/>
    <x v="14"/>
    <s v=""/>
    <n v="0"/>
    <n v="0"/>
  </r>
  <r>
    <m/>
    <d v="2024-09-02T00:00:00"/>
    <s v="Пн"/>
    <x v="30"/>
    <x v="1"/>
    <m/>
    <m/>
    <x v="14"/>
    <x v="14"/>
    <s v="норма"/>
    <n v="0"/>
    <n v="8"/>
  </r>
  <r>
    <m/>
    <d v="2024-09-03T00:00:00"/>
    <s v="Вт"/>
    <x v="30"/>
    <x v="1"/>
    <m/>
    <m/>
    <x v="14"/>
    <x v="14"/>
    <s v="норма"/>
    <n v="0"/>
    <n v="8"/>
  </r>
  <r>
    <m/>
    <d v="2024-09-04T00:00:00"/>
    <s v="Ср"/>
    <x v="30"/>
    <x v="1"/>
    <m/>
    <m/>
    <x v="14"/>
    <x v="14"/>
    <s v="норма"/>
    <n v="0"/>
    <n v="8"/>
  </r>
  <r>
    <m/>
    <d v="2024-09-05T00:00:00"/>
    <s v="Чт"/>
    <x v="30"/>
    <x v="1"/>
    <m/>
    <m/>
    <x v="14"/>
    <x v="14"/>
    <s v="норма"/>
    <n v="0"/>
    <n v="8"/>
  </r>
  <r>
    <m/>
    <d v="2024-09-06T00:00:00"/>
    <s v="Пт"/>
    <x v="30"/>
    <x v="1"/>
    <m/>
    <m/>
    <x v="14"/>
    <x v="14"/>
    <s v="норма"/>
    <n v="0"/>
    <n v="8"/>
  </r>
  <r>
    <s v="В/П"/>
    <d v="2024-09-07T00:00:00"/>
    <s v="Сб"/>
    <x v="0"/>
    <x v="5"/>
    <m/>
    <m/>
    <x v="14"/>
    <x v="14"/>
    <s v=""/>
    <n v="0"/>
    <n v="0"/>
  </r>
  <r>
    <s v="В/П"/>
    <d v="2024-09-08T00:00:00"/>
    <s v="Вс"/>
    <x v="0"/>
    <x v="5"/>
    <m/>
    <m/>
    <x v="14"/>
    <x v="14"/>
    <s v=""/>
    <n v="0"/>
    <n v="0"/>
  </r>
  <r>
    <m/>
    <d v="2024-09-09T00:00:00"/>
    <s v="Пн"/>
    <x v="30"/>
    <x v="1"/>
    <m/>
    <m/>
    <x v="14"/>
    <x v="14"/>
    <s v="норма"/>
    <n v="0"/>
    <n v="8"/>
  </r>
  <r>
    <m/>
    <d v="2024-09-10T00:00:00"/>
    <s v="Вт"/>
    <x v="30"/>
    <x v="1"/>
    <m/>
    <m/>
    <x v="14"/>
    <x v="14"/>
    <s v="норма"/>
    <n v="0"/>
    <n v="8"/>
  </r>
  <r>
    <m/>
    <d v="2024-09-11T00:00:00"/>
    <s v="Ср"/>
    <x v="30"/>
    <x v="1"/>
    <m/>
    <m/>
    <x v="14"/>
    <x v="14"/>
    <s v="норма"/>
    <n v="0"/>
    <n v="8"/>
  </r>
  <r>
    <m/>
    <d v="2024-09-12T00:00:00"/>
    <s v="Чт"/>
    <x v="30"/>
    <x v="1"/>
    <m/>
    <m/>
    <x v="14"/>
    <x v="14"/>
    <s v="норма"/>
    <n v="0"/>
    <n v="8"/>
  </r>
  <r>
    <m/>
    <d v="2024-09-13T00:00:00"/>
    <s v="Пт"/>
    <x v="30"/>
    <x v="1"/>
    <m/>
    <m/>
    <x v="14"/>
    <x v="14"/>
    <s v="норма"/>
    <n v="0"/>
    <n v="8"/>
  </r>
  <r>
    <s v="В/П"/>
    <d v="2024-09-14T00:00:00"/>
    <s v="Сб"/>
    <x v="0"/>
    <x v="5"/>
    <m/>
    <m/>
    <x v="14"/>
    <x v="14"/>
    <s v=""/>
    <n v="0"/>
    <n v="0"/>
  </r>
  <r>
    <s v="В/П"/>
    <d v="2024-09-15T00:00:00"/>
    <s v="Вс"/>
    <x v="0"/>
    <x v="5"/>
    <m/>
    <m/>
    <x v="14"/>
    <x v="14"/>
    <s v=""/>
    <n v="0"/>
    <n v="0"/>
  </r>
  <r>
    <m/>
    <d v="2024-09-16T00:00:00"/>
    <s v="Пн"/>
    <x v="30"/>
    <x v="1"/>
    <m/>
    <m/>
    <x v="14"/>
    <x v="14"/>
    <s v="норма"/>
    <n v="0"/>
    <n v="8"/>
  </r>
  <r>
    <m/>
    <d v="2024-09-17T00:00:00"/>
    <s v="Вт"/>
    <x v="30"/>
    <x v="1"/>
    <m/>
    <m/>
    <x v="14"/>
    <x v="14"/>
    <s v="норма"/>
    <n v="0"/>
    <n v="8"/>
  </r>
  <r>
    <m/>
    <d v="2024-09-18T00:00:00"/>
    <s v="Ср"/>
    <x v="30"/>
    <x v="1"/>
    <m/>
    <m/>
    <x v="14"/>
    <x v="14"/>
    <s v="норма"/>
    <n v="0"/>
    <n v="8"/>
  </r>
  <r>
    <m/>
    <d v="2024-09-19T00:00:00"/>
    <s v="Чт"/>
    <x v="30"/>
    <x v="1"/>
    <m/>
    <m/>
    <x v="14"/>
    <x v="14"/>
    <s v="норма"/>
    <n v="0"/>
    <n v="8"/>
  </r>
  <r>
    <m/>
    <d v="2024-09-20T00:00:00"/>
    <s v="Пт"/>
    <x v="30"/>
    <x v="1"/>
    <m/>
    <m/>
    <x v="14"/>
    <x v="14"/>
    <s v="норма"/>
    <n v="0"/>
    <n v="8"/>
  </r>
  <r>
    <s v="В/П"/>
    <d v="2024-09-21T00:00:00"/>
    <s v="Сб"/>
    <x v="0"/>
    <x v="5"/>
    <m/>
    <m/>
    <x v="14"/>
    <x v="14"/>
    <s v=""/>
    <n v="0"/>
    <n v="0"/>
  </r>
  <r>
    <s v="В/П"/>
    <d v="2024-09-22T00:00:00"/>
    <s v="Вс"/>
    <x v="0"/>
    <x v="5"/>
    <m/>
    <m/>
    <x v="14"/>
    <x v="14"/>
    <s v=""/>
    <n v="0"/>
    <n v="0"/>
  </r>
  <r>
    <m/>
    <d v="2024-09-23T00:00:00"/>
    <s v="Пн"/>
    <x v="30"/>
    <x v="1"/>
    <m/>
    <m/>
    <x v="14"/>
    <x v="14"/>
    <s v="норма"/>
    <n v="0"/>
    <n v="8"/>
  </r>
  <r>
    <m/>
    <d v="2024-09-24T00:00:00"/>
    <s v="Вт"/>
    <x v="30"/>
    <x v="1"/>
    <m/>
    <m/>
    <x v="14"/>
    <x v="14"/>
    <s v="норма"/>
    <n v="0"/>
    <n v="8"/>
  </r>
  <r>
    <m/>
    <d v="2024-09-25T00:00:00"/>
    <s v="Ср"/>
    <x v="30"/>
    <x v="1"/>
    <m/>
    <m/>
    <x v="14"/>
    <x v="14"/>
    <s v="норма"/>
    <n v="0"/>
    <n v="8"/>
  </r>
  <r>
    <m/>
    <d v="2024-09-26T00:00:00"/>
    <s v="Чт"/>
    <x v="30"/>
    <x v="1"/>
    <m/>
    <m/>
    <x v="14"/>
    <x v="14"/>
    <s v="норма"/>
    <n v="0"/>
    <n v="8"/>
  </r>
  <r>
    <m/>
    <d v="2024-09-27T00:00:00"/>
    <s v="Пт"/>
    <x v="30"/>
    <x v="1"/>
    <m/>
    <m/>
    <x v="14"/>
    <x v="14"/>
    <s v="норма"/>
    <n v="0"/>
    <n v="8"/>
  </r>
  <r>
    <s v="В/П"/>
    <d v="2024-09-28T00:00:00"/>
    <s v="Сб"/>
    <x v="0"/>
    <x v="5"/>
    <m/>
    <m/>
    <x v="14"/>
    <x v="14"/>
    <s v=""/>
    <n v="0"/>
    <n v="0"/>
  </r>
  <r>
    <s v="В/П"/>
    <d v="2024-09-29T00:00:00"/>
    <s v="Вс"/>
    <x v="0"/>
    <x v="5"/>
    <m/>
    <m/>
    <x v="14"/>
    <x v="14"/>
    <s v=""/>
    <n v="0"/>
    <n v="0"/>
  </r>
  <r>
    <m/>
    <d v="2024-09-30T00:00:00"/>
    <s v="Пн"/>
    <x v="30"/>
    <x v="1"/>
    <m/>
    <m/>
    <x v="14"/>
    <x v="14"/>
    <s v="норма"/>
    <n v="0"/>
    <n v="8"/>
  </r>
  <r>
    <s v="В/П"/>
    <d v="2024-09-01T00:00:00"/>
    <s v="Вс"/>
    <x v="0"/>
    <x v="5"/>
    <m/>
    <m/>
    <x v="10"/>
    <x v="14"/>
    <s v=""/>
    <n v="0"/>
    <n v="0"/>
  </r>
  <r>
    <m/>
    <d v="2024-09-02T00:00:00"/>
    <s v="Пн"/>
    <x v="30"/>
    <x v="1"/>
    <m/>
    <m/>
    <x v="10"/>
    <x v="14"/>
    <s v="норма"/>
    <n v="0"/>
    <n v="8"/>
  </r>
  <r>
    <m/>
    <d v="2024-09-03T00:00:00"/>
    <s v="Вт"/>
    <x v="30"/>
    <x v="1"/>
    <m/>
    <m/>
    <x v="10"/>
    <x v="14"/>
    <s v="норма"/>
    <n v="0"/>
    <n v="8"/>
  </r>
  <r>
    <m/>
    <d v="2024-09-04T00:00:00"/>
    <s v="Ср"/>
    <x v="30"/>
    <x v="1"/>
    <m/>
    <m/>
    <x v="10"/>
    <x v="14"/>
    <s v="норма"/>
    <n v="0"/>
    <n v="8"/>
  </r>
  <r>
    <m/>
    <d v="2024-09-05T00:00:00"/>
    <s v="Чт"/>
    <x v="30"/>
    <x v="1"/>
    <m/>
    <m/>
    <x v="10"/>
    <x v="14"/>
    <s v="норма"/>
    <n v="0"/>
    <n v="8"/>
  </r>
  <r>
    <m/>
    <d v="2024-09-06T00:00:00"/>
    <s v="Пт"/>
    <x v="30"/>
    <x v="1"/>
    <m/>
    <m/>
    <x v="10"/>
    <x v="14"/>
    <s v="норма"/>
    <n v="0"/>
    <n v="8"/>
  </r>
  <r>
    <s v="В/П"/>
    <d v="2024-09-07T00:00:00"/>
    <s v="Сб"/>
    <x v="0"/>
    <x v="5"/>
    <m/>
    <m/>
    <x v="10"/>
    <x v="14"/>
    <s v=""/>
    <n v="0"/>
    <n v="0"/>
  </r>
  <r>
    <s v="В/П"/>
    <d v="2024-09-08T00:00:00"/>
    <s v="Вс"/>
    <x v="0"/>
    <x v="5"/>
    <m/>
    <m/>
    <x v="10"/>
    <x v="14"/>
    <s v=""/>
    <n v="0"/>
    <n v="0"/>
  </r>
  <r>
    <m/>
    <d v="2024-09-09T00:00:00"/>
    <s v="Пн"/>
    <x v="30"/>
    <x v="1"/>
    <m/>
    <m/>
    <x v="10"/>
    <x v="14"/>
    <s v="норма"/>
    <n v="0"/>
    <n v="8"/>
  </r>
  <r>
    <m/>
    <d v="2024-09-10T00:00:00"/>
    <s v="Вт"/>
    <x v="30"/>
    <x v="1"/>
    <m/>
    <m/>
    <x v="10"/>
    <x v="14"/>
    <s v="норма"/>
    <n v="0"/>
    <n v="8"/>
  </r>
  <r>
    <m/>
    <d v="2024-09-11T00:00:00"/>
    <s v="Ср"/>
    <x v="30"/>
    <x v="1"/>
    <m/>
    <m/>
    <x v="10"/>
    <x v="14"/>
    <s v="норма"/>
    <n v="0"/>
    <n v="8"/>
  </r>
  <r>
    <m/>
    <d v="2024-09-12T00:00:00"/>
    <s v="Чт"/>
    <x v="30"/>
    <x v="1"/>
    <m/>
    <m/>
    <x v="10"/>
    <x v="14"/>
    <s v="норма"/>
    <n v="0"/>
    <n v="8"/>
  </r>
  <r>
    <m/>
    <d v="2024-09-13T00:00:00"/>
    <s v="Пт"/>
    <x v="30"/>
    <x v="1"/>
    <m/>
    <m/>
    <x v="10"/>
    <x v="14"/>
    <s v="норма"/>
    <n v="0"/>
    <n v="8"/>
  </r>
  <r>
    <s v="В/П"/>
    <d v="2024-09-14T00:00:00"/>
    <s v="Сб"/>
    <x v="0"/>
    <x v="5"/>
    <m/>
    <m/>
    <x v="10"/>
    <x v="14"/>
    <s v=""/>
    <n v="0"/>
    <n v="0"/>
  </r>
  <r>
    <s v="В/П"/>
    <d v="2024-09-15T00:00:00"/>
    <s v="Вс"/>
    <x v="0"/>
    <x v="5"/>
    <m/>
    <m/>
    <x v="10"/>
    <x v="14"/>
    <s v=""/>
    <n v="0"/>
    <n v="0"/>
  </r>
  <r>
    <m/>
    <d v="2024-09-16T00:00:00"/>
    <s v="Пн"/>
    <x v="30"/>
    <x v="1"/>
    <m/>
    <m/>
    <x v="10"/>
    <x v="14"/>
    <s v="норма"/>
    <n v="0"/>
    <n v="8"/>
  </r>
  <r>
    <m/>
    <d v="2024-09-17T00:00:00"/>
    <s v="Вт"/>
    <x v="30"/>
    <x v="1"/>
    <m/>
    <m/>
    <x v="10"/>
    <x v="14"/>
    <s v="норма"/>
    <n v="0"/>
    <n v="8"/>
  </r>
  <r>
    <m/>
    <d v="2024-09-18T00:00:00"/>
    <s v="Ср"/>
    <x v="30"/>
    <x v="1"/>
    <m/>
    <m/>
    <x v="10"/>
    <x v="14"/>
    <s v="норма"/>
    <n v="0"/>
    <n v="8"/>
  </r>
  <r>
    <m/>
    <d v="2024-09-19T00:00:00"/>
    <s v="Чт"/>
    <x v="30"/>
    <x v="1"/>
    <m/>
    <m/>
    <x v="10"/>
    <x v="14"/>
    <s v="норма"/>
    <n v="0"/>
    <n v="8"/>
  </r>
  <r>
    <m/>
    <d v="2024-09-20T00:00:00"/>
    <s v="Пт"/>
    <x v="30"/>
    <x v="1"/>
    <m/>
    <m/>
    <x v="10"/>
    <x v="14"/>
    <s v="норма"/>
    <n v="0"/>
    <n v="8"/>
  </r>
  <r>
    <s v="В/П"/>
    <d v="2024-09-21T00:00:00"/>
    <s v="Сб"/>
    <x v="0"/>
    <x v="5"/>
    <m/>
    <m/>
    <x v="10"/>
    <x v="14"/>
    <s v=""/>
    <n v="0"/>
    <n v="0"/>
  </r>
  <r>
    <s v="В/П"/>
    <d v="2024-09-22T00:00:00"/>
    <s v="Вс"/>
    <x v="30"/>
    <x v="1"/>
    <m/>
    <m/>
    <x v="10"/>
    <x v="14"/>
    <s v="переработка"/>
    <n v="8"/>
    <n v="0"/>
  </r>
  <r>
    <m/>
    <d v="2024-09-23T00:00:00"/>
    <s v="Пн"/>
    <x v="30"/>
    <x v="1"/>
    <m/>
    <m/>
    <x v="10"/>
    <x v="14"/>
    <s v="норма"/>
    <n v="0"/>
    <n v="8"/>
  </r>
  <r>
    <m/>
    <d v="2024-09-24T00:00:00"/>
    <s v="Вт"/>
    <x v="30"/>
    <x v="1"/>
    <m/>
    <m/>
    <x v="10"/>
    <x v="14"/>
    <s v="норма"/>
    <n v="0"/>
    <n v="8"/>
  </r>
  <r>
    <m/>
    <d v="2024-09-25T00:00:00"/>
    <s v="Ср"/>
    <x v="30"/>
    <x v="1"/>
    <m/>
    <m/>
    <x v="10"/>
    <x v="14"/>
    <s v="норма"/>
    <n v="0"/>
    <n v="8"/>
  </r>
  <r>
    <m/>
    <d v="2024-09-26T00:00:00"/>
    <s v="Чт"/>
    <x v="30"/>
    <x v="1"/>
    <m/>
    <m/>
    <x v="10"/>
    <x v="14"/>
    <s v="норма"/>
    <n v="0"/>
    <n v="8"/>
  </r>
  <r>
    <m/>
    <d v="2024-09-27T00:00:00"/>
    <s v="Пт"/>
    <x v="30"/>
    <x v="1"/>
    <m/>
    <m/>
    <x v="10"/>
    <x v="14"/>
    <s v="норма"/>
    <n v="0"/>
    <n v="8"/>
  </r>
  <r>
    <s v="В/П"/>
    <d v="2024-09-28T00:00:00"/>
    <s v="Сб"/>
    <x v="0"/>
    <x v="5"/>
    <m/>
    <m/>
    <x v="10"/>
    <x v="14"/>
    <s v=""/>
    <n v="0"/>
    <n v="0"/>
  </r>
  <r>
    <s v="В/П"/>
    <d v="2024-09-29T00:00:00"/>
    <s v="Вс"/>
    <x v="0"/>
    <x v="5"/>
    <m/>
    <m/>
    <x v="10"/>
    <x v="14"/>
    <s v=""/>
    <n v="0"/>
    <n v="0"/>
  </r>
  <r>
    <m/>
    <d v="2024-09-30T00:00:00"/>
    <s v="Пн"/>
    <x v="30"/>
    <x v="1"/>
    <m/>
    <m/>
    <x v="10"/>
    <x v="14"/>
    <s v="норма"/>
    <n v="0"/>
    <n v="8"/>
  </r>
  <r>
    <s v="В/П"/>
    <d v="2024-09-01T00:00:00"/>
    <s v="Вс"/>
    <x v="0"/>
    <x v="5"/>
    <m/>
    <m/>
    <x v="9"/>
    <x v="14"/>
    <s v=""/>
    <n v="0"/>
    <n v="0"/>
  </r>
  <r>
    <m/>
    <d v="2024-09-02T00:00:00"/>
    <s v="Пн"/>
    <x v="20"/>
    <x v="1"/>
    <m/>
    <m/>
    <x v="9"/>
    <x v="14"/>
    <s v="норма"/>
    <n v="0"/>
    <n v="8"/>
  </r>
  <r>
    <m/>
    <d v="2024-09-03T00:00:00"/>
    <s v="Вт"/>
    <x v="20"/>
    <x v="1"/>
    <m/>
    <m/>
    <x v="9"/>
    <x v="14"/>
    <s v="норма"/>
    <n v="0"/>
    <n v="8"/>
  </r>
  <r>
    <m/>
    <d v="2024-09-04T00:00:00"/>
    <s v="Ср"/>
    <x v="20"/>
    <x v="1"/>
    <m/>
    <m/>
    <x v="9"/>
    <x v="14"/>
    <s v="норма"/>
    <n v="0"/>
    <n v="8"/>
  </r>
  <r>
    <m/>
    <d v="2024-09-05T00:00:00"/>
    <s v="Чт"/>
    <x v="20"/>
    <x v="1"/>
    <m/>
    <m/>
    <x v="9"/>
    <x v="14"/>
    <s v="норма"/>
    <n v="0"/>
    <n v="8"/>
  </r>
  <r>
    <m/>
    <d v="2024-09-06T00:00:00"/>
    <s v="Пт"/>
    <x v="20"/>
    <x v="1"/>
    <m/>
    <m/>
    <x v="9"/>
    <x v="14"/>
    <s v="норма"/>
    <n v="0"/>
    <n v="8"/>
  </r>
  <r>
    <s v="В/П"/>
    <d v="2024-09-07T00:00:00"/>
    <s v="Сб"/>
    <x v="0"/>
    <x v="5"/>
    <m/>
    <m/>
    <x v="9"/>
    <x v="14"/>
    <s v=""/>
    <n v="0"/>
    <n v="0"/>
  </r>
  <r>
    <s v="В/П"/>
    <d v="2024-09-08T00:00:00"/>
    <s v="Вс"/>
    <x v="0"/>
    <x v="5"/>
    <m/>
    <m/>
    <x v="9"/>
    <x v="14"/>
    <s v=""/>
    <n v="0"/>
    <n v="0"/>
  </r>
  <r>
    <m/>
    <d v="2024-09-09T00:00:00"/>
    <s v="Пн"/>
    <x v="20"/>
    <x v="1"/>
    <m/>
    <m/>
    <x v="9"/>
    <x v="14"/>
    <s v="норма"/>
    <n v="0"/>
    <n v="8"/>
  </r>
  <r>
    <m/>
    <d v="2024-09-10T00:00:00"/>
    <s v="Вт"/>
    <x v="20"/>
    <x v="1"/>
    <m/>
    <m/>
    <x v="9"/>
    <x v="14"/>
    <s v="норма"/>
    <n v="0"/>
    <n v="8"/>
  </r>
  <r>
    <m/>
    <d v="2024-09-11T00:00:00"/>
    <s v="Ср"/>
    <x v="20"/>
    <x v="1"/>
    <m/>
    <m/>
    <x v="9"/>
    <x v="14"/>
    <s v="норма"/>
    <n v="0"/>
    <n v="8"/>
  </r>
  <r>
    <m/>
    <d v="2024-09-12T00:00:00"/>
    <s v="Чт"/>
    <x v="20"/>
    <x v="1"/>
    <m/>
    <m/>
    <x v="9"/>
    <x v="14"/>
    <s v="норма"/>
    <n v="0"/>
    <n v="8"/>
  </r>
  <r>
    <m/>
    <d v="2024-09-13T00:00:00"/>
    <s v="Пт"/>
    <x v="20"/>
    <x v="1"/>
    <m/>
    <m/>
    <x v="9"/>
    <x v="14"/>
    <s v="норма"/>
    <n v="0"/>
    <n v="8"/>
  </r>
  <r>
    <s v="В/П"/>
    <d v="2024-09-14T00:00:00"/>
    <s v="Сб"/>
    <x v="0"/>
    <x v="5"/>
    <m/>
    <m/>
    <x v="9"/>
    <x v="14"/>
    <s v=""/>
    <n v="0"/>
    <n v="0"/>
  </r>
  <r>
    <s v="В/П"/>
    <d v="2024-09-15T00:00:00"/>
    <s v="Вс"/>
    <x v="0"/>
    <x v="5"/>
    <m/>
    <m/>
    <x v="9"/>
    <x v="14"/>
    <s v=""/>
    <n v="0"/>
    <n v="0"/>
  </r>
  <r>
    <m/>
    <d v="2024-09-16T00:00:00"/>
    <s v="Пн"/>
    <x v="20"/>
    <x v="1"/>
    <m/>
    <m/>
    <x v="9"/>
    <x v="14"/>
    <s v="норма"/>
    <n v="0"/>
    <n v="8"/>
  </r>
  <r>
    <m/>
    <d v="2024-09-17T00:00:00"/>
    <s v="Вт"/>
    <x v="21"/>
    <x v="1"/>
    <m/>
    <m/>
    <x v="9"/>
    <x v="14"/>
    <s v="норма"/>
    <n v="0"/>
    <n v="8"/>
  </r>
  <r>
    <m/>
    <d v="2024-09-18T00:00:00"/>
    <s v="Ср"/>
    <x v="21"/>
    <x v="1"/>
    <m/>
    <m/>
    <x v="9"/>
    <x v="14"/>
    <s v="норма"/>
    <n v="0"/>
    <n v="8"/>
  </r>
  <r>
    <m/>
    <d v="2024-09-19T00:00:00"/>
    <s v="Чт"/>
    <x v="21"/>
    <x v="1"/>
    <m/>
    <m/>
    <x v="9"/>
    <x v="14"/>
    <s v="норма"/>
    <n v="0"/>
    <n v="8"/>
  </r>
  <r>
    <m/>
    <d v="2024-09-20T00:00:00"/>
    <s v="Пт"/>
    <x v="21"/>
    <x v="1"/>
    <m/>
    <m/>
    <x v="9"/>
    <x v="14"/>
    <s v="норма"/>
    <n v="0"/>
    <n v="8"/>
  </r>
  <r>
    <s v="В/П"/>
    <d v="2024-09-21T00:00:00"/>
    <s v="Сб"/>
    <x v="0"/>
    <x v="5"/>
    <m/>
    <m/>
    <x v="9"/>
    <x v="14"/>
    <s v=""/>
    <n v="0"/>
    <n v="0"/>
  </r>
  <r>
    <s v="В/П"/>
    <d v="2024-09-22T00:00:00"/>
    <s v="Вс"/>
    <x v="0"/>
    <x v="5"/>
    <m/>
    <m/>
    <x v="9"/>
    <x v="14"/>
    <s v=""/>
    <n v="0"/>
    <n v="0"/>
  </r>
  <r>
    <m/>
    <d v="2024-09-23T00:00:00"/>
    <s v="Пн"/>
    <x v="20"/>
    <x v="1"/>
    <m/>
    <m/>
    <x v="9"/>
    <x v="14"/>
    <s v="норма"/>
    <n v="0"/>
    <n v="8"/>
  </r>
  <r>
    <m/>
    <d v="2024-09-24T00:00:00"/>
    <s v="Вт"/>
    <x v="20"/>
    <x v="1"/>
    <m/>
    <m/>
    <x v="9"/>
    <x v="14"/>
    <s v="норма"/>
    <n v="0"/>
    <n v="8"/>
  </r>
  <r>
    <m/>
    <d v="2024-09-25T00:00:00"/>
    <s v="Ср"/>
    <x v="20"/>
    <x v="1"/>
    <m/>
    <m/>
    <x v="9"/>
    <x v="14"/>
    <s v="норма"/>
    <n v="0"/>
    <n v="8"/>
  </r>
  <r>
    <m/>
    <d v="2024-09-26T00:00:00"/>
    <s v="Чт"/>
    <x v="20"/>
    <x v="1"/>
    <m/>
    <m/>
    <x v="9"/>
    <x v="14"/>
    <s v="норма"/>
    <n v="0"/>
    <n v="8"/>
  </r>
  <r>
    <m/>
    <d v="2024-09-27T00:00:00"/>
    <s v="Пт"/>
    <x v="20"/>
    <x v="1"/>
    <m/>
    <m/>
    <x v="9"/>
    <x v="14"/>
    <s v="норма"/>
    <n v="0"/>
    <n v="8"/>
  </r>
  <r>
    <s v="В/П"/>
    <d v="2024-09-28T00:00:00"/>
    <s v="Сб"/>
    <x v="0"/>
    <x v="5"/>
    <m/>
    <m/>
    <x v="9"/>
    <x v="14"/>
    <s v=""/>
    <n v="0"/>
    <n v="0"/>
  </r>
  <r>
    <s v="В/П"/>
    <d v="2024-09-29T00:00:00"/>
    <s v="Вс"/>
    <x v="0"/>
    <x v="5"/>
    <m/>
    <m/>
    <x v="9"/>
    <x v="14"/>
    <s v=""/>
    <n v="0"/>
    <n v="0"/>
  </r>
  <r>
    <m/>
    <d v="2024-09-30T00:00:00"/>
    <s v="Пн"/>
    <x v="20"/>
    <x v="1"/>
    <m/>
    <m/>
    <x v="9"/>
    <x v="14"/>
    <s v="норма"/>
    <n v="0"/>
    <n v="8"/>
  </r>
  <r>
    <s v="В/П"/>
    <d v="2024-09-01T00:00:00"/>
    <s v="Вс"/>
    <x v="0"/>
    <x v="5"/>
    <m/>
    <m/>
    <x v="7"/>
    <x v="14"/>
    <s v=""/>
    <n v="0"/>
    <n v="0"/>
  </r>
  <r>
    <m/>
    <d v="2024-09-02T00:00:00"/>
    <s v="Пн"/>
    <x v="13"/>
    <x v="1"/>
    <m/>
    <m/>
    <x v="7"/>
    <x v="14"/>
    <s v="норма"/>
    <n v="0"/>
    <n v="8"/>
  </r>
  <r>
    <m/>
    <d v="2024-09-03T00:00:00"/>
    <s v="Вт"/>
    <x v="13"/>
    <x v="1"/>
    <m/>
    <m/>
    <x v="7"/>
    <x v="14"/>
    <s v="норма"/>
    <n v="0"/>
    <n v="8"/>
  </r>
  <r>
    <m/>
    <d v="2024-09-04T00:00:00"/>
    <s v="Ср"/>
    <x v="13"/>
    <x v="1"/>
    <m/>
    <m/>
    <x v="7"/>
    <x v="14"/>
    <s v="норма"/>
    <n v="0"/>
    <n v="8"/>
  </r>
  <r>
    <m/>
    <d v="2024-09-05T00:00:00"/>
    <s v="Чт"/>
    <x v="13"/>
    <x v="1"/>
    <m/>
    <m/>
    <x v="7"/>
    <x v="14"/>
    <s v="норма"/>
    <n v="0"/>
    <n v="8"/>
  </r>
  <r>
    <m/>
    <d v="2024-09-06T00:00:00"/>
    <s v="Пт"/>
    <x v="13"/>
    <x v="1"/>
    <m/>
    <m/>
    <x v="7"/>
    <x v="14"/>
    <s v="норма"/>
    <n v="0"/>
    <n v="8"/>
  </r>
  <r>
    <s v="В/П"/>
    <d v="2024-09-07T00:00:00"/>
    <s v="Сб"/>
    <x v="0"/>
    <x v="5"/>
    <m/>
    <m/>
    <x v="7"/>
    <x v="14"/>
    <s v=""/>
    <n v="0"/>
    <n v="0"/>
  </r>
  <r>
    <s v="В/П"/>
    <d v="2024-09-08T00:00:00"/>
    <s v="Вс"/>
    <x v="0"/>
    <x v="5"/>
    <m/>
    <m/>
    <x v="7"/>
    <x v="14"/>
    <s v=""/>
    <n v="0"/>
    <n v="0"/>
  </r>
  <r>
    <m/>
    <d v="2024-09-09T00:00:00"/>
    <s v="Пн"/>
    <x v="1"/>
    <x v="1"/>
    <m/>
    <m/>
    <x v="7"/>
    <x v="14"/>
    <s v="норма"/>
    <n v="0"/>
    <n v="8"/>
  </r>
  <r>
    <m/>
    <d v="2024-09-10T00:00:00"/>
    <s v="Вт"/>
    <x v="1"/>
    <x v="1"/>
    <m/>
    <m/>
    <x v="7"/>
    <x v="14"/>
    <s v="норма"/>
    <n v="0"/>
    <n v="8"/>
  </r>
  <r>
    <m/>
    <d v="2024-09-11T00:00:00"/>
    <s v="Ср"/>
    <x v="1"/>
    <x v="1"/>
    <m/>
    <m/>
    <x v="7"/>
    <x v="14"/>
    <s v="норма"/>
    <n v="0"/>
    <n v="8"/>
  </r>
  <r>
    <m/>
    <d v="2024-09-12T00:00:00"/>
    <s v="Чт"/>
    <x v="13"/>
    <x v="1"/>
    <m/>
    <m/>
    <x v="7"/>
    <x v="14"/>
    <s v="норма"/>
    <n v="0"/>
    <n v="8"/>
  </r>
  <r>
    <m/>
    <d v="2024-09-13T00:00:00"/>
    <s v="Пт"/>
    <x v="13"/>
    <x v="1"/>
    <m/>
    <m/>
    <x v="7"/>
    <x v="14"/>
    <s v="норма"/>
    <n v="0"/>
    <n v="8"/>
  </r>
  <r>
    <s v="В/П"/>
    <d v="2024-09-14T00:00:00"/>
    <s v="Сб"/>
    <x v="0"/>
    <x v="5"/>
    <m/>
    <m/>
    <x v="7"/>
    <x v="14"/>
    <s v=""/>
    <n v="0"/>
    <n v="0"/>
  </r>
  <r>
    <s v="В/П"/>
    <d v="2024-09-15T00:00:00"/>
    <s v="Вс"/>
    <x v="0"/>
    <x v="5"/>
    <m/>
    <m/>
    <x v="7"/>
    <x v="14"/>
    <s v=""/>
    <n v="0"/>
    <n v="0"/>
  </r>
  <r>
    <m/>
    <d v="2024-09-16T00:00:00"/>
    <s v="Пн"/>
    <x v="13"/>
    <x v="1"/>
    <m/>
    <m/>
    <x v="7"/>
    <x v="14"/>
    <s v="норма"/>
    <n v="0"/>
    <n v="8"/>
  </r>
  <r>
    <m/>
    <d v="2024-09-17T00:00:00"/>
    <s v="Вт"/>
    <x v="13"/>
    <x v="1"/>
    <m/>
    <m/>
    <x v="7"/>
    <x v="14"/>
    <s v="норма"/>
    <n v="0"/>
    <n v="8"/>
  </r>
  <r>
    <m/>
    <d v="2024-09-18T00:00:00"/>
    <s v="Ср"/>
    <x v="13"/>
    <x v="1"/>
    <m/>
    <m/>
    <x v="7"/>
    <x v="14"/>
    <s v="норма"/>
    <n v="0"/>
    <n v="8"/>
  </r>
  <r>
    <m/>
    <d v="2024-09-19T00:00:00"/>
    <s v="Чт"/>
    <x v="13"/>
    <x v="1"/>
    <m/>
    <m/>
    <x v="7"/>
    <x v="14"/>
    <s v="норма"/>
    <n v="0"/>
    <n v="8"/>
  </r>
  <r>
    <m/>
    <d v="2024-09-20T00:00:00"/>
    <s v="Пт"/>
    <x v="13"/>
    <x v="1"/>
    <m/>
    <m/>
    <x v="7"/>
    <x v="14"/>
    <s v="норма"/>
    <n v="0"/>
    <n v="8"/>
  </r>
  <r>
    <s v="В/П"/>
    <d v="2024-09-21T00:00:00"/>
    <s v="Сб"/>
    <x v="0"/>
    <x v="5"/>
    <m/>
    <m/>
    <x v="7"/>
    <x v="14"/>
    <s v=""/>
    <n v="0"/>
    <n v="0"/>
  </r>
  <r>
    <s v="В/П"/>
    <d v="2024-09-22T00:00:00"/>
    <s v="Вс"/>
    <x v="0"/>
    <x v="5"/>
    <m/>
    <m/>
    <x v="7"/>
    <x v="14"/>
    <s v=""/>
    <n v="0"/>
    <n v="0"/>
  </r>
  <r>
    <m/>
    <d v="2024-09-23T00:00:00"/>
    <s v="Пн"/>
    <x v="1"/>
    <x v="1"/>
    <m/>
    <m/>
    <x v="7"/>
    <x v="14"/>
    <s v="норма"/>
    <n v="0"/>
    <n v="8"/>
  </r>
  <r>
    <m/>
    <d v="2024-09-24T00:00:00"/>
    <s v="Вт"/>
    <x v="1"/>
    <x v="1"/>
    <m/>
    <m/>
    <x v="7"/>
    <x v="14"/>
    <s v="норма"/>
    <n v="0"/>
    <n v="8"/>
  </r>
  <r>
    <m/>
    <d v="2024-09-25T00:00:00"/>
    <s v="Ср"/>
    <x v="1"/>
    <x v="1"/>
    <m/>
    <m/>
    <x v="7"/>
    <x v="14"/>
    <s v="норма"/>
    <n v="0"/>
    <n v="8"/>
  </r>
  <r>
    <m/>
    <d v="2024-09-26T00:00:00"/>
    <s v="Чт"/>
    <x v="1"/>
    <x v="1"/>
    <m/>
    <m/>
    <x v="7"/>
    <x v="14"/>
    <s v="норма"/>
    <n v="0"/>
    <n v="8"/>
  </r>
  <r>
    <m/>
    <d v="2024-09-27T00:00:00"/>
    <s v="Пт"/>
    <x v="1"/>
    <x v="1"/>
    <m/>
    <m/>
    <x v="7"/>
    <x v="14"/>
    <s v="норма"/>
    <n v="0"/>
    <n v="8"/>
  </r>
  <r>
    <s v="В/П"/>
    <d v="2024-09-28T00:00:00"/>
    <s v="Сб"/>
    <x v="0"/>
    <x v="5"/>
    <m/>
    <m/>
    <x v="7"/>
    <x v="14"/>
    <s v=""/>
    <n v="0"/>
    <n v="0"/>
  </r>
  <r>
    <s v="В/П"/>
    <d v="2024-09-29T00:00:00"/>
    <s v="Вс"/>
    <x v="0"/>
    <x v="5"/>
    <m/>
    <m/>
    <x v="7"/>
    <x v="14"/>
    <s v=""/>
    <n v="0"/>
    <n v="0"/>
  </r>
  <r>
    <m/>
    <d v="2024-09-30T00:00:00"/>
    <s v="Пн"/>
    <x v="1"/>
    <x v="1"/>
    <m/>
    <m/>
    <x v="7"/>
    <x v="14"/>
    <s v="норма"/>
    <n v="0"/>
    <n v="8"/>
  </r>
  <r>
    <s v="В/П"/>
    <d v="2024-09-01T00:00:00"/>
    <s v="Вс"/>
    <x v="0"/>
    <x v="5"/>
    <m/>
    <m/>
    <x v="2"/>
    <x v="14"/>
    <s v=""/>
    <n v="0"/>
    <n v="0"/>
  </r>
  <r>
    <m/>
    <d v="2024-09-02T00:00:00"/>
    <s v="Пн"/>
    <x v="40"/>
    <x v="1"/>
    <m/>
    <m/>
    <x v="2"/>
    <x v="14"/>
    <s v="норма"/>
    <n v="0"/>
    <n v="8"/>
  </r>
  <r>
    <m/>
    <d v="2024-09-03T00:00:00"/>
    <s v="Вт"/>
    <x v="40"/>
    <x v="1"/>
    <m/>
    <m/>
    <x v="2"/>
    <x v="14"/>
    <s v="норма"/>
    <n v="0"/>
    <n v="8"/>
  </r>
  <r>
    <m/>
    <d v="2024-09-04T00:00:00"/>
    <s v="Ср"/>
    <x v="40"/>
    <x v="1"/>
    <m/>
    <m/>
    <x v="2"/>
    <x v="14"/>
    <s v="норма"/>
    <n v="0"/>
    <n v="8"/>
  </r>
  <r>
    <m/>
    <d v="2024-09-05T00:00:00"/>
    <s v="Чт"/>
    <x v="40"/>
    <x v="1"/>
    <m/>
    <m/>
    <x v="2"/>
    <x v="14"/>
    <s v="норма"/>
    <n v="0"/>
    <n v="8"/>
  </r>
  <r>
    <m/>
    <d v="2024-09-06T00:00:00"/>
    <s v="Пт"/>
    <x v="40"/>
    <x v="1"/>
    <m/>
    <m/>
    <x v="2"/>
    <x v="14"/>
    <s v="норма"/>
    <n v="0"/>
    <n v="8"/>
  </r>
  <r>
    <s v="В/П"/>
    <d v="2024-09-07T00:00:00"/>
    <s v="Сб"/>
    <x v="0"/>
    <x v="5"/>
    <m/>
    <m/>
    <x v="2"/>
    <x v="14"/>
    <s v=""/>
    <n v="0"/>
    <n v="0"/>
  </r>
  <r>
    <s v="В/П"/>
    <d v="2024-09-08T00:00:00"/>
    <s v="Вс"/>
    <x v="0"/>
    <x v="5"/>
    <m/>
    <m/>
    <x v="2"/>
    <x v="14"/>
    <s v=""/>
    <n v="0"/>
    <n v="0"/>
  </r>
  <r>
    <m/>
    <d v="2024-09-09T00:00:00"/>
    <s v="Пн"/>
    <x v="40"/>
    <x v="1"/>
    <m/>
    <m/>
    <x v="2"/>
    <x v="14"/>
    <s v="норма"/>
    <n v="0"/>
    <n v="8"/>
  </r>
  <r>
    <m/>
    <d v="2024-09-10T00:00:00"/>
    <s v="Вт"/>
    <x v="40"/>
    <x v="1"/>
    <m/>
    <m/>
    <x v="2"/>
    <x v="14"/>
    <s v="норма"/>
    <n v="0"/>
    <n v="8"/>
  </r>
  <r>
    <m/>
    <d v="2024-09-11T00:00:00"/>
    <s v="Ср"/>
    <x v="40"/>
    <x v="1"/>
    <m/>
    <m/>
    <x v="2"/>
    <x v="14"/>
    <s v="норма"/>
    <n v="0"/>
    <n v="8"/>
  </r>
  <r>
    <m/>
    <d v="2024-09-12T00:00:00"/>
    <s v="Чт"/>
    <x v="40"/>
    <x v="1"/>
    <m/>
    <m/>
    <x v="2"/>
    <x v="14"/>
    <s v="норма"/>
    <n v="0"/>
    <n v="8"/>
  </r>
  <r>
    <m/>
    <d v="2024-09-13T00:00:00"/>
    <s v="Пт"/>
    <x v="40"/>
    <x v="1"/>
    <m/>
    <m/>
    <x v="2"/>
    <x v="14"/>
    <s v="норма"/>
    <n v="0"/>
    <n v="8"/>
  </r>
  <r>
    <s v="В/П"/>
    <d v="2024-09-14T00:00:00"/>
    <s v="Сб"/>
    <x v="0"/>
    <x v="5"/>
    <m/>
    <m/>
    <x v="2"/>
    <x v="14"/>
    <s v=""/>
    <n v="0"/>
    <n v="0"/>
  </r>
  <r>
    <s v="В/П"/>
    <d v="2024-09-15T00:00:00"/>
    <s v="Вс"/>
    <x v="0"/>
    <x v="5"/>
    <m/>
    <m/>
    <x v="2"/>
    <x v="14"/>
    <s v=""/>
    <n v="0"/>
    <n v="0"/>
  </r>
  <r>
    <m/>
    <d v="2024-09-16T00:00:00"/>
    <s v="Пн"/>
    <x v="40"/>
    <x v="1"/>
    <m/>
    <m/>
    <x v="2"/>
    <x v="14"/>
    <s v="норма"/>
    <n v="0"/>
    <n v="8"/>
  </r>
  <r>
    <m/>
    <d v="2024-09-17T00:00:00"/>
    <s v="Вт"/>
    <x v="40"/>
    <x v="11"/>
    <m/>
    <m/>
    <x v="2"/>
    <x v="14"/>
    <s v="норма + переработка"/>
    <n v="1"/>
    <n v="8"/>
  </r>
  <r>
    <m/>
    <d v="2024-09-18T00:00:00"/>
    <s v="Ср"/>
    <x v="44"/>
    <x v="2"/>
    <m/>
    <m/>
    <x v="2"/>
    <x v="14"/>
    <s v="норма"/>
    <n v="0"/>
    <n v="4"/>
  </r>
  <r>
    <m/>
    <d v="2024-09-18T00:00:00"/>
    <s v="Ср"/>
    <x v="40"/>
    <x v="9"/>
    <m/>
    <m/>
    <x v="2"/>
    <x v="14"/>
    <s v="норма + переработка"/>
    <n v="3"/>
    <n v="4"/>
  </r>
  <r>
    <m/>
    <d v="2024-09-19T00:00:00"/>
    <s v="Чт"/>
    <x v="44"/>
    <x v="7"/>
    <m/>
    <m/>
    <x v="2"/>
    <x v="14"/>
    <s v="норма"/>
    <n v="0"/>
    <n v="3"/>
  </r>
  <r>
    <m/>
    <d v="2024-09-19T00:00:00"/>
    <s v="Чт"/>
    <x v="40"/>
    <x v="1"/>
    <m/>
    <m/>
    <x v="2"/>
    <x v="14"/>
    <s v="норма + переработка"/>
    <n v="3"/>
    <n v="5"/>
  </r>
  <r>
    <m/>
    <d v="2024-09-20T00:00:00"/>
    <s v="Пт"/>
    <x v="40"/>
    <x v="14"/>
    <m/>
    <m/>
    <x v="2"/>
    <x v="14"/>
    <s v="норма + переработка"/>
    <n v="5"/>
    <n v="8"/>
  </r>
  <r>
    <s v="В/П"/>
    <d v="2024-09-21T00:00:00"/>
    <s v="Сб"/>
    <x v="40"/>
    <x v="1"/>
    <m/>
    <m/>
    <x v="2"/>
    <x v="14"/>
    <s v="переработка"/>
    <n v="8"/>
    <n v="0"/>
  </r>
  <r>
    <s v="В/П"/>
    <d v="2024-09-22T00:00:00"/>
    <s v="Вс"/>
    <x v="40"/>
    <x v="1"/>
    <m/>
    <m/>
    <x v="2"/>
    <x v="14"/>
    <s v="переработка"/>
    <n v="8"/>
    <n v="0"/>
  </r>
  <r>
    <m/>
    <d v="2024-09-23T00:00:00"/>
    <s v="Пн"/>
    <x v="40"/>
    <x v="1"/>
    <m/>
    <m/>
    <x v="2"/>
    <x v="14"/>
    <s v="норма"/>
    <n v="0"/>
    <n v="8"/>
  </r>
  <r>
    <m/>
    <d v="2024-09-24T00:00:00"/>
    <s v="Вт"/>
    <x v="40"/>
    <x v="1"/>
    <m/>
    <m/>
    <x v="2"/>
    <x v="14"/>
    <s v="норма"/>
    <n v="0"/>
    <n v="8"/>
  </r>
  <r>
    <m/>
    <d v="2024-09-25T00:00:00"/>
    <s v="Ср"/>
    <x v="40"/>
    <x v="1"/>
    <m/>
    <m/>
    <x v="2"/>
    <x v="14"/>
    <s v="норма"/>
    <n v="0"/>
    <n v="8"/>
  </r>
  <r>
    <m/>
    <d v="2024-09-26T00:00:00"/>
    <s v="Чт"/>
    <x v="40"/>
    <x v="1"/>
    <m/>
    <m/>
    <x v="2"/>
    <x v="14"/>
    <s v="норма"/>
    <n v="0"/>
    <n v="8"/>
  </r>
  <r>
    <m/>
    <d v="2024-09-27T00:00:00"/>
    <s v="Пт"/>
    <x v="40"/>
    <x v="1"/>
    <m/>
    <m/>
    <x v="2"/>
    <x v="14"/>
    <s v="норма"/>
    <n v="0"/>
    <n v="8"/>
  </r>
  <r>
    <s v="В/П"/>
    <d v="2024-09-28T00:00:00"/>
    <s v="Сб"/>
    <x v="0"/>
    <x v="5"/>
    <m/>
    <m/>
    <x v="2"/>
    <x v="14"/>
    <s v=""/>
    <n v="0"/>
    <n v="0"/>
  </r>
  <r>
    <s v="В/П"/>
    <d v="2024-09-29T00:00:00"/>
    <s v="Вс"/>
    <x v="0"/>
    <x v="5"/>
    <m/>
    <m/>
    <x v="2"/>
    <x v="14"/>
    <s v=""/>
    <n v="0"/>
    <n v="0"/>
  </r>
  <r>
    <m/>
    <d v="2024-09-30T00:00:00"/>
    <s v="Пн"/>
    <x v="40"/>
    <x v="1"/>
    <m/>
    <m/>
    <x v="2"/>
    <x v="14"/>
    <s v="норма"/>
    <n v="0"/>
    <n v="8"/>
  </r>
  <r>
    <s v="В/П"/>
    <d v="2024-09-01T00:00:00"/>
    <s v="Вс"/>
    <x v="0"/>
    <x v="5"/>
    <m/>
    <m/>
    <x v="11"/>
    <x v="14"/>
    <s v=""/>
    <n v="0"/>
    <n v="0"/>
  </r>
  <r>
    <m/>
    <d v="2024-09-02T00:00:00"/>
    <s v="Пн"/>
    <x v="29"/>
    <x v="1"/>
    <m/>
    <m/>
    <x v="11"/>
    <x v="14"/>
    <s v="норма"/>
    <n v="0"/>
    <n v="8"/>
  </r>
  <r>
    <m/>
    <d v="2024-09-03T00:00:00"/>
    <s v="Вт"/>
    <x v="29"/>
    <x v="1"/>
    <m/>
    <m/>
    <x v="11"/>
    <x v="14"/>
    <s v="норма"/>
    <n v="0"/>
    <n v="8"/>
  </r>
  <r>
    <m/>
    <d v="2024-09-04T00:00:00"/>
    <s v="Ср"/>
    <x v="29"/>
    <x v="1"/>
    <m/>
    <m/>
    <x v="11"/>
    <x v="14"/>
    <s v="норма"/>
    <n v="0"/>
    <n v="8"/>
  </r>
  <r>
    <m/>
    <d v="2024-09-04T00:00:00"/>
    <s v="Ср"/>
    <x v="17"/>
    <x v="1"/>
    <m/>
    <m/>
    <x v="11"/>
    <x v="14"/>
    <s v="переработка"/>
    <n v="8"/>
    <n v="0"/>
  </r>
  <r>
    <m/>
    <d v="2024-09-05T00:00:00"/>
    <s v="Чт"/>
    <x v="21"/>
    <x v="1"/>
    <m/>
    <m/>
    <x v="11"/>
    <x v="14"/>
    <s v="норма"/>
    <n v="0"/>
    <n v="8"/>
  </r>
  <r>
    <m/>
    <d v="2024-09-06T00:00:00"/>
    <s v="Пт"/>
    <x v="17"/>
    <x v="2"/>
    <m/>
    <m/>
    <x v="11"/>
    <x v="14"/>
    <s v="норма"/>
    <n v="0"/>
    <n v="4"/>
  </r>
  <r>
    <m/>
    <d v="2024-09-06T00:00:00"/>
    <s v="Пт"/>
    <x v="21"/>
    <x v="2"/>
    <m/>
    <m/>
    <x v="11"/>
    <x v="14"/>
    <s v="норма"/>
    <n v="0"/>
    <n v="4"/>
  </r>
  <r>
    <s v="В/П"/>
    <d v="2024-09-07T00:00:00"/>
    <s v="Сб"/>
    <x v="0"/>
    <x v="5"/>
    <m/>
    <m/>
    <x v="11"/>
    <x v="14"/>
    <s v=""/>
    <n v="0"/>
    <n v="0"/>
  </r>
  <r>
    <s v="В/П"/>
    <d v="2024-09-08T00:00:00"/>
    <s v="Вс"/>
    <x v="0"/>
    <x v="5"/>
    <m/>
    <m/>
    <x v="11"/>
    <x v="14"/>
    <s v=""/>
    <n v="0"/>
    <n v="0"/>
  </r>
  <r>
    <m/>
    <d v="2024-09-09T00:00:00"/>
    <s v="Пн"/>
    <x v="29"/>
    <x v="1"/>
    <m/>
    <m/>
    <x v="11"/>
    <x v="14"/>
    <s v="норма"/>
    <n v="0"/>
    <n v="8"/>
  </r>
  <r>
    <m/>
    <d v="2024-09-10T00:00:00"/>
    <s v="Вт"/>
    <x v="29"/>
    <x v="1"/>
    <m/>
    <m/>
    <x v="11"/>
    <x v="14"/>
    <s v="норма"/>
    <n v="0"/>
    <n v="8"/>
  </r>
  <r>
    <m/>
    <d v="2024-09-11T00:00:00"/>
    <s v="Ср"/>
    <x v="29"/>
    <x v="1"/>
    <m/>
    <m/>
    <x v="11"/>
    <x v="14"/>
    <s v="норма"/>
    <n v="0"/>
    <n v="8"/>
  </r>
  <r>
    <m/>
    <d v="2024-09-12T00:00:00"/>
    <s v="Чт"/>
    <x v="29"/>
    <x v="1"/>
    <m/>
    <m/>
    <x v="11"/>
    <x v="14"/>
    <s v="норма"/>
    <n v="0"/>
    <n v="8"/>
  </r>
  <r>
    <m/>
    <d v="2024-09-13T00:00:00"/>
    <s v="Пт"/>
    <x v="29"/>
    <x v="1"/>
    <m/>
    <m/>
    <x v="11"/>
    <x v="14"/>
    <s v="норма"/>
    <n v="0"/>
    <n v="8"/>
  </r>
  <r>
    <s v="В/П"/>
    <d v="2024-09-14T00:00:00"/>
    <s v="Сб"/>
    <x v="0"/>
    <x v="5"/>
    <m/>
    <m/>
    <x v="11"/>
    <x v="14"/>
    <s v=""/>
    <n v="0"/>
    <n v="0"/>
  </r>
  <r>
    <s v="В/П"/>
    <d v="2024-09-15T00:00:00"/>
    <s v="Вс"/>
    <x v="0"/>
    <x v="5"/>
    <m/>
    <m/>
    <x v="11"/>
    <x v="14"/>
    <s v=""/>
    <n v="0"/>
    <n v="0"/>
  </r>
  <r>
    <m/>
    <d v="2024-09-16T00:00:00"/>
    <s v="Пн"/>
    <x v="29"/>
    <x v="1"/>
    <m/>
    <m/>
    <x v="11"/>
    <x v="14"/>
    <s v="норма"/>
    <n v="0"/>
    <n v="8"/>
  </r>
  <r>
    <m/>
    <d v="2024-09-17T00:00:00"/>
    <s v="Вт"/>
    <x v="29"/>
    <x v="1"/>
    <m/>
    <m/>
    <x v="11"/>
    <x v="14"/>
    <s v="норма"/>
    <n v="0"/>
    <n v="8"/>
  </r>
  <r>
    <m/>
    <d v="2024-09-18T00:00:00"/>
    <s v="Ср"/>
    <x v="29"/>
    <x v="1"/>
    <m/>
    <m/>
    <x v="11"/>
    <x v="14"/>
    <s v="норма"/>
    <n v="0"/>
    <n v="8"/>
  </r>
  <r>
    <m/>
    <d v="2024-09-19T00:00:00"/>
    <s v="Чт"/>
    <x v="29"/>
    <x v="1"/>
    <m/>
    <m/>
    <x v="11"/>
    <x v="14"/>
    <s v="норма"/>
    <n v="0"/>
    <n v="8"/>
  </r>
  <r>
    <m/>
    <d v="2024-09-20T00:00:00"/>
    <s v="Пт"/>
    <x v="17"/>
    <x v="1"/>
    <m/>
    <m/>
    <x v="11"/>
    <x v="14"/>
    <s v="норма"/>
    <n v="0"/>
    <n v="8"/>
  </r>
  <r>
    <s v="В/П"/>
    <d v="2024-09-21T00:00:00"/>
    <s v="Сб"/>
    <x v="47"/>
    <x v="1"/>
    <m/>
    <m/>
    <x v="11"/>
    <x v="14"/>
    <s v="переработка"/>
    <n v="8"/>
    <n v="0"/>
  </r>
  <r>
    <s v="В/П"/>
    <d v="2024-09-22T00:00:00"/>
    <s v="Вс"/>
    <x v="47"/>
    <x v="1"/>
    <m/>
    <m/>
    <x v="11"/>
    <x v="14"/>
    <s v="переработка"/>
    <n v="8"/>
    <n v="0"/>
  </r>
  <r>
    <m/>
    <d v="2024-09-23T00:00:00"/>
    <s v="Пн"/>
    <x v="17"/>
    <x v="1"/>
    <m/>
    <m/>
    <x v="11"/>
    <x v="14"/>
    <s v="норма"/>
    <n v="0"/>
    <n v="8"/>
  </r>
  <r>
    <m/>
    <d v="2024-09-24T00:00:00"/>
    <s v="Вт"/>
    <x v="1"/>
    <x v="1"/>
    <m/>
    <m/>
    <x v="11"/>
    <x v="14"/>
    <s v="норма"/>
    <n v="0"/>
    <n v="8"/>
  </r>
  <r>
    <m/>
    <d v="2024-09-25T00:00:00"/>
    <s v="Ср"/>
    <x v="17"/>
    <x v="1"/>
    <m/>
    <m/>
    <x v="11"/>
    <x v="14"/>
    <s v="норма"/>
    <n v="0"/>
    <n v="8"/>
  </r>
  <r>
    <m/>
    <d v="2024-09-26T00:00:00"/>
    <s v="Чт"/>
    <x v="0"/>
    <x v="5"/>
    <m/>
    <m/>
    <x v="11"/>
    <x v="14"/>
    <s v=""/>
    <n v="0"/>
    <n v="0"/>
  </r>
  <r>
    <m/>
    <d v="2024-09-27T00:00:00"/>
    <s v="Пт"/>
    <x v="0"/>
    <x v="5"/>
    <m/>
    <m/>
    <x v="11"/>
    <x v="14"/>
    <s v=""/>
    <n v="0"/>
    <n v="0"/>
  </r>
  <r>
    <s v="В/П"/>
    <d v="2024-09-28T00:00:00"/>
    <s v="Сб"/>
    <x v="17"/>
    <x v="13"/>
    <m/>
    <m/>
    <x v="11"/>
    <x v="14"/>
    <s v="переработка"/>
    <n v="12"/>
    <n v="0"/>
  </r>
  <r>
    <s v="В/П"/>
    <d v="2024-09-29T00:00:00"/>
    <s v="Вс"/>
    <x v="17"/>
    <x v="13"/>
    <m/>
    <m/>
    <x v="11"/>
    <x v="14"/>
    <s v="переработка"/>
    <n v="12"/>
    <n v="0"/>
  </r>
  <r>
    <m/>
    <d v="2024-09-30T00:00:00"/>
    <s v="Пн"/>
    <x v="29"/>
    <x v="1"/>
    <m/>
    <m/>
    <x v="11"/>
    <x v="14"/>
    <s v="норма"/>
    <n v="0"/>
    <n v="8"/>
  </r>
  <r>
    <s v="В/П"/>
    <d v="2024-09-01T00:00:00"/>
    <s v="Вс"/>
    <x v="0"/>
    <x v="5"/>
    <m/>
    <m/>
    <x v="8"/>
    <x v="14"/>
    <s v=""/>
    <n v="0"/>
    <n v="0"/>
  </r>
  <r>
    <m/>
    <d v="2024-09-02T00:00:00"/>
    <s v="Пн"/>
    <x v="13"/>
    <x v="1"/>
    <m/>
    <m/>
    <x v="8"/>
    <x v="14"/>
    <s v="норма"/>
    <n v="0"/>
    <n v="8"/>
  </r>
  <r>
    <m/>
    <d v="2024-09-03T00:00:00"/>
    <s v="Вт"/>
    <x v="30"/>
    <x v="1"/>
    <m/>
    <m/>
    <x v="8"/>
    <x v="14"/>
    <s v="норма"/>
    <n v="0"/>
    <n v="8"/>
  </r>
  <r>
    <m/>
    <d v="2024-09-04T00:00:00"/>
    <s v="Ср"/>
    <x v="30"/>
    <x v="1"/>
    <m/>
    <m/>
    <x v="8"/>
    <x v="14"/>
    <s v="норма"/>
    <n v="0"/>
    <n v="8"/>
  </r>
  <r>
    <m/>
    <d v="2024-09-05T00:00:00"/>
    <s v="Чт"/>
    <x v="30"/>
    <x v="1"/>
    <m/>
    <m/>
    <x v="8"/>
    <x v="14"/>
    <s v="норма"/>
    <n v="0"/>
    <n v="8"/>
  </r>
  <r>
    <m/>
    <d v="2024-09-06T00:00:00"/>
    <s v="Пт"/>
    <x v="30"/>
    <x v="1"/>
    <m/>
    <m/>
    <x v="8"/>
    <x v="14"/>
    <s v="норма"/>
    <n v="0"/>
    <n v="8"/>
  </r>
  <r>
    <s v="В/П"/>
    <d v="2024-09-07T00:00:00"/>
    <s v="Сб"/>
    <x v="0"/>
    <x v="5"/>
    <m/>
    <m/>
    <x v="8"/>
    <x v="14"/>
    <s v=""/>
    <n v="0"/>
    <n v="0"/>
  </r>
  <r>
    <s v="В/П"/>
    <d v="2024-09-08T00:00:00"/>
    <s v="Вс"/>
    <x v="0"/>
    <x v="5"/>
    <m/>
    <m/>
    <x v="8"/>
    <x v="14"/>
    <s v=""/>
    <n v="0"/>
    <n v="0"/>
  </r>
  <r>
    <m/>
    <d v="2024-09-09T00:00:00"/>
    <s v="Пн"/>
    <x v="30"/>
    <x v="1"/>
    <m/>
    <m/>
    <x v="8"/>
    <x v="14"/>
    <s v="норма"/>
    <n v="0"/>
    <n v="8"/>
  </r>
  <r>
    <m/>
    <d v="2024-09-10T00:00:00"/>
    <s v="Вт"/>
    <x v="30"/>
    <x v="1"/>
    <m/>
    <m/>
    <x v="8"/>
    <x v="14"/>
    <s v="норма"/>
    <n v="0"/>
    <n v="8"/>
  </r>
  <r>
    <m/>
    <d v="2024-09-11T00:00:00"/>
    <s v="Ср"/>
    <x v="30"/>
    <x v="1"/>
    <m/>
    <m/>
    <x v="8"/>
    <x v="14"/>
    <s v="норма"/>
    <n v="0"/>
    <n v="8"/>
  </r>
  <r>
    <m/>
    <d v="2024-09-12T00:00:00"/>
    <s v="Чт"/>
    <x v="30"/>
    <x v="1"/>
    <m/>
    <m/>
    <x v="8"/>
    <x v="14"/>
    <s v="норма"/>
    <n v="0"/>
    <n v="8"/>
  </r>
  <r>
    <m/>
    <d v="2024-09-13T00:00:00"/>
    <s v="Пт"/>
    <x v="30"/>
    <x v="1"/>
    <m/>
    <m/>
    <x v="8"/>
    <x v="14"/>
    <s v="норма"/>
    <n v="0"/>
    <n v="8"/>
  </r>
  <r>
    <s v="В/П"/>
    <d v="2024-09-14T00:00:00"/>
    <s v="Сб"/>
    <x v="0"/>
    <x v="5"/>
    <m/>
    <m/>
    <x v="8"/>
    <x v="14"/>
    <s v=""/>
    <n v="0"/>
    <n v="0"/>
  </r>
  <r>
    <s v="В/П"/>
    <d v="2024-09-15T00:00:00"/>
    <s v="Вс"/>
    <x v="0"/>
    <x v="5"/>
    <m/>
    <m/>
    <x v="8"/>
    <x v="14"/>
    <s v=""/>
    <n v="0"/>
    <n v="0"/>
  </r>
  <r>
    <m/>
    <d v="2024-09-16T00:00:00"/>
    <s v="Пн"/>
    <x v="30"/>
    <x v="1"/>
    <m/>
    <m/>
    <x v="8"/>
    <x v="14"/>
    <s v="норма"/>
    <n v="0"/>
    <n v="8"/>
  </r>
  <r>
    <m/>
    <d v="2024-09-17T00:00:00"/>
    <s v="Вт"/>
    <x v="30"/>
    <x v="1"/>
    <m/>
    <m/>
    <x v="8"/>
    <x v="14"/>
    <s v="норма"/>
    <n v="0"/>
    <n v="8"/>
  </r>
  <r>
    <m/>
    <d v="2024-09-18T00:00:00"/>
    <s v="Ср"/>
    <x v="30"/>
    <x v="1"/>
    <m/>
    <m/>
    <x v="8"/>
    <x v="14"/>
    <s v="норма"/>
    <n v="0"/>
    <n v="8"/>
  </r>
  <r>
    <m/>
    <d v="2024-09-19T00:00:00"/>
    <s v="Чт"/>
    <x v="30"/>
    <x v="1"/>
    <m/>
    <m/>
    <x v="8"/>
    <x v="14"/>
    <s v="норма"/>
    <n v="0"/>
    <n v="8"/>
  </r>
  <r>
    <m/>
    <d v="2024-09-20T00:00:00"/>
    <s v="Пт"/>
    <x v="30"/>
    <x v="1"/>
    <m/>
    <m/>
    <x v="8"/>
    <x v="14"/>
    <s v="норма"/>
    <n v="0"/>
    <n v="8"/>
  </r>
  <r>
    <s v="В/П"/>
    <d v="2024-09-21T00:00:00"/>
    <s v="Сб"/>
    <x v="0"/>
    <x v="5"/>
    <m/>
    <m/>
    <x v="8"/>
    <x v="14"/>
    <s v=""/>
    <n v="0"/>
    <n v="0"/>
  </r>
  <r>
    <s v="В/П"/>
    <d v="2024-09-22T00:00:00"/>
    <s v="Вс"/>
    <x v="0"/>
    <x v="5"/>
    <m/>
    <m/>
    <x v="8"/>
    <x v="14"/>
    <s v=""/>
    <n v="0"/>
    <n v="0"/>
  </r>
  <r>
    <m/>
    <d v="2024-09-23T00:00:00"/>
    <s v="Пн"/>
    <x v="30"/>
    <x v="1"/>
    <m/>
    <m/>
    <x v="8"/>
    <x v="14"/>
    <s v="норма"/>
    <n v="0"/>
    <n v="8"/>
  </r>
  <r>
    <m/>
    <d v="2024-09-24T00:00:00"/>
    <s v="Вт"/>
    <x v="30"/>
    <x v="1"/>
    <m/>
    <m/>
    <x v="8"/>
    <x v="14"/>
    <s v="норма"/>
    <n v="0"/>
    <n v="8"/>
  </r>
  <r>
    <m/>
    <d v="2024-09-25T00:00:00"/>
    <s v="Ср"/>
    <x v="30"/>
    <x v="1"/>
    <m/>
    <m/>
    <x v="8"/>
    <x v="14"/>
    <s v="норма"/>
    <n v="0"/>
    <n v="8"/>
  </r>
  <r>
    <m/>
    <d v="2024-09-26T00:00:00"/>
    <s v="Чт"/>
    <x v="30"/>
    <x v="1"/>
    <m/>
    <m/>
    <x v="8"/>
    <x v="14"/>
    <s v="норма"/>
    <n v="0"/>
    <n v="8"/>
  </r>
  <r>
    <m/>
    <d v="2024-09-27T00:00:00"/>
    <s v="Пт"/>
    <x v="30"/>
    <x v="1"/>
    <m/>
    <m/>
    <x v="8"/>
    <x v="14"/>
    <s v="норма"/>
    <n v="0"/>
    <n v="8"/>
  </r>
  <r>
    <s v="В/П"/>
    <d v="2024-09-28T00:00:00"/>
    <s v="Сб"/>
    <x v="0"/>
    <x v="5"/>
    <m/>
    <m/>
    <x v="8"/>
    <x v="14"/>
    <s v=""/>
    <n v="0"/>
    <n v="0"/>
  </r>
  <r>
    <s v="В/П"/>
    <d v="2024-09-29T00:00:00"/>
    <s v="Вс"/>
    <x v="0"/>
    <x v="5"/>
    <m/>
    <m/>
    <x v="8"/>
    <x v="14"/>
    <s v=""/>
    <n v="0"/>
    <n v="0"/>
  </r>
  <r>
    <m/>
    <d v="2024-09-30T00:00:00"/>
    <s v="Пн"/>
    <x v="30"/>
    <x v="1"/>
    <m/>
    <m/>
    <x v="8"/>
    <x v="14"/>
    <s v="норма"/>
    <n v="0"/>
    <n v="8"/>
  </r>
  <r>
    <s v="В/П"/>
    <d v="2024-09-01T00:00:00"/>
    <s v="Вс"/>
    <x v="0"/>
    <x v="5"/>
    <m/>
    <m/>
    <x v="6"/>
    <x v="14"/>
    <s v=""/>
    <n v="0"/>
    <n v="0"/>
  </r>
  <r>
    <m/>
    <d v="2024-09-02T00:00:00"/>
    <s v="Пн"/>
    <x v="30"/>
    <x v="1"/>
    <m/>
    <m/>
    <x v="6"/>
    <x v="14"/>
    <s v="норма"/>
    <n v="0"/>
    <n v="8"/>
  </r>
  <r>
    <m/>
    <d v="2024-09-03T00:00:00"/>
    <s v="Вт"/>
    <x v="30"/>
    <x v="1"/>
    <m/>
    <m/>
    <x v="6"/>
    <x v="14"/>
    <s v="норма"/>
    <n v="0"/>
    <n v="8"/>
  </r>
  <r>
    <m/>
    <d v="2024-09-04T00:00:00"/>
    <s v="Ср"/>
    <x v="30"/>
    <x v="1"/>
    <m/>
    <m/>
    <x v="6"/>
    <x v="14"/>
    <s v="норма"/>
    <n v="0"/>
    <n v="8"/>
  </r>
  <r>
    <m/>
    <d v="2024-09-05T00:00:00"/>
    <s v="Чт"/>
    <x v="30"/>
    <x v="1"/>
    <m/>
    <m/>
    <x v="6"/>
    <x v="14"/>
    <s v="норма"/>
    <n v="0"/>
    <n v="8"/>
  </r>
  <r>
    <m/>
    <d v="2024-09-06T00:00:00"/>
    <s v="Пт"/>
    <x v="30"/>
    <x v="1"/>
    <m/>
    <m/>
    <x v="6"/>
    <x v="14"/>
    <s v="норма"/>
    <n v="0"/>
    <n v="8"/>
  </r>
  <r>
    <s v="В/П"/>
    <d v="2024-09-07T00:00:00"/>
    <s v="Сб"/>
    <x v="0"/>
    <x v="5"/>
    <m/>
    <m/>
    <x v="6"/>
    <x v="14"/>
    <s v=""/>
    <n v="0"/>
    <n v="0"/>
  </r>
  <r>
    <s v="В/П"/>
    <d v="2024-09-08T00:00:00"/>
    <s v="Вс"/>
    <x v="0"/>
    <x v="5"/>
    <m/>
    <m/>
    <x v="6"/>
    <x v="14"/>
    <s v=""/>
    <n v="0"/>
    <n v="0"/>
  </r>
  <r>
    <m/>
    <d v="2024-09-09T00:00:00"/>
    <s v="Пн"/>
    <x v="30"/>
    <x v="1"/>
    <m/>
    <m/>
    <x v="6"/>
    <x v="14"/>
    <s v="норма"/>
    <n v="0"/>
    <n v="8"/>
  </r>
  <r>
    <m/>
    <d v="2024-09-10T00:00:00"/>
    <s v="Вт"/>
    <x v="30"/>
    <x v="1"/>
    <m/>
    <m/>
    <x v="6"/>
    <x v="14"/>
    <s v="норма"/>
    <n v="0"/>
    <n v="8"/>
  </r>
  <r>
    <m/>
    <d v="2024-09-11T00:00:00"/>
    <s v="Ср"/>
    <x v="30"/>
    <x v="1"/>
    <m/>
    <m/>
    <x v="6"/>
    <x v="14"/>
    <s v="норма"/>
    <n v="0"/>
    <n v="8"/>
  </r>
  <r>
    <m/>
    <d v="2024-09-12T00:00:00"/>
    <s v="Чт"/>
    <x v="30"/>
    <x v="1"/>
    <m/>
    <m/>
    <x v="6"/>
    <x v="14"/>
    <s v="норма"/>
    <n v="0"/>
    <n v="8"/>
  </r>
  <r>
    <m/>
    <d v="2024-09-13T00:00:00"/>
    <s v="Пт"/>
    <x v="30"/>
    <x v="1"/>
    <m/>
    <m/>
    <x v="6"/>
    <x v="14"/>
    <s v="норма"/>
    <n v="0"/>
    <n v="8"/>
  </r>
  <r>
    <s v="В/П"/>
    <d v="2024-09-14T00:00:00"/>
    <s v="Сб"/>
    <x v="0"/>
    <x v="5"/>
    <m/>
    <m/>
    <x v="6"/>
    <x v="14"/>
    <s v=""/>
    <n v="0"/>
    <n v="0"/>
  </r>
  <r>
    <s v="В/П"/>
    <d v="2024-09-15T00:00:00"/>
    <s v="Вс"/>
    <x v="0"/>
    <x v="5"/>
    <m/>
    <m/>
    <x v="6"/>
    <x v="14"/>
    <s v=""/>
    <n v="0"/>
    <n v="0"/>
  </r>
  <r>
    <m/>
    <d v="2024-09-16T00:00:00"/>
    <s v="Пн"/>
    <x v="30"/>
    <x v="1"/>
    <m/>
    <m/>
    <x v="6"/>
    <x v="14"/>
    <s v="норма"/>
    <n v="0"/>
    <n v="8"/>
  </r>
  <r>
    <m/>
    <d v="2024-09-17T00:00:00"/>
    <s v="Вт"/>
    <x v="30"/>
    <x v="1"/>
    <m/>
    <m/>
    <x v="6"/>
    <x v="14"/>
    <s v="норма"/>
    <n v="0"/>
    <n v="8"/>
  </r>
  <r>
    <m/>
    <d v="2024-09-18T00:00:00"/>
    <s v="Ср"/>
    <x v="30"/>
    <x v="1"/>
    <m/>
    <m/>
    <x v="6"/>
    <x v="14"/>
    <s v="норма"/>
    <n v="0"/>
    <n v="8"/>
  </r>
  <r>
    <m/>
    <d v="2024-09-19T00:00:00"/>
    <s v="Чт"/>
    <x v="30"/>
    <x v="1"/>
    <m/>
    <m/>
    <x v="6"/>
    <x v="14"/>
    <s v="норма"/>
    <n v="0"/>
    <n v="8"/>
  </r>
  <r>
    <m/>
    <d v="2024-09-20T00:00:00"/>
    <s v="Пт"/>
    <x v="13"/>
    <x v="1"/>
    <m/>
    <m/>
    <x v="6"/>
    <x v="14"/>
    <s v="норма"/>
    <n v="0"/>
    <n v="8"/>
  </r>
  <r>
    <s v="В/П"/>
    <d v="2024-09-21T00:00:00"/>
    <s v="Сб"/>
    <x v="0"/>
    <x v="5"/>
    <m/>
    <m/>
    <x v="6"/>
    <x v="14"/>
    <s v=""/>
    <n v="0"/>
    <n v="0"/>
  </r>
  <r>
    <s v="В/П"/>
    <d v="2024-09-22T00:00:00"/>
    <s v="Вс"/>
    <x v="0"/>
    <x v="5"/>
    <m/>
    <m/>
    <x v="6"/>
    <x v="14"/>
    <s v=""/>
    <n v="0"/>
    <n v="0"/>
  </r>
  <r>
    <m/>
    <d v="2024-09-23T00:00:00"/>
    <s v="Пн"/>
    <x v="24"/>
    <x v="10"/>
    <m/>
    <m/>
    <x v="6"/>
    <x v="14"/>
    <s v="норма + переработка"/>
    <n v="2"/>
    <n v="8"/>
  </r>
  <r>
    <m/>
    <d v="2024-09-24T00:00:00"/>
    <s v="Вт"/>
    <x v="24"/>
    <x v="10"/>
    <m/>
    <m/>
    <x v="6"/>
    <x v="14"/>
    <s v="норма + переработка"/>
    <n v="2"/>
    <n v="8"/>
  </r>
  <r>
    <m/>
    <d v="2024-09-25T00:00:00"/>
    <s v="Ср"/>
    <x v="24"/>
    <x v="10"/>
    <m/>
    <m/>
    <x v="6"/>
    <x v="14"/>
    <s v="норма + переработка"/>
    <n v="2"/>
    <n v="8"/>
  </r>
  <r>
    <m/>
    <d v="2024-09-26T00:00:00"/>
    <s v="Чт"/>
    <x v="7"/>
    <x v="10"/>
    <m/>
    <m/>
    <x v="6"/>
    <x v="14"/>
    <s v="норма + переработка"/>
    <n v="2"/>
    <n v="8"/>
  </r>
  <r>
    <m/>
    <d v="2024-09-27T00:00:00"/>
    <s v="Пт"/>
    <x v="7"/>
    <x v="10"/>
    <m/>
    <m/>
    <x v="6"/>
    <x v="14"/>
    <s v="норма + переработка"/>
    <n v="2"/>
    <n v="8"/>
  </r>
  <r>
    <s v="В/П"/>
    <d v="2024-09-28T00:00:00"/>
    <s v="Сб"/>
    <x v="0"/>
    <x v="5"/>
    <m/>
    <m/>
    <x v="6"/>
    <x v="14"/>
    <s v=""/>
    <n v="0"/>
    <n v="0"/>
  </r>
  <r>
    <s v="В/П"/>
    <d v="2024-09-29T00:00:00"/>
    <s v="Вс"/>
    <x v="0"/>
    <x v="5"/>
    <m/>
    <m/>
    <x v="6"/>
    <x v="14"/>
    <s v=""/>
    <n v="0"/>
    <n v="0"/>
  </r>
  <r>
    <m/>
    <d v="2024-09-30T00:00:00"/>
    <s v="Пн"/>
    <x v="30"/>
    <x v="1"/>
    <m/>
    <m/>
    <x v="6"/>
    <x v="14"/>
    <s v="норма"/>
    <n v="0"/>
    <n v="8"/>
  </r>
  <r>
    <s v="В/П"/>
    <d v="2024-09-01T00:00:00"/>
    <s v="Вс"/>
    <x v="0"/>
    <x v="5"/>
    <m/>
    <m/>
    <x v="0"/>
    <x v="14"/>
    <s v=""/>
    <n v="0"/>
    <n v="0"/>
  </r>
  <r>
    <m/>
    <d v="2024-09-02T00:00:00"/>
    <s v="Пн"/>
    <x v="30"/>
    <x v="1"/>
    <m/>
    <m/>
    <x v="0"/>
    <x v="14"/>
    <s v="норма"/>
    <n v="0"/>
    <n v="8"/>
  </r>
  <r>
    <m/>
    <d v="2024-09-03T00:00:00"/>
    <s v="Вт"/>
    <x v="30"/>
    <x v="1"/>
    <m/>
    <m/>
    <x v="0"/>
    <x v="14"/>
    <s v="норма"/>
    <n v="0"/>
    <n v="8"/>
  </r>
  <r>
    <m/>
    <d v="2024-09-04T00:00:00"/>
    <s v="Ср"/>
    <x v="30"/>
    <x v="1"/>
    <m/>
    <m/>
    <x v="0"/>
    <x v="14"/>
    <s v="норма"/>
    <n v="0"/>
    <n v="8"/>
  </r>
  <r>
    <m/>
    <d v="2024-09-05T00:00:00"/>
    <s v="Чт"/>
    <x v="30"/>
    <x v="1"/>
    <m/>
    <m/>
    <x v="0"/>
    <x v="14"/>
    <s v="норма"/>
    <n v="0"/>
    <n v="8"/>
  </r>
  <r>
    <m/>
    <d v="2024-09-06T00:00:00"/>
    <s v="Пт"/>
    <x v="30"/>
    <x v="1"/>
    <m/>
    <m/>
    <x v="0"/>
    <x v="14"/>
    <s v="норма"/>
    <n v="0"/>
    <n v="8"/>
  </r>
  <r>
    <s v="В/П"/>
    <d v="2024-09-07T00:00:00"/>
    <s v="Сб"/>
    <x v="0"/>
    <x v="5"/>
    <m/>
    <m/>
    <x v="0"/>
    <x v="14"/>
    <s v=""/>
    <n v="0"/>
    <n v="0"/>
  </r>
  <r>
    <s v="В/П"/>
    <d v="2024-09-08T00:00:00"/>
    <s v="Вс"/>
    <x v="0"/>
    <x v="5"/>
    <m/>
    <m/>
    <x v="0"/>
    <x v="14"/>
    <s v=""/>
    <n v="0"/>
    <n v="0"/>
  </r>
  <r>
    <m/>
    <d v="2024-09-09T00:00:00"/>
    <s v="Пн"/>
    <x v="30"/>
    <x v="1"/>
    <m/>
    <m/>
    <x v="0"/>
    <x v="14"/>
    <s v="норма"/>
    <n v="0"/>
    <n v="8"/>
  </r>
  <r>
    <m/>
    <d v="2024-09-10T00:00:00"/>
    <s v="Вт"/>
    <x v="30"/>
    <x v="1"/>
    <m/>
    <m/>
    <x v="0"/>
    <x v="14"/>
    <s v="норма"/>
    <n v="0"/>
    <n v="8"/>
  </r>
  <r>
    <m/>
    <d v="2024-09-11T00:00:00"/>
    <s v="Ср"/>
    <x v="30"/>
    <x v="1"/>
    <m/>
    <m/>
    <x v="0"/>
    <x v="14"/>
    <s v="норма"/>
    <n v="0"/>
    <n v="8"/>
  </r>
  <r>
    <m/>
    <d v="2024-09-12T00:00:00"/>
    <s v="Чт"/>
    <x v="30"/>
    <x v="1"/>
    <m/>
    <m/>
    <x v="0"/>
    <x v="14"/>
    <s v="норма"/>
    <n v="0"/>
    <n v="8"/>
  </r>
  <r>
    <m/>
    <d v="2024-09-13T00:00:00"/>
    <s v="Пт"/>
    <x v="30"/>
    <x v="1"/>
    <m/>
    <m/>
    <x v="0"/>
    <x v="14"/>
    <s v="норма"/>
    <n v="0"/>
    <n v="8"/>
  </r>
  <r>
    <s v="В/П"/>
    <d v="2024-09-14T00:00:00"/>
    <s v="Сб"/>
    <x v="0"/>
    <x v="5"/>
    <m/>
    <m/>
    <x v="0"/>
    <x v="14"/>
    <s v=""/>
    <n v="0"/>
    <n v="0"/>
  </r>
  <r>
    <s v="В/П"/>
    <d v="2024-09-15T00:00:00"/>
    <s v="Вс"/>
    <x v="0"/>
    <x v="5"/>
    <m/>
    <m/>
    <x v="0"/>
    <x v="14"/>
    <s v=""/>
    <n v="0"/>
    <n v="0"/>
  </r>
  <r>
    <m/>
    <d v="2024-09-16T00:00:00"/>
    <s v="Пн"/>
    <x v="13"/>
    <x v="1"/>
    <m/>
    <m/>
    <x v="0"/>
    <x v="14"/>
    <s v="норма"/>
    <n v="0"/>
    <n v="8"/>
  </r>
  <r>
    <m/>
    <d v="2024-09-17T00:00:00"/>
    <s v="Вт"/>
    <x v="13"/>
    <x v="1"/>
    <m/>
    <m/>
    <x v="0"/>
    <x v="14"/>
    <s v="норма"/>
    <n v="0"/>
    <n v="8"/>
  </r>
  <r>
    <m/>
    <d v="2024-09-18T00:00:00"/>
    <s v="Ср"/>
    <x v="13"/>
    <x v="1"/>
    <m/>
    <m/>
    <x v="0"/>
    <x v="14"/>
    <s v="норма"/>
    <n v="0"/>
    <n v="8"/>
  </r>
  <r>
    <m/>
    <d v="2024-09-19T00:00:00"/>
    <s v="Чт"/>
    <x v="13"/>
    <x v="1"/>
    <m/>
    <m/>
    <x v="0"/>
    <x v="14"/>
    <s v="норма"/>
    <n v="0"/>
    <n v="8"/>
  </r>
  <r>
    <m/>
    <d v="2024-09-20T00:00:00"/>
    <s v="Пт"/>
    <x v="13"/>
    <x v="1"/>
    <m/>
    <m/>
    <x v="0"/>
    <x v="14"/>
    <s v="норма"/>
    <n v="0"/>
    <n v="8"/>
  </r>
  <r>
    <s v="В/П"/>
    <d v="2024-09-21T00:00:00"/>
    <s v="Сб"/>
    <x v="0"/>
    <x v="5"/>
    <m/>
    <m/>
    <x v="0"/>
    <x v="14"/>
    <s v=""/>
    <n v="0"/>
    <n v="0"/>
  </r>
  <r>
    <s v="В/П"/>
    <d v="2024-09-22T00:00:00"/>
    <s v="Вс"/>
    <x v="0"/>
    <x v="5"/>
    <m/>
    <m/>
    <x v="0"/>
    <x v="14"/>
    <s v=""/>
    <n v="0"/>
    <n v="0"/>
  </r>
  <r>
    <m/>
    <d v="2024-09-23T00:00:00"/>
    <s v="Пн"/>
    <x v="13"/>
    <x v="1"/>
    <m/>
    <m/>
    <x v="0"/>
    <x v="14"/>
    <s v="норма"/>
    <n v="0"/>
    <n v="8"/>
  </r>
  <r>
    <m/>
    <d v="2024-09-24T00:00:00"/>
    <s v="Вт"/>
    <x v="13"/>
    <x v="1"/>
    <m/>
    <m/>
    <x v="0"/>
    <x v="14"/>
    <s v="норма"/>
    <n v="0"/>
    <n v="8"/>
  </r>
  <r>
    <m/>
    <d v="2024-09-25T00:00:00"/>
    <s v="Ср"/>
    <x v="13"/>
    <x v="1"/>
    <m/>
    <m/>
    <x v="0"/>
    <x v="14"/>
    <s v="норма"/>
    <n v="0"/>
    <n v="8"/>
  </r>
  <r>
    <m/>
    <d v="2024-09-26T00:00:00"/>
    <s v="Чт"/>
    <x v="13"/>
    <x v="1"/>
    <m/>
    <m/>
    <x v="0"/>
    <x v="14"/>
    <s v="норма"/>
    <n v="0"/>
    <n v="8"/>
  </r>
  <r>
    <m/>
    <d v="2024-09-27T00:00:00"/>
    <s v="Пт"/>
    <x v="13"/>
    <x v="1"/>
    <m/>
    <m/>
    <x v="0"/>
    <x v="14"/>
    <s v="норма"/>
    <n v="0"/>
    <n v="8"/>
  </r>
  <r>
    <s v="В/П"/>
    <d v="2024-09-28T00:00:00"/>
    <s v="Сб"/>
    <x v="0"/>
    <x v="5"/>
    <m/>
    <m/>
    <x v="0"/>
    <x v="14"/>
    <s v=""/>
    <n v="0"/>
    <n v="0"/>
  </r>
  <r>
    <s v="В/П"/>
    <d v="2024-09-29T00:00:00"/>
    <s v="Вс"/>
    <x v="0"/>
    <x v="5"/>
    <m/>
    <m/>
    <x v="0"/>
    <x v="14"/>
    <s v=""/>
    <n v="0"/>
    <n v="0"/>
  </r>
  <r>
    <m/>
    <d v="2024-09-30T00:00:00"/>
    <s v="Пн"/>
    <x v="30"/>
    <x v="1"/>
    <m/>
    <m/>
    <x v="0"/>
    <x v="14"/>
    <s v="норма"/>
    <n v="0"/>
    <n v="8"/>
  </r>
  <r>
    <s v="В/П"/>
    <d v="2024-09-01T00:00:00"/>
    <s v="Вс"/>
    <x v="0"/>
    <x v="5"/>
    <m/>
    <m/>
    <x v="15"/>
    <x v="14"/>
    <s v=""/>
    <n v="0"/>
    <n v="0"/>
  </r>
  <r>
    <m/>
    <d v="2024-09-02T00:00:00"/>
    <s v="Пн"/>
    <x v="35"/>
    <x v="1"/>
    <m/>
    <m/>
    <x v="15"/>
    <x v="14"/>
    <s v="норма"/>
    <n v="0"/>
    <n v="8"/>
  </r>
  <r>
    <m/>
    <d v="2024-09-03T00:00:00"/>
    <s v="Вт"/>
    <x v="35"/>
    <x v="1"/>
    <m/>
    <m/>
    <x v="15"/>
    <x v="14"/>
    <s v="норма"/>
    <n v="0"/>
    <n v="8"/>
  </r>
  <r>
    <m/>
    <d v="2024-09-04T00:00:00"/>
    <s v="Ср"/>
    <x v="35"/>
    <x v="1"/>
    <m/>
    <m/>
    <x v="15"/>
    <x v="14"/>
    <s v="норма"/>
    <n v="0"/>
    <n v="8"/>
  </r>
  <r>
    <m/>
    <d v="2024-09-05T00:00:00"/>
    <s v="Чт"/>
    <x v="35"/>
    <x v="1"/>
    <m/>
    <m/>
    <x v="15"/>
    <x v="14"/>
    <s v="норма"/>
    <n v="0"/>
    <n v="8"/>
  </r>
  <r>
    <m/>
    <d v="2024-09-06T00:00:00"/>
    <s v="Пт"/>
    <x v="35"/>
    <x v="1"/>
    <m/>
    <m/>
    <x v="15"/>
    <x v="14"/>
    <s v="норма"/>
    <n v="0"/>
    <n v="8"/>
  </r>
  <r>
    <s v="В/П"/>
    <d v="2024-09-07T00:00:00"/>
    <s v="Сб"/>
    <x v="0"/>
    <x v="5"/>
    <m/>
    <m/>
    <x v="15"/>
    <x v="14"/>
    <s v=""/>
    <n v="0"/>
    <n v="0"/>
  </r>
  <r>
    <s v="В/П"/>
    <d v="2024-09-08T00:00:00"/>
    <s v="Вс"/>
    <x v="0"/>
    <x v="5"/>
    <m/>
    <m/>
    <x v="15"/>
    <x v="14"/>
    <s v=""/>
    <n v="0"/>
    <n v="0"/>
  </r>
  <r>
    <m/>
    <d v="2024-09-09T00:00:00"/>
    <s v="Пн"/>
    <x v="35"/>
    <x v="1"/>
    <m/>
    <m/>
    <x v="15"/>
    <x v="14"/>
    <s v="норма"/>
    <n v="0"/>
    <n v="8"/>
  </r>
  <r>
    <m/>
    <d v="2024-09-10T00:00:00"/>
    <s v="Вт"/>
    <x v="35"/>
    <x v="1"/>
    <m/>
    <m/>
    <x v="15"/>
    <x v="14"/>
    <s v="норма"/>
    <n v="0"/>
    <n v="8"/>
  </r>
  <r>
    <m/>
    <d v="2024-09-11T00:00:00"/>
    <s v="Ср"/>
    <x v="35"/>
    <x v="1"/>
    <m/>
    <m/>
    <x v="15"/>
    <x v="14"/>
    <s v="норма"/>
    <n v="0"/>
    <n v="8"/>
  </r>
  <r>
    <m/>
    <d v="2024-09-12T00:00:00"/>
    <s v="Чт"/>
    <x v="35"/>
    <x v="1"/>
    <m/>
    <m/>
    <x v="15"/>
    <x v="14"/>
    <s v="норма"/>
    <n v="0"/>
    <n v="8"/>
  </r>
  <r>
    <m/>
    <d v="2024-09-13T00:00:00"/>
    <s v="Пт"/>
    <x v="35"/>
    <x v="1"/>
    <m/>
    <m/>
    <x v="15"/>
    <x v="14"/>
    <s v="норма"/>
    <n v="0"/>
    <n v="8"/>
  </r>
  <r>
    <s v="В/П"/>
    <d v="2024-09-14T00:00:00"/>
    <s v="Сб"/>
    <x v="0"/>
    <x v="5"/>
    <m/>
    <m/>
    <x v="15"/>
    <x v="14"/>
    <s v=""/>
    <n v="0"/>
    <n v="0"/>
  </r>
  <r>
    <s v="В/П"/>
    <d v="2024-09-15T00:00:00"/>
    <s v="Вс"/>
    <x v="0"/>
    <x v="5"/>
    <m/>
    <m/>
    <x v="15"/>
    <x v="14"/>
    <s v=""/>
    <n v="0"/>
    <n v="0"/>
  </r>
  <r>
    <m/>
    <d v="2024-09-16T00:00:00"/>
    <s v="Пн"/>
    <x v="35"/>
    <x v="1"/>
    <m/>
    <m/>
    <x v="15"/>
    <x v="14"/>
    <s v="норма"/>
    <n v="0"/>
    <n v="8"/>
  </r>
  <r>
    <m/>
    <d v="2024-09-17T00:00:00"/>
    <s v="Вт"/>
    <x v="35"/>
    <x v="1"/>
    <m/>
    <m/>
    <x v="15"/>
    <x v="14"/>
    <s v="норма"/>
    <n v="0"/>
    <n v="8"/>
  </r>
  <r>
    <m/>
    <d v="2024-09-18T00:00:00"/>
    <s v="Ср"/>
    <x v="35"/>
    <x v="1"/>
    <m/>
    <m/>
    <x v="15"/>
    <x v="14"/>
    <s v="норма"/>
    <n v="0"/>
    <n v="8"/>
  </r>
  <r>
    <m/>
    <d v="2024-09-19T00:00:00"/>
    <s v="Чт"/>
    <x v="35"/>
    <x v="1"/>
    <m/>
    <m/>
    <x v="15"/>
    <x v="14"/>
    <s v="норма"/>
    <n v="0"/>
    <n v="8"/>
  </r>
  <r>
    <m/>
    <d v="2024-09-20T00:00:00"/>
    <s v="Пт"/>
    <x v="35"/>
    <x v="1"/>
    <m/>
    <m/>
    <x v="15"/>
    <x v="14"/>
    <s v="норма"/>
    <n v="0"/>
    <n v="8"/>
  </r>
  <r>
    <s v="В/П"/>
    <d v="2024-09-21T00:00:00"/>
    <s v="Сб"/>
    <x v="0"/>
    <x v="5"/>
    <m/>
    <m/>
    <x v="15"/>
    <x v="14"/>
    <s v=""/>
    <n v="0"/>
    <n v="0"/>
  </r>
  <r>
    <s v="В/П"/>
    <d v="2024-09-22T00:00:00"/>
    <s v="Вс"/>
    <x v="0"/>
    <x v="5"/>
    <m/>
    <m/>
    <x v="15"/>
    <x v="14"/>
    <s v=""/>
    <n v="0"/>
    <n v="0"/>
  </r>
  <r>
    <m/>
    <d v="2024-09-23T00:00:00"/>
    <s v="Пн"/>
    <x v="35"/>
    <x v="1"/>
    <m/>
    <m/>
    <x v="15"/>
    <x v="14"/>
    <s v="норма"/>
    <n v="0"/>
    <n v="8"/>
  </r>
  <r>
    <m/>
    <d v="2024-09-24T00:00:00"/>
    <s v="Вт"/>
    <x v="35"/>
    <x v="1"/>
    <m/>
    <m/>
    <x v="15"/>
    <x v="14"/>
    <s v="норма"/>
    <n v="0"/>
    <n v="8"/>
  </r>
  <r>
    <m/>
    <d v="2024-09-25T00:00:00"/>
    <s v="Ср"/>
    <x v="7"/>
    <x v="1"/>
    <m/>
    <m/>
    <x v="15"/>
    <x v="14"/>
    <s v="норма"/>
    <n v="0"/>
    <n v="8"/>
  </r>
  <r>
    <m/>
    <d v="2024-09-26T00:00:00"/>
    <s v="Чт"/>
    <x v="7"/>
    <x v="1"/>
    <m/>
    <m/>
    <x v="15"/>
    <x v="14"/>
    <s v="норма"/>
    <n v="0"/>
    <n v="8"/>
  </r>
  <r>
    <m/>
    <d v="2024-09-27T00:00:00"/>
    <s v="Пт"/>
    <x v="7"/>
    <x v="1"/>
    <m/>
    <m/>
    <x v="15"/>
    <x v="14"/>
    <s v="норма"/>
    <n v="0"/>
    <n v="8"/>
  </r>
  <r>
    <s v="В/П"/>
    <d v="2024-09-28T00:00:00"/>
    <s v="Сб"/>
    <x v="0"/>
    <x v="5"/>
    <m/>
    <m/>
    <x v="15"/>
    <x v="14"/>
    <s v=""/>
    <n v="0"/>
    <n v="0"/>
  </r>
  <r>
    <s v="В/П"/>
    <d v="2024-09-29T00:00:00"/>
    <s v="Вс"/>
    <x v="0"/>
    <x v="5"/>
    <m/>
    <m/>
    <x v="15"/>
    <x v="14"/>
    <s v=""/>
    <n v="0"/>
    <n v="0"/>
  </r>
  <r>
    <m/>
    <d v="2024-09-30T00:00:00"/>
    <s v="Пн"/>
    <x v="7"/>
    <x v="1"/>
    <m/>
    <m/>
    <x v="15"/>
    <x v="14"/>
    <s v="норма"/>
    <n v="0"/>
    <n v="8"/>
  </r>
  <r>
    <s v="В/П"/>
    <d v="2024-09-01T00:00:00"/>
    <s v="Вс"/>
    <x v="0"/>
    <x v="5"/>
    <m/>
    <m/>
    <x v="5"/>
    <x v="14"/>
    <s v=""/>
    <n v="0"/>
    <n v="0"/>
  </r>
  <r>
    <m/>
    <d v="2024-09-02T00:00:00"/>
    <s v="Пн"/>
    <x v="46"/>
    <x v="1"/>
    <m/>
    <m/>
    <x v="5"/>
    <x v="14"/>
    <s v="норма"/>
    <n v="0"/>
    <n v="8"/>
  </r>
  <r>
    <m/>
    <d v="2024-09-03T00:00:00"/>
    <s v="Вт"/>
    <x v="46"/>
    <x v="1"/>
    <m/>
    <m/>
    <x v="5"/>
    <x v="14"/>
    <s v="норма"/>
    <n v="0"/>
    <n v="8"/>
  </r>
  <r>
    <m/>
    <d v="2024-09-04T00:00:00"/>
    <s v="Ср"/>
    <x v="46"/>
    <x v="1"/>
    <m/>
    <m/>
    <x v="5"/>
    <x v="14"/>
    <s v="норма"/>
    <n v="0"/>
    <n v="8"/>
  </r>
  <r>
    <m/>
    <d v="2024-09-05T00:00:00"/>
    <s v="Чт"/>
    <x v="46"/>
    <x v="1"/>
    <m/>
    <m/>
    <x v="5"/>
    <x v="14"/>
    <s v="норма"/>
    <n v="0"/>
    <n v="8"/>
  </r>
  <r>
    <m/>
    <d v="2024-09-06T00:00:00"/>
    <s v="Пт"/>
    <x v="46"/>
    <x v="1"/>
    <m/>
    <m/>
    <x v="5"/>
    <x v="14"/>
    <s v="норма"/>
    <n v="0"/>
    <n v="8"/>
  </r>
  <r>
    <s v="В/П"/>
    <d v="2024-09-07T00:00:00"/>
    <s v="Сб"/>
    <x v="0"/>
    <x v="5"/>
    <m/>
    <m/>
    <x v="5"/>
    <x v="14"/>
    <s v=""/>
    <n v="0"/>
    <n v="0"/>
  </r>
  <r>
    <s v="В/П"/>
    <d v="2024-09-08T00:00:00"/>
    <s v="Вс"/>
    <x v="0"/>
    <x v="5"/>
    <m/>
    <m/>
    <x v="5"/>
    <x v="14"/>
    <s v=""/>
    <n v="0"/>
    <n v="0"/>
  </r>
  <r>
    <m/>
    <d v="2024-09-09T00:00:00"/>
    <s v="Пн"/>
    <x v="46"/>
    <x v="1"/>
    <m/>
    <m/>
    <x v="5"/>
    <x v="14"/>
    <s v="норма"/>
    <n v="0"/>
    <n v="8"/>
  </r>
  <r>
    <m/>
    <d v="2024-09-10T00:00:00"/>
    <s v="Вт"/>
    <x v="46"/>
    <x v="2"/>
    <m/>
    <m/>
    <x v="5"/>
    <x v="14"/>
    <s v="норма"/>
    <n v="0"/>
    <n v="4"/>
  </r>
  <r>
    <m/>
    <d v="2024-09-10T00:00:00"/>
    <s v="Вт"/>
    <x v="27"/>
    <x v="2"/>
    <m/>
    <m/>
    <x v="5"/>
    <x v="14"/>
    <s v="норма"/>
    <n v="0"/>
    <n v="4"/>
  </r>
  <r>
    <m/>
    <d v="2024-09-11T00:00:00"/>
    <s v="Ср"/>
    <x v="27"/>
    <x v="2"/>
    <m/>
    <m/>
    <x v="5"/>
    <x v="14"/>
    <s v="норма"/>
    <n v="0"/>
    <n v="4"/>
  </r>
  <r>
    <m/>
    <d v="2024-09-11T00:00:00"/>
    <s v="Ср"/>
    <x v="18"/>
    <x v="2"/>
    <m/>
    <m/>
    <x v="5"/>
    <x v="14"/>
    <s v="норма"/>
    <n v="0"/>
    <n v="4"/>
  </r>
  <r>
    <m/>
    <d v="2024-09-12T00:00:00"/>
    <s v="Чт"/>
    <x v="27"/>
    <x v="1"/>
    <m/>
    <m/>
    <x v="5"/>
    <x v="14"/>
    <s v="норма"/>
    <n v="0"/>
    <n v="8"/>
  </r>
  <r>
    <m/>
    <d v="2024-09-13T00:00:00"/>
    <s v="Пт"/>
    <x v="27"/>
    <x v="1"/>
    <m/>
    <m/>
    <x v="5"/>
    <x v="14"/>
    <s v="норма"/>
    <n v="0"/>
    <n v="8"/>
  </r>
  <r>
    <s v="В/П"/>
    <d v="2024-09-14T00:00:00"/>
    <s v="Сб"/>
    <x v="0"/>
    <x v="5"/>
    <m/>
    <m/>
    <x v="5"/>
    <x v="14"/>
    <s v=""/>
    <n v="0"/>
    <n v="0"/>
  </r>
  <r>
    <s v="В/П"/>
    <d v="2024-09-15T00:00:00"/>
    <s v="Вс"/>
    <x v="0"/>
    <x v="5"/>
    <m/>
    <m/>
    <x v="5"/>
    <x v="14"/>
    <s v=""/>
    <n v="0"/>
    <n v="0"/>
  </r>
  <r>
    <m/>
    <d v="2024-09-16T00:00:00"/>
    <s v="Пн"/>
    <x v="18"/>
    <x v="1"/>
    <m/>
    <m/>
    <x v="5"/>
    <x v="14"/>
    <s v="норма"/>
    <n v="0"/>
    <n v="8"/>
  </r>
  <r>
    <m/>
    <d v="2024-09-17T00:00:00"/>
    <s v="Вт"/>
    <x v="18"/>
    <x v="1"/>
    <m/>
    <m/>
    <x v="5"/>
    <x v="14"/>
    <s v="норма"/>
    <n v="0"/>
    <n v="8"/>
  </r>
  <r>
    <m/>
    <d v="2024-09-18T00:00:00"/>
    <s v="Ср"/>
    <x v="27"/>
    <x v="1"/>
    <m/>
    <m/>
    <x v="5"/>
    <x v="14"/>
    <s v="норма"/>
    <n v="0"/>
    <n v="8"/>
  </r>
  <r>
    <m/>
    <d v="2024-09-19T00:00:00"/>
    <s v="Чт"/>
    <x v="46"/>
    <x v="1"/>
    <m/>
    <m/>
    <x v="5"/>
    <x v="14"/>
    <s v="норма"/>
    <n v="0"/>
    <n v="8"/>
  </r>
  <r>
    <m/>
    <d v="2024-09-20T00:00:00"/>
    <s v="Пт"/>
    <x v="27"/>
    <x v="2"/>
    <m/>
    <m/>
    <x v="5"/>
    <x v="14"/>
    <s v="норма"/>
    <n v="0"/>
    <n v="4"/>
  </r>
  <r>
    <m/>
    <d v="2024-09-20T00:00:00"/>
    <s v="Пт"/>
    <x v="18"/>
    <x v="7"/>
    <m/>
    <m/>
    <x v="5"/>
    <x v="14"/>
    <s v="норма"/>
    <n v="0"/>
    <n v="3"/>
  </r>
  <r>
    <m/>
    <d v="2024-09-20T00:00:00"/>
    <s v="Пт"/>
    <x v="46"/>
    <x v="3"/>
    <m/>
    <m/>
    <x v="5"/>
    <x v="14"/>
    <s v="норма + переработка"/>
    <n v="1"/>
    <n v="1"/>
  </r>
  <r>
    <s v="В/П"/>
    <d v="2024-09-21T00:00:00"/>
    <s v="Сб"/>
    <x v="0"/>
    <x v="5"/>
    <m/>
    <m/>
    <x v="5"/>
    <x v="14"/>
    <s v=""/>
    <n v="0"/>
    <n v="0"/>
  </r>
  <r>
    <s v="В/П"/>
    <d v="2024-09-22T00:00:00"/>
    <s v="Вс"/>
    <x v="0"/>
    <x v="5"/>
    <m/>
    <m/>
    <x v="5"/>
    <x v="14"/>
    <s v=""/>
    <n v="0"/>
    <n v="0"/>
  </r>
  <r>
    <m/>
    <d v="2024-09-23T00:00:00"/>
    <s v="Пн"/>
    <x v="27"/>
    <x v="2"/>
    <m/>
    <m/>
    <x v="5"/>
    <x v="14"/>
    <s v="норма"/>
    <n v="0"/>
    <n v="4"/>
  </r>
  <r>
    <m/>
    <d v="2024-09-23T00:00:00"/>
    <s v="Пн"/>
    <x v="18"/>
    <x v="2"/>
    <m/>
    <m/>
    <x v="5"/>
    <x v="14"/>
    <s v="норма"/>
    <n v="0"/>
    <n v="4"/>
  </r>
  <r>
    <m/>
    <d v="2024-09-24T00:00:00"/>
    <s v="Вт"/>
    <x v="27"/>
    <x v="2"/>
    <m/>
    <m/>
    <x v="5"/>
    <x v="14"/>
    <s v="норма"/>
    <n v="0"/>
    <n v="4"/>
  </r>
  <r>
    <m/>
    <d v="2024-09-24T00:00:00"/>
    <s v="Вт"/>
    <x v="18"/>
    <x v="2"/>
    <m/>
    <m/>
    <x v="5"/>
    <x v="14"/>
    <s v="норма"/>
    <n v="0"/>
    <n v="4"/>
  </r>
  <r>
    <m/>
    <d v="2024-09-25T00:00:00"/>
    <s v="Ср"/>
    <x v="27"/>
    <x v="2"/>
    <m/>
    <m/>
    <x v="5"/>
    <x v="14"/>
    <s v="норма"/>
    <n v="0"/>
    <n v="4"/>
  </r>
  <r>
    <m/>
    <d v="2024-09-25T00:00:00"/>
    <s v="Ср"/>
    <x v="18"/>
    <x v="2"/>
    <m/>
    <m/>
    <x v="5"/>
    <x v="14"/>
    <s v="норма"/>
    <n v="0"/>
    <n v="4"/>
  </r>
  <r>
    <m/>
    <d v="2024-09-26T00:00:00"/>
    <s v="Чт"/>
    <x v="27"/>
    <x v="1"/>
    <m/>
    <m/>
    <x v="5"/>
    <x v="14"/>
    <s v="норма"/>
    <n v="0"/>
    <n v="8"/>
  </r>
  <r>
    <m/>
    <d v="2024-09-27T00:00:00"/>
    <s v="Пт"/>
    <x v="27"/>
    <x v="2"/>
    <m/>
    <m/>
    <x v="5"/>
    <x v="14"/>
    <s v="норма"/>
    <n v="0"/>
    <n v="4"/>
  </r>
  <r>
    <m/>
    <d v="2024-09-27T00:00:00"/>
    <s v="Пт"/>
    <x v="46"/>
    <x v="2"/>
    <m/>
    <m/>
    <x v="5"/>
    <x v="14"/>
    <s v="норма"/>
    <n v="0"/>
    <n v="4"/>
  </r>
  <r>
    <s v="В/П"/>
    <d v="2024-09-28T00:00:00"/>
    <s v="Сб"/>
    <x v="27"/>
    <x v="6"/>
    <m/>
    <m/>
    <x v="5"/>
    <x v="14"/>
    <s v="переработка"/>
    <n v="1"/>
    <n v="0"/>
  </r>
  <r>
    <s v="В/П"/>
    <d v="2024-09-29T00:00:00"/>
    <s v="Вс"/>
    <x v="0"/>
    <x v="5"/>
    <m/>
    <m/>
    <x v="5"/>
    <x v="14"/>
    <s v=""/>
    <n v="0"/>
    <n v="0"/>
  </r>
  <r>
    <m/>
    <d v="2024-09-30T00:00:00"/>
    <s v="Пн"/>
    <x v="27"/>
    <x v="1"/>
    <m/>
    <m/>
    <x v="5"/>
    <x v="14"/>
    <s v="норма"/>
    <n v="0"/>
    <n v="8"/>
  </r>
  <r>
    <s v="В/П"/>
    <d v="2024-09-01T00:00:00"/>
    <s v="Вс"/>
    <x v="0"/>
    <x v="5"/>
    <m/>
    <m/>
    <x v="3"/>
    <x v="14"/>
    <s v=""/>
    <n v="0"/>
    <n v="0"/>
  </r>
  <r>
    <m/>
    <d v="2024-09-02T00:00:00"/>
    <s v="Пн"/>
    <x v="46"/>
    <x v="1"/>
    <m/>
    <m/>
    <x v="3"/>
    <x v="14"/>
    <s v="норма"/>
    <n v="0"/>
    <n v="8"/>
  </r>
  <r>
    <m/>
    <d v="2024-09-03T00:00:00"/>
    <s v="Вт"/>
    <x v="46"/>
    <x v="1"/>
    <m/>
    <m/>
    <x v="3"/>
    <x v="14"/>
    <s v="норма"/>
    <n v="0"/>
    <n v="8"/>
  </r>
  <r>
    <m/>
    <d v="2024-09-04T00:00:00"/>
    <s v="Ср"/>
    <x v="46"/>
    <x v="1"/>
    <m/>
    <m/>
    <x v="3"/>
    <x v="14"/>
    <s v="норма"/>
    <n v="0"/>
    <n v="8"/>
  </r>
  <r>
    <m/>
    <d v="2024-09-05T00:00:00"/>
    <s v="Чт"/>
    <x v="46"/>
    <x v="1"/>
    <m/>
    <m/>
    <x v="3"/>
    <x v="14"/>
    <s v="норма"/>
    <n v="0"/>
    <n v="8"/>
  </r>
  <r>
    <m/>
    <d v="2024-09-06T00:00:00"/>
    <s v="Пт"/>
    <x v="29"/>
    <x v="1"/>
    <m/>
    <m/>
    <x v="3"/>
    <x v="14"/>
    <s v="норма"/>
    <n v="0"/>
    <n v="8"/>
  </r>
  <r>
    <s v="В/П"/>
    <d v="2024-09-07T00:00:00"/>
    <s v="Сб"/>
    <x v="0"/>
    <x v="5"/>
    <m/>
    <m/>
    <x v="3"/>
    <x v="14"/>
    <s v=""/>
    <n v="0"/>
    <n v="0"/>
  </r>
  <r>
    <s v="В/П"/>
    <d v="2024-09-08T00:00:00"/>
    <s v="Вс"/>
    <x v="0"/>
    <x v="5"/>
    <m/>
    <m/>
    <x v="3"/>
    <x v="14"/>
    <s v=""/>
    <n v="0"/>
    <n v="0"/>
  </r>
  <r>
    <m/>
    <d v="2024-09-09T00:00:00"/>
    <s v="Пн"/>
    <x v="46"/>
    <x v="1"/>
    <m/>
    <m/>
    <x v="3"/>
    <x v="14"/>
    <s v="норма"/>
    <n v="0"/>
    <n v="8"/>
  </r>
  <r>
    <m/>
    <d v="2024-09-10T00:00:00"/>
    <s v="Вт"/>
    <x v="46"/>
    <x v="1"/>
    <m/>
    <m/>
    <x v="3"/>
    <x v="14"/>
    <s v="норма"/>
    <n v="0"/>
    <n v="8"/>
  </r>
  <r>
    <m/>
    <d v="2024-09-11T00:00:00"/>
    <s v="Ср"/>
    <x v="46"/>
    <x v="1"/>
    <m/>
    <m/>
    <x v="3"/>
    <x v="14"/>
    <s v="норма"/>
    <n v="0"/>
    <n v="8"/>
  </r>
  <r>
    <m/>
    <d v="2024-09-12T00:00:00"/>
    <s v="Чт"/>
    <x v="46"/>
    <x v="1"/>
    <m/>
    <m/>
    <x v="3"/>
    <x v="14"/>
    <s v="норма"/>
    <n v="0"/>
    <n v="8"/>
  </r>
  <r>
    <m/>
    <d v="2024-09-13T00:00:00"/>
    <s v="Пт"/>
    <x v="46"/>
    <x v="1"/>
    <m/>
    <m/>
    <x v="3"/>
    <x v="14"/>
    <s v="норма"/>
    <n v="0"/>
    <n v="8"/>
  </r>
  <r>
    <s v="В/П"/>
    <d v="2024-09-14T00:00:00"/>
    <s v="Сб"/>
    <x v="46"/>
    <x v="7"/>
    <m/>
    <m/>
    <x v="3"/>
    <x v="14"/>
    <s v="переработка"/>
    <n v="3"/>
    <n v="0"/>
  </r>
  <r>
    <s v="В/П"/>
    <d v="2024-09-14T00:00:00"/>
    <s v="Сб"/>
    <x v="44"/>
    <x v="6"/>
    <m/>
    <m/>
    <x v="3"/>
    <x v="14"/>
    <s v="переработка"/>
    <n v="1"/>
    <n v="0"/>
  </r>
  <r>
    <s v="В/П"/>
    <d v="2024-09-15T00:00:00"/>
    <s v="Вс"/>
    <x v="0"/>
    <x v="5"/>
    <m/>
    <m/>
    <x v="3"/>
    <x v="14"/>
    <s v=""/>
    <n v="0"/>
    <n v="0"/>
  </r>
  <r>
    <m/>
    <d v="2024-09-16T00:00:00"/>
    <s v="Пн"/>
    <x v="0"/>
    <x v="5"/>
    <m/>
    <m/>
    <x v="3"/>
    <x v="14"/>
    <s v=""/>
    <n v="0"/>
    <n v="0"/>
  </r>
  <r>
    <m/>
    <d v="2024-09-17T00:00:00"/>
    <s v="Вт"/>
    <x v="46"/>
    <x v="2"/>
    <m/>
    <m/>
    <x v="3"/>
    <x v="14"/>
    <s v="норма"/>
    <n v="0"/>
    <n v="4"/>
  </r>
  <r>
    <m/>
    <d v="2024-09-17T00:00:00"/>
    <s v="Вт"/>
    <x v="44"/>
    <x v="2"/>
    <m/>
    <m/>
    <x v="3"/>
    <x v="14"/>
    <s v="норма"/>
    <n v="0"/>
    <n v="4"/>
  </r>
  <r>
    <m/>
    <d v="2024-09-18T00:00:00"/>
    <s v="Ср"/>
    <x v="46"/>
    <x v="2"/>
    <m/>
    <m/>
    <x v="3"/>
    <x v="14"/>
    <s v="норма"/>
    <n v="0"/>
    <n v="4"/>
  </r>
  <r>
    <m/>
    <d v="2024-09-18T00:00:00"/>
    <s v="Ср"/>
    <x v="44"/>
    <x v="2"/>
    <m/>
    <m/>
    <x v="3"/>
    <x v="14"/>
    <s v="норма"/>
    <n v="0"/>
    <n v="4"/>
  </r>
  <r>
    <m/>
    <d v="2024-09-19T00:00:00"/>
    <s v="Чт"/>
    <x v="46"/>
    <x v="4"/>
    <m/>
    <m/>
    <x v="3"/>
    <x v="14"/>
    <s v="норма"/>
    <n v="0"/>
    <n v="6"/>
  </r>
  <r>
    <m/>
    <d v="2024-09-19T00:00:00"/>
    <s v="Чт"/>
    <x v="44"/>
    <x v="3"/>
    <m/>
    <m/>
    <x v="3"/>
    <x v="14"/>
    <s v="норма"/>
    <n v="0"/>
    <n v="2"/>
  </r>
  <r>
    <m/>
    <d v="2024-09-20T00:00:00"/>
    <s v="Пт"/>
    <x v="46"/>
    <x v="9"/>
    <m/>
    <m/>
    <x v="3"/>
    <x v="14"/>
    <s v="норма"/>
    <n v="0"/>
    <n v="7"/>
  </r>
  <r>
    <m/>
    <d v="2024-09-20T00:00:00"/>
    <s v="Пт"/>
    <x v="44"/>
    <x v="6"/>
    <m/>
    <m/>
    <x v="3"/>
    <x v="14"/>
    <s v="норма"/>
    <n v="0"/>
    <n v="1"/>
  </r>
  <r>
    <s v="В/П"/>
    <d v="2024-09-21T00:00:00"/>
    <s v="Сб"/>
    <x v="0"/>
    <x v="5"/>
    <m/>
    <m/>
    <x v="3"/>
    <x v="14"/>
    <s v=""/>
    <n v="0"/>
    <n v="0"/>
  </r>
  <r>
    <s v="В/П"/>
    <d v="2024-09-22T00:00:00"/>
    <s v="Вс"/>
    <x v="0"/>
    <x v="5"/>
    <m/>
    <m/>
    <x v="3"/>
    <x v="14"/>
    <s v=""/>
    <n v="0"/>
    <n v="0"/>
  </r>
  <r>
    <m/>
    <d v="2024-09-23T00:00:00"/>
    <s v="Пн"/>
    <x v="7"/>
    <x v="1"/>
    <m/>
    <m/>
    <x v="3"/>
    <x v="14"/>
    <s v="норма"/>
    <n v="0"/>
    <n v="8"/>
  </r>
  <r>
    <m/>
    <d v="2024-09-24T00:00:00"/>
    <s v="Вт"/>
    <x v="7"/>
    <x v="1"/>
    <m/>
    <m/>
    <x v="3"/>
    <x v="14"/>
    <s v="норма"/>
    <n v="0"/>
    <n v="8"/>
  </r>
  <r>
    <m/>
    <d v="2024-09-25T00:00:00"/>
    <s v="Ср"/>
    <x v="46"/>
    <x v="7"/>
    <m/>
    <m/>
    <x v="3"/>
    <x v="14"/>
    <s v="норма"/>
    <n v="0"/>
    <n v="3"/>
  </r>
  <r>
    <m/>
    <d v="2024-09-25T00:00:00"/>
    <s v="Ср"/>
    <x v="44"/>
    <x v="6"/>
    <m/>
    <m/>
    <x v="3"/>
    <x v="14"/>
    <s v="норма"/>
    <n v="0"/>
    <n v="1"/>
  </r>
  <r>
    <m/>
    <d v="2024-09-25T00:00:00"/>
    <s v="Ср"/>
    <x v="7"/>
    <x v="2"/>
    <m/>
    <m/>
    <x v="3"/>
    <x v="14"/>
    <s v="норма"/>
    <n v="0"/>
    <n v="4"/>
  </r>
  <r>
    <m/>
    <d v="2024-09-26T00:00:00"/>
    <s v="Чт"/>
    <x v="46"/>
    <x v="6"/>
    <m/>
    <m/>
    <x v="3"/>
    <x v="14"/>
    <s v="норма"/>
    <n v="0"/>
    <n v="1"/>
  </r>
  <r>
    <m/>
    <d v="2024-09-26T00:00:00"/>
    <s v="Чт"/>
    <x v="44"/>
    <x v="2"/>
    <m/>
    <m/>
    <x v="3"/>
    <x v="14"/>
    <s v="норма"/>
    <n v="0"/>
    <n v="4"/>
  </r>
  <r>
    <m/>
    <d v="2024-09-27T00:00:00"/>
    <s v="Пт"/>
    <x v="46"/>
    <x v="1"/>
    <m/>
    <m/>
    <x v="3"/>
    <x v="14"/>
    <s v="норма"/>
    <n v="0"/>
    <n v="8"/>
  </r>
  <r>
    <s v="В/П"/>
    <d v="2024-09-28T00:00:00"/>
    <s v="Сб"/>
    <x v="7"/>
    <x v="11"/>
    <m/>
    <m/>
    <x v="3"/>
    <x v="14"/>
    <s v="переработка"/>
    <n v="9"/>
    <n v="0"/>
  </r>
  <r>
    <s v="В/П"/>
    <d v="2024-09-29T00:00:00"/>
    <s v="Вс"/>
    <x v="7"/>
    <x v="1"/>
    <m/>
    <m/>
    <x v="3"/>
    <x v="14"/>
    <s v="переработка"/>
    <n v="8"/>
    <n v="0"/>
  </r>
  <r>
    <m/>
    <d v="2024-09-30T00:00:00"/>
    <s v="Пн"/>
    <x v="0"/>
    <x v="5"/>
    <m/>
    <m/>
    <x v="3"/>
    <x v="14"/>
    <s v=""/>
    <n v="0"/>
    <n v="0"/>
  </r>
  <r>
    <s v="В/П"/>
    <d v="2024-09-01T00:00:00"/>
    <s v="Вс"/>
    <x v="0"/>
    <x v="0"/>
    <m/>
    <m/>
    <x v="1"/>
    <x v="14"/>
    <s v=""/>
    <n v="0"/>
    <n v="0"/>
  </r>
  <r>
    <m/>
    <d v="2024-09-02T00:00:00"/>
    <s v="Пн"/>
    <x v="1"/>
    <x v="2"/>
    <m/>
    <m/>
    <x v="1"/>
    <x v="14"/>
    <s v="норма"/>
    <n v="0"/>
    <n v="4"/>
  </r>
  <r>
    <m/>
    <d v="2024-09-02T00:00:00"/>
    <s v="Пн"/>
    <x v="31"/>
    <x v="6"/>
    <m/>
    <m/>
    <x v="1"/>
    <x v="14"/>
    <s v="норма"/>
    <n v="0"/>
    <n v="1"/>
  </r>
  <r>
    <m/>
    <d v="2024-09-02T00:00:00"/>
    <s v="Пн"/>
    <x v="46"/>
    <x v="6"/>
    <m/>
    <m/>
    <x v="1"/>
    <x v="14"/>
    <s v="норма"/>
    <n v="0"/>
    <n v="1"/>
  </r>
  <r>
    <m/>
    <d v="2024-09-02T00:00:00"/>
    <s v="Пн"/>
    <x v="35"/>
    <x v="6"/>
    <m/>
    <m/>
    <x v="1"/>
    <x v="14"/>
    <s v="норма"/>
    <n v="0"/>
    <n v="1"/>
  </r>
  <r>
    <m/>
    <d v="2024-09-02T00:00:00"/>
    <s v="Пн"/>
    <x v="23"/>
    <x v="6"/>
    <m/>
    <m/>
    <x v="1"/>
    <x v="14"/>
    <s v="норма"/>
    <n v="0"/>
    <n v="1"/>
  </r>
  <r>
    <m/>
    <d v="2024-09-03T00:00:00"/>
    <s v="Вт"/>
    <x v="1"/>
    <x v="3"/>
    <m/>
    <m/>
    <x v="1"/>
    <x v="14"/>
    <s v="норма"/>
    <n v="0"/>
    <n v="2"/>
  </r>
  <r>
    <m/>
    <d v="2024-09-03T00:00:00"/>
    <s v="Вт"/>
    <x v="31"/>
    <x v="3"/>
    <m/>
    <m/>
    <x v="1"/>
    <x v="14"/>
    <s v="норма"/>
    <n v="0"/>
    <n v="2"/>
  </r>
  <r>
    <m/>
    <d v="2024-09-03T00:00:00"/>
    <s v="Вт"/>
    <x v="46"/>
    <x v="6"/>
    <m/>
    <m/>
    <x v="1"/>
    <x v="14"/>
    <s v="норма"/>
    <n v="0"/>
    <n v="1"/>
  </r>
  <r>
    <m/>
    <d v="2024-09-03T00:00:00"/>
    <s v="Вт"/>
    <x v="25"/>
    <x v="7"/>
    <m/>
    <m/>
    <x v="1"/>
    <x v="14"/>
    <s v="норма"/>
    <n v="0"/>
    <n v="3"/>
  </r>
  <r>
    <m/>
    <d v="2024-09-03T00:00:00"/>
    <s v="Вт"/>
    <x v="2"/>
    <x v="6"/>
    <m/>
    <m/>
    <x v="1"/>
    <x v="14"/>
    <s v="переработка"/>
    <n v="1"/>
    <n v="0"/>
  </r>
  <r>
    <m/>
    <d v="2024-09-04T00:00:00"/>
    <s v="Ср"/>
    <x v="1"/>
    <x v="3"/>
    <m/>
    <m/>
    <x v="1"/>
    <x v="14"/>
    <s v="норма"/>
    <n v="0"/>
    <n v="2"/>
  </r>
  <r>
    <m/>
    <d v="2024-09-04T00:00:00"/>
    <s v="Ср"/>
    <x v="31"/>
    <x v="6"/>
    <m/>
    <m/>
    <x v="1"/>
    <x v="14"/>
    <s v="норма"/>
    <n v="0"/>
    <n v="1"/>
  </r>
  <r>
    <m/>
    <d v="2024-09-04T00:00:00"/>
    <s v="Ср"/>
    <x v="25"/>
    <x v="7"/>
    <m/>
    <m/>
    <x v="1"/>
    <x v="14"/>
    <s v="норма"/>
    <n v="0"/>
    <n v="3"/>
  </r>
  <r>
    <m/>
    <d v="2024-09-04T00:00:00"/>
    <s v="Ср"/>
    <x v="2"/>
    <x v="6"/>
    <m/>
    <m/>
    <x v="1"/>
    <x v="14"/>
    <s v="норма"/>
    <n v="0"/>
    <n v="1"/>
  </r>
  <r>
    <m/>
    <d v="2024-09-05T00:00:00"/>
    <s v="Чт"/>
    <x v="1"/>
    <x v="4"/>
    <m/>
    <m/>
    <x v="1"/>
    <x v="14"/>
    <s v="норма"/>
    <n v="0"/>
    <n v="6"/>
  </r>
  <r>
    <m/>
    <d v="2024-09-05T00:00:00"/>
    <s v="Чт"/>
    <x v="25"/>
    <x v="6"/>
    <m/>
    <m/>
    <x v="1"/>
    <x v="14"/>
    <s v="норма"/>
    <n v="0"/>
    <n v="1"/>
  </r>
  <r>
    <m/>
    <d v="2024-09-05T00:00:00"/>
    <s v="Чт"/>
    <x v="34"/>
    <x v="7"/>
    <m/>
    <m/>
    <x v="1"/>
    <x v="14"/>
    <s v="норма + переработка"/>
    <n v="2"/>
    <n v="1"/>
  </r>
  <r>
    <m/>
    <d v="2024-09-06T00:00:00"/>
    <s v="Пт"/>
    <x v="1"/>
    <x v="2"/>
    <m/>
    <m/>
    <x v="1"/>
    <x v="14"/>
    <s v="норма"/>
    <n v="0"/>
    <n v="4"/>
  </r>
  <r>
    <m/>
    <d v="2024-09-06T00:00:00"/>
    <s v="Пт"/>
    <x v="31"/>
    <x v="3"/>
    <m/>
    <m/>
    <x v="1"/>
    <x v="14"/>
    <s v="норма"/>
    <n v="0"/>
    <n v="2"/>
  </r>
  <r>
    <m/>
    <d v="2024-09-06T00:00:00"/>
    <s v="Пт"/>
    <x v="35"/>
    <x v="3"/>
    <m/>
    <m/>
    <x v="1"/>
    <x v="14"/>
    <s v="норма"/>
    <n v="0"/>
    <n v="2"/>
  </r>
  <r>
    <s v="В/П"/>
    <d v="2024-09-07T00:00:00"/>
    <s v="Сб"/>
    <x v="0"/>
    <x v="0"/>
    <m/>
    <m/>
    <x v="1"/>
    <x v="14"/>
    <s v=""/>
    <n v="0"/>
    <n v="0"/>
  </r>
  <r>
    <s v="В/П"/>
    <d v="2024-09-08T00:00:00"/>
    <s v="Вс"/>
    <x v="0"/>
    <x v="0"/>
    <m/>
    <m/>
    <x v="1"/>
    <x v="14"/>
    <s v=""/>
    <n v="0"/>
    <n v="0"/>
  </r>
  <r>
    <m/>
    <d v="2024-09-09T00:00:00"/>
    <s v="Пн"/>
    <x v="1"/>
    <x v="4"/>
    <m/>
    <m/>
    <x v="1"/>
    <x v="14"/>
    <s v="норма"/>
    <n v="0"/>
    <n v="6"/>
  </r>
  <r>
    <m/>
    <d v="2024-09-09T00:00:00"/>
    <s v="Пн"/>
    <x v="31"/>
    <x v="3"/>
    <m/>
    <m/>
    <x v="1"/>
    <x v="14"/>
    <s v="норма"/>
    <n v="0"/>
    <n v="2"/>
  </r>
  <r>
    <m/>
    <d v="2024-09-09T00:00:00"/>
    <s v="Пн"/>
    <x v="34"/>
    <x v="2"/>
    <m/>
    <m/>
    <x v="1"/>
    <x v="14"/>
    <s v="переработка"/>
    <n v="4"/>
    <n v="0"/>
  </r>
  <r>
    <m/>
    <d v="2024-09-10T00:00:00"/>
    <s v="Вт"/>
    <x v="1"/>
    <x v="6"/>
    <m/>
    <m/>
    <x v="1"/>
    <x v="14"/>
    <s v="норма"/>
    <n v="0"/>
    <n v="1"/>
  </r>
  <r>
    <m/>
    <d v="2024-09-10T00:00:00"/>
    <s v="Вт"/>
    <x v="46"/>
    <x v="6"/>
    <m/>
    <m/>
    <x v="1"/>
    <x v="14"/>
    <s v="норма"/>
    <n v="0"/>
    <n v="1"/>
  </r>
  <r>
    <m/>
    <d v="2024-09-10T00:00:00"/>
    <s v="Вт"/>
    <x v="35"/>
    <x v="6"/>
    <m/>
    <m/>
    <x v="1"/>
    <x v="14"/>
    <s v="норма"/>
    <n v="0"/>
    <n v="1"/>
  </r>
  <r>
    <m/>
    <d v="2024-09-10T00:00:00"/>
    <s v="Вт"/>
    <x v="2"/>
    <x v="8"/>
    <m/>
    <m/>
    <x v="1"/>
    <x v="14"/>
    <s v="норма"/>
    <n v="0"/>
    <n v="5"/>
  </r>
  <r>
    <m/>
    <d v="2024-09-11T00:00:00"/>
    <s v="Ср"/>
    <x v="1"/>
    <x v="7"/>
    <m/>
    <m/>
    <x v="1"/>
    <x v="14"/>
    <s v="норма"/>
    <n v="0"/>
    <n v="3"/>
  </r>
  <r>
    <m/>
    <d v="2024-09-11T00:00:00"/>
    <s v="Ср"/>
    <x v="31"/>
    <x v="7"/>
    <m/>
    <m/>
    <x v="1"/>
    <x v="14"/>
    <s v="норма"/>
    <n v="0"/>
    <n v="3"/>
  </r>
  <r>
    <m/>
    <d v="2024-09-11T00:00:00"/>
    <s v="Ср"/>
    <x v="35"/>
    <x v="3"/>
    <m/>
    <m/>
    <x v="1"/>
    <x v="14"/>
    <s v="норма"/>
    <n v="0"/>
    <n v="2"/>
  </r>
  <r>
    <m/>
    <d v="2024-09-12T00:00:00"/>
    <s v="Чт"/>
    <x v="1"/>
    <x v="2"/>
    <m/>
    <m/>
    <x v="1"/>
    <x v="14"/>
    <s v="норма"/>
    <n v="0"/>
    <n v="4"/>
  </r>
  <r>
    <m/>
    <d v="2024-09-12T00:00:00"/>
    <s v="Чт"/>
    <x v="31"/>
    <x v="6"/>
    <m/>
    <m/>
    <x v="1"/>
    <x v="14"/>
    <s v="норма"/>
    <n v="0"/>
    <n v="1"/>
  </r>
  <r>
    <m/>
    <d v="2024-09-12T00:00:00"/>
    <s v="Чт"/>
    <x v="29"/>
    <x v="3"/>
    <m/>
    <m/>
    <x v="1"/>
    <x v="14"/>
    <s v="норма"/>
    <n v="0"/>
    <n v="2"/>
  </r>
  <r>
    <m/>
    <d v="2024-09-12T00:00:00"/>
    <s v="Чт"/>
    <x v="12"/>
    <x v="6"/>
    <m/>
    <m/>
    <x v="1"/>
    <x v="14"/>
    <s v="норма"/>
    <n v="0"/>
    <n v="1"/>
  </r>
  <r>
    <m/>
    <d v="2024-09-13T00:00:00"/>
    <s v="Пт"/>
    <x v="1"/>
    <x v="2"/>
    <m/>
    <m/>
    <x v="1"/>
    <x v="14"/>
    <s v="норма"/>
    <n v="0"/>
    <n v="4"/>
  </r>
  <r>
    <m/>
    <d v="2024-09-13T00:00:00"/>
    <s v="Пт"/>
    <x v="35"/>
    <x v="6"/>
    <m/>
    <m/>
    <x v="1"/>
    <x v="14"/>
    <s v="норма"/>
    <n v="0"/>
    <n v="1"/>
  </r>
  <r>
    <m/>
    <d v="2024-09-13T00:00:00"/>
    <s v="Пт"/>
    <x v="29"/>
    <x v="6"/>
    <m/>
    <m/>
    <x v="1"/>
    <x v="14"/>
    <s v="норма"/>
    <n v="0"/>
    <n v="1"/>
  </r>
  <r>
    <m/>
    <d v="2024-09-13T00:00:00"/>
    <s v="Пт"/>
    <x v="25"/>
    <x v="6"/>
    <m/>
    <m/>
    <x v="1"/>
    <x v="14"/>
    <s v="норма"/>
    <n v="0"/>
    <n v="1"/>
  </r>
  <r>
    <m/>
    <d v="2024-09-13T00:00:00"/>
    <s v="Пт"/>
    <x v="12"/>
    <x v="6"/>
    <m/>
    <m/>
    <x v="1"/>
    <x v="14"/>
    <s v="норма"/>
    <n v="0"/>
    <n v="1"/>
  </r>
  <r>
    <s v="В/П"/>
    <d v="2024-09-14T00:00:00"/>
    <s v="Сб"/>
    <x v="0"/>
    <x v="0"/>
    <m/>
    <m/>
    <x v="1"/>
    <x v="14"/>
    <s v=""/>
    <n v="0"/>
    <n v="0"/>
  </r>
  <r>
    <s v="В/П"/>
    <d v="2024-09-15T00:00:00"/>
    <s v="Вс"/>
    <x v="0"/>
    <x v="0"/>
    <m/>
    <m/>
    <x v="1"/>
    <x v="14"/>
    <s v=""/>
    <n v="0"/>
    <n v="0"/>
  </r>
  <r>
    <m/>
    <d v="2024-09-16T00:00:00"/>
    <s v="Пн"/>
    <x v="1"/>
    <x v="7"/>
    <m/>
    <m/>
    <x v="1"/>
    <x v="14"/>
    <s v="норма"/>
    <n v="0"/>
    <n v="3"/>
  </r>
  <r>
    <m/>
    <d v="2024-09-16T00:00:00"/>
    <s v="Пн"/>
    <x v="35"/>
    <x v="6"/>
    <m/>
    <m/>
    <x v="1"/>
    <x v="14"/>
    <s v="норма"/>
    <n v="0"/>
    <n v="1"/>
  </r>
  <r>
    <m/>
    <d v="2024-09-16T00:00:00"/>
    <s v="Пн"/>
    <x v="29"/>
    <x v="6"/>
    <m/>
    <m/>
    <x v="1"/>
    <x v="14"/>
    <s v="норма"/>
    <n v="0"/>
    <n v="1"/>
  </r>
  <r>
    <m/>
    <d v="2024-09-16T00:00:00"/>
    <s v="Пн"/>
    <x v="12"/>
    <x v="7"/>
    <m/>
    <m/>
    <x v="1"/>
    <x v="14"/>
    <s v="норма"/>
    <n v="0"/>
    <n v="3"/>
  </r>
  <r>
    <m/>
    <d v="2024-09-17T00:00:00"/>
    <s v="Вт"/>
    <x v="1"/>
    <x v="8"/>
    <m/>
    <m/>
    <x v="1"/>
    <x v="14"/>
    <s v="норма"/>
    <n v="0"/>
    <n v="5"/>
  </r>
  <r>
    <m/>
    <d v="2024-09-17T00:00:00"/>
    <s v="Вт"/>
    <x v="29"/>
    <x v="3"/>
    <m/>
    <m/>
    <x v="1"/>
    <x v="14"/>
    <s v="норма"/>
    <n v="0"/>
    <n v="2"/>
  </r>
  <r>
    <m/>
    <d v="2024-09-17T00:00:00"/>
    <s v="Вт"/>
    <x v="2"/>
    <x v="6"/>
    <m/>
    <m/>
    <x v="1"/>
    <x v="14"/>
    <s v="норма"/>
    <n v="0"/>
    <n v="1"/>
  </r>
  <r>
    <m/>
    <d v="2024-09-18T00:00:00"/>
    <s v="Ср"/>
    <x v="1"/>
    <x v="3"/>
    <m/>
    <m/>
    <x v="1"/>
    <x v="14"/>
    <s v="норма"/>
    <n v="0"/>
    <n v="2"/>
  </r>
  <r>
    <m/>
    <d v="2024-09-18T00:00:00"/>
    <s v="Ср"/>
    <x v="46"/>
    <x v="3"/>
    <m/>
    <m/>
    <x v="1"/>
    <x v="14"/>
    <s v="норма"/>
    <n v="0"/>
    <n v="2"/>
  </r>
  <r>
    <m/>
    <d v="2024-09-18T00:00:00"/>
    <s v="Ср"/>
    <x v="35"/>
    <x v="6"/>
    <m/>
    <m/>
    <x v="1"/>
    <x v="14"/>
    <s v="норма"/>
    <n v="0"/>
    <n v="1"/>
  </r>
  <r>
    <m/>
    <d v="2024-09-18T00:00:00"/>
    <s v="Ср"/>
    <x v="25"/>
    <x v="7"/>
    <m/>
    <m/>
    <x v="1"/>
    <x v="14"/>
    <s v="норма"/>
    <n v="0"/>
    <n v="3"/>
  </r>
  <r>
    <m/>
    <d v="2024-09-19T00:00:00"/>
    <s v="Чт"/>
    <x v="1"/>
    <x v="3"/>
    <m/>
    <m/>
    <x v="1"/>
    <x v="14"/>
    <s v="норма"/>
    <n v="0"/>
    <n v="2"/>
  </r>
  <r>
    <m/>
    <d v="2024-09-19T00:00:00"/>
    <s v="Чт"/>
    <x v="29"/>
    <x v="3"/>
    <m/>
    <m/>
    <x v="1"/>
    <x v="14"/>
    <s v="норма"/>
    <n v="0"/>
    <n v="2"/>
  </r>
  <r>
    <m/>
    <d v="2024-09-19T00:00:00"/>
    <s v="Чт"/>
    <x v="25"/>
    <x v="6"/>
    <m/>
    <m/>
    <x v="1"/>
    <x v="14"/>
    <s v="норма"/>
    <n v="0"/>
    <n v="1"/>
  </r>
  <r>
    <m/>
    <d v="2024-09-19T00:00:00"/>
    <s v="Чт"/>
    <x v="2"/>
    <x v="7"/>
    <m/>
    <m/>
    <x v="1"/>
    <x v="14"/>
    <s v="норма"/>
    <n v="0"/>
    <n v="3"/>
  </r>
  <r>
    <m/>
    <d v="2024-09-20T00:00:00"/>
    <s v="Пт"/>
    <x v="1"/>
    <x v="2"/>
    <m/>
    <m/>
    <x v="1"/>
    <x v="14"/>
    <s v="норма"/>
    <n v="0"/>
    <n v="4"/>
  </r>
  <r>
    <m/>
    <d v="2024-09-20T00:00:00"/>
    <s v="Пт"/>
    <x v="35"/>
    <x v="3"/>
    <m/>
    <m/>
    <x v="1"/>
    <x v="14"/>
    <s v="норма"/>
    <n v="0"/>
    <n v="2"/>
  </r>
  <r>
    <m/>
    <d v="2024-09-20T00:00:00"/>
    <s v="Пт"/>
    <x v="23"/>
    <x v="6"/>
    <m/>
    <m/>
    <x v="1"/>
    <x v="14"/>
    <s v="норма"/>
    <n v="0"/>
    <n v="1"/>
  </r>
  <r>
    <m/>
    <d v="2024-09-20T00:00:00"/>
    <s v="Пт"/>
    <x v="7"/>
    <x v="6"/>
    <m/>
    <m/>
    <x v="1"/>
    <x v="14"/>
    <s v="норма"/>
    <n v="0"/>
    <n v="1"/>
  </r>
  <r>
    <s v="В/П"/>
    <d v="2024-09-21T00:00:00"/>
    <s v="Сб"/>
    <x v="0"/>
    <x v="0"/>
    <m/>
    <m/>
    <x v="1"/>
    <x v="14"/>
    <s v=""/>
    <n v="0"/>
    <n v="0"/>
  </r>
  <r>
    <s v="В/П"/>
    <d v="2024-09-22T00:00:00"/>
    <s v="Вс"/>
    <x v="0"/>
    <x v="0"/>
    <m/>
    <m/>
    <x v="1"/>
    <x v="14"/>
    <s v=""/>
    <n v="0"/>
    <n v="0"/>
  </r>
  <r>
    <m/>
    <d v="2024-09-23T00:00:00"/>
    <s v="Пн"/>
    <x v="1"/>
    <x v="3"/>
    <m/>
    <m/>
    <x v="1"/>
    <x v="14"/>
    <s v="норма"/>
    <n v="0"/>
    <n v="2"/>
  </r>
  <r>
    <m/>
    <d v="2024-09-23T00:00:00"/>
    <s v="Пн"/>
    <x v="35"/>
    <x v="6"/>
    <m/>
    <m/>
    <x v="1"/>
    <x v="14"/>
    <s v="норма"/>
    <n v="0"/>
    <n v="1"/>
  </r>
  <r>
    <m/>
    <d v="2024-09-23T00:00:00"/>
    <s v="Пн"/>
    <x v="7"/>
    <x v="8"/>
    <m/>
    <m/>
    <x v="1"/>
    <x v="14"/>
    <s v="норма"/>
    <n v="0"/>
    <n v="5"/>
  </r>
  <r>
    <m/>
    <d v="2024-09-24T00:00:00"/>
    <s v="Вт"/>
    <x v="1"/>
    <x v="2"/>
    <m/>
    <m/>
    <x v="1"/>
    <x v="14"/>
    <s v="норма"/>
    <n v="0"/>
    <n v="4"/>
  </r>
  <r>
    <m/>
    <d v="2024-09-24T00:00:00"/>
    <s v="Вт"/>
    <x v="35"/>
    <x v="3"/>
    <m/>
    <m/>
    <x v="1"/>
    <x v="14"/>
    <s v="норма"/>
    <n v="0"/>
    <n v="2"/>
  </r>
  <r>
    <m/>
    <d v="2024-09-24T00:00:00"/>
    <s v="Вт"/>
    <x v="2"/>
    <x v="6"/>
    <m/>
    <m/>
    <x v="1"/>
    <x v="14"/>
    <s v="норма"/>
    <n v="0"/>
    <n v="1"/>
  </r>
  <r>
    <m/>
    <d v="2024-09-24T00:00:00"/>
    <s v="Вт"/>
    <x v="34"/>
    <x v="6"/>
    <m/>
    <m/>
    <x v="1"/>
    <x v="14"/>
    <s v="норма"/>
    <n v="0"/>
    <n v="1"/>
  </r>
  <r>
    <m/>
    <d v="2024-09-25T00:00:00"/>
    <s v="Ср"/>
    <x v="1"/>
    <x v="8"/>
    <m/>
    <m/>
    <x v="1"/>
    <x v="14"/>
    <s v="норма"/>
    <n v="0"/>
    <n v="5"/>
  </r>
  <r>
    <m/>
    <d v="2024-09-25T00:00:00"/>
    <s v="Ср"/>
    <x v="35"/>
    <x v="6"/>
    <m/>
    <m/>
    <x v="1"/>
    <x v="14"/>
    <s v="норма"/>
    <n v="0"/>
    <n v="1"/>
  </r>
  <r>
    <m/>
    <d v="2024-09-26T00:00:00"/>
    <s v="Чт"/>
    <x v="1"/>
    <x v="2"/>
    <m/>
    <m/>
    <x v="1"/>
    <x v="14"/>
    <s v="норма"/>
    <n v="0"/>
    <n v="4"/>
  </r>
  <r>
    <m/>
    <d v="2024-09-26T00:00:00"/>
    <s v="Чт"/>
    <x v="35"/>
    <x v="6"/>
    <m/>
    <m/>
    <x v="1"/>
    <x v="14"/>
    <s v="норма"/>
    <n v="0"/>
    <n v="1"/>
  </r>
  <r>
    <m/>
    <d v="2024-09-26T00:00:00"/>
    <s v="Чт"/>
    <x v="27"/>
    <x v="6"/>
    <m/>
    <m/>
    <x v="1"/>
    <x v="14"/>
    <s v="норма"/>
    <n v="0"/>
    <n v="1"/>
  </r>
  <r>
    <m/>
    <d v="2024-09-27T00:00:00"/>
    <s v="Пт"/>
    <x v="1"/>
    <x v="2"/>
    <m/>
    <m/>
    <x v="1"/>
    <x v="14"/>
    <s v="норма"/>
    <n v="0"/>
    <n v="4"/>
  </r>
  <r>
    <m/>
    <d v="2024-09-27T00:00:00"/>
    <s v="Пт"/>
    <x v="35"/>
    <x v="6"/>
    <m/>
    <m/>
    <x v="1"/>
    <x v="14"/>
    <s v="норма"/>
    <n v="0"/>
    <n v="1"/>
  </r>
  <r>
    <m/>
    <d v="2024-09-27T00:00:00"/>
    <s v="Пт"/>
    <x v="7"/>
    <x v="3"/>
    <m/>
    <m/>
    <x v="1"/>
    <x v="14"/>
    <s v="норма"/>
    <n v="0"/>
    <n v="2"/>
  </r>
  <r>
    <m/>
    <d v="2024-09-27T00:00:00"/>
    <s v="Пт"/>
    <x v="27"/>
    <x v="6"/>
    <m/>
    <m/>
    <x v="1"/>
    <x v="14"/>
    <s v="норма"/>
    <n v="0"/>
    <n v="1"/>
  </r>
  <r>
    <s v="В/П"/>
    <d v="2024-09-28T00:00:00"/>
    <s v="Сб"/>
    <x v="0"/>
    <x v="0"/>
    <m/>
    <m/>
    <x v="1"/>
    <x v="14"/>
    <s v=""/>
    <n v="0"/>
    <n v="0"/>
  </r>
  <r>
    <s v="В/П"/>
    <d v="2024-09-29T00:00:00"/>
    <s v="Вс"/>
    <x v="0"/>
    <x v="0"/>
    <m/>
    <m/>
    <x v="1"/>
    <x v="14"/>
    <s v=""/>
    <n v="0"/>
    <n v="0"/>
  </r>
  <r>
    <m/>
    <d v="2024-09-30T00:00:00"/>
    <s v="Пн"/>
    <x v="1"/>
    <x v="9"/>
    <m/>
    <m/>
    <x v="1"/>
    <x v="14"/>
    <s v="норма"/>
    <n v="0"/>
    <n v="7"/>
  </r>
  <r>
    <m/>
    <d v="2024-09-30T00:00:00"/>
    <s v="Пн"/>
    <x v="29"/>
    <x v="6"/>
    <m/>
    <m/>
    <x v="1"/>
    <x v="14"/>
    <s v="норма"/>
    <n v="0"/>
    <n v="1"/>
  </r>
  <r>
    <m/>
    <d v="2024-09-30T00:00:00"/>
    <s v="Пн"/>
    <x v="7"/>
    <x v="8"/>
    <m/>
    <m/>
    <x v="1"/>
    <x v="14"/>
    <s v="переработка"/>
    <n v="5"/>
    <n v="0"/>
  </r>
  <r>
    <s v="В/П"/>
    <d v="2024-09-01T00:00:00"/>
    <s v="Вс"/>
    <x v="0"/>
    <x v="5"/>
    <m/>
    <m/>
    <x v="18"/>
    <x v="14"/>
    <s v=""/>
    <n v="0"/>
    <n v="0"/>
  </r>
  <r>
    <m/>
    <d v="2024-09-02T00:00:00"/>
    <s v="Пн"/>
    <x v="0"/>
    <x v="5"/>
    <m/>
    <m/>
    <x v="18"/>
    <x v="14"/>
    <s v=""/>
    <n v="0"/>
    <n v="0"/>
  </r>
  <r>
    <m/>
    <d v="2024-09-03T00:00:00"/>
    <s v="Вт"/>
    <x v="0"/>
    <x v="5"/>
    <m/>
    <m/>
    <x v="18"/>
    <x v="14"/>
    <s v=""/>
    <n v="0"/>
    <n v="0"/>
  </r>
  <r>
    <m/>
    <d v="2024-09-04T00:00:00"/>
    <s v="Ср"/>
    <x v="0"/>
    <x v="5"/>
    <m/>
    <m/>
    <x v="18"/>
    <x v="14"/>
    <s v=""/>
    <n v="0"/>
    <n v="0"/>
  </r>
  <r>
    <m/>
    <d v="2024-09-05T00:00:00"/>
    <s v="Чт"/>
    <x v="0"/>
    <x v="5"/>
    <m/>
    <m/>
    <x v="18"/>
    <x v="14"/>
    <s v=""/>
    <n v="0"/>
    <n v="0"/>
  </r>
  <r>
    <m/>
    <d v="2024-09-06T00:00:00"/>
    <s v="Пт"/>
    <x v="0"/>
    <x v="5"/>
    <m/>
    <m/>
    <x v="18"/>
    <x v="14"/>
    <s v=""/>
    <n v="0"/>
    <n v="0"/>
  </r>
  <r>
    <s v="В/П"/>
    <d v="2024-09-07T00:00:00"/>
    <s v="Сб"/>
    <x v="0"/>
    <x v="5"/>
    <m/>
    <m/>
    <x v="18"/>
    <x v="14"/>
    <s v=""/>
    <n v="0"/>
    <n v="0"/>
  </r>
  <r>
    <s v="В/П"/>
    <d v="2024-09-08T00:00:00"/>
    <s v="Вс"/>
    <x v="0"/>
    <x v="5"/>
    <m/>
    <m/>
    <x v="18"/>
    <x v="14"/>
    <s v=""/>
    <n v="0"/>
    <n v="0"/>
  </r>
  <r>
    <m/>
    <d v="2024-09-09T00:00:00"/>
    <s v="Пн"/>
    <x v="40"/>
    <x v="2"/>
    <m/>
    <m/>
    <x v="18"/>
    <x v="14"/>
    <s v="норма"/>
    <n v="0"/>
    <n v="4"/>
  </r>
  <r>
    <m/>
    <d v="2024-09-09T00:00:00"/>
    <s v="Пн"/>
    <x v="48"/>
    <x v="2"/>
    <m/>
    <m/>
    <x v="18"/>
    <x v="14"/>
    <s v="норма"/>
    <n v="0"/>
    <n v="4"/>
  </r>
  <r>
    <m/>
    <d v="2024-09-10T00:00:00"/>
    <s v="Вт"/>
    <x v="40"/>
    <x v="7"/>
    <m/>
    <m/>
    <x v="18"/>
    <x v="14"/>
    <s v="норма"/>
    <n v="0"/>
    <n v="3"/>
  </r>
  <r>
    <m/>
    <d v="2024-09-10T00:00:00"/>
    <s v="Вт"/>
    <x v="48"/>
    <x v="8"/>
    <m/>
    <m/>
    <x v="18"/>
    <x v="14"/>
    <s v="норма"/>
    <n v="0"/>
    <n v="5"/>
  </r>
  <r>
    <m/>
    <d v="2024-09-11T00:00:00"/>
    <s v="Ср"/>
    <x v="0"/>
    <x v="5"/>
    <m/>
    <m/>
    <x v="18"/>
    <x v="14"/>
    <s v=""/>
    <n v="0"/>
    <n v="0"/>
  </r>
  <r>
    <m/>
    <d v="2024-09-12T00:00:00"/>
    <s v="Чт"/>
    <x v="0"/>
    <x v="5"/>
    <m/>
    <m/>
    <x v="18"/>
    <x v="14"/>
    <s v=""/>
    <n v="0"/>
    <n v="0"/>
  </r>
  <r>
    <m/>
    <d v="2024-09-13T00:00:00"/>
    <s v="Пт"/>
    <x v="48"/>
    <x v="2"/>
    <m/>
    <m/>
    <x v="18"/>
    <x v="14"/>
    <s v="норма"/>
    <n v="0"/>
    <n v="4"/>
  </r>
  <r>
    <s v="В/П"/>
    <d v="2024-09-14T00:00:00"/>
    <s v="Сб"/>
    <x v="0"/>
    <x v="5"/>
    <m/>
    <m/>
    <x v="18"/>
    <x v="14"/>
    <s v=""/>
    <n v="0"/>
    <n v="0"/>
  </r>
  <r>
    <s v="В/П"/>
    <d v="2024-09-15T00:00:00"/>
    <s v="Вс"/>
    <x v="0"/>
    <x v="5"/>
    <m/>
    <m/>
    <x v="18"/>
    <x v="14"/>
    <s v=""/>
    <n v="0"/>
    <n v="0"/>
  </r>
  <r>
    <m/>
    <d v="2024-09-16T00:00:00"/>
    <s v="Пн"/>
    <x v="40"/>
    <x v="3"/>
    <m/>
    <m/>
    <x v="18"/>
    <x v="14"/>
    <s v="норма"/>
    <n v="0"/>
    <n v="2"/>
  </r>
  <r>
    <m/>
    <d v="2024-09-16T00:00:00"/>
    <s v="Пн"/>
    <x v="48"/>
    <x v="4"/>
    <m/>
    <m/>
    <x v="18"/>
    <x v="14"/>
    <s v="норма"/>
    <n v="0"/>
    <n v="6"/>
  </r>
  <r>
    <m/>
    <d v="2024-09-17T00:00:00"/>
    <s v="Вт"/>
    <x v="40"/>
    <x v="2"/>
    <m/>
    <m/>
    <x v="18"/>
    <x v="14"/>
    <s v="норма"/>
    <n v="0"/>
    <n v="4"/>
  </r>
  <r>
    <m/>
    <d v="2024-09-17T00:00:00"/>
    <s v="Вт"/>
    <x v="48"/>
    <x v="2"/>
    <m/>
    <m/>
    <x v="18"/>
    <x v="14"/>
    <s v="норма"/>
    <n v="0"/>
    <n v="4"/>
  </r>
  <r>
    <m/>
    <d v="2024-09-18T00:00:00"/>
    <s v="Ср"/>
    <x v="40"/>
    <x v="3"/>
    <m/>
    <m/>
    <x v="18"/>
    <x v="14"/>
    <s v="норма"/>
    <n v="0"/>
    <n v="2"/>
  </r>
  <r>
    <m/>
    <d v="2024-09-18T00:00:00"/>
    <s v="Ср"/>
    <x v="48"/>
    <x v="3"/>
    <m/>
    <m/>
    <x v="18"/>
    <x v="14"/>
    <s v="норма"/>
    <n v="0"/>
    <n v="2"/>
  </r>
  <r>
    <m/>
    <d v="2024-09-19T00:00:00"/>
    <s v="Чт"/>
    <x v="0"/>
    <x v="5"/>
    <m/>
    <m/>
    <x v="18"/>
    <x v="14"/>
    <s v=""/>
    <n v="0"/>
    <n v="0"/>
  </r>
  <r>
    <m/>
    <d v="2024-09-20T00:00:00"/>
    <s v="Пт"/>
    <x v="0"/>
    <x v="5"/>
    <m/>
    <m/>
    <x v="18"/>
    <x v="14"/>
    <s v=""/>
    <n v="0"/>
    <n v="0"/>
  </r>
  <r>
    <s v="В/П"/>
    <d v="2024-09-21T00:00:00"/>
    <s v="Сб"/>
    <x v="0"/>
    <x v="5"/>
    <m/>
    <m/>
    <x v="18"/>
    <x v="14"/>
    <s v=""/>
    <n v="0"/>
    <n v="0"/>
  </r>
  <r>
    <s v="В/П"/>
    <d v="2024-09-22T00:00:00"/>
    <s v="Вс"/>
    <x v="0"/>
    <x v="5"/>
    <m/>
    <m/>
    <x v="18"/>
    <x v="14"/>
    <s v=""/>
    <n v="0"/>
    <n v="0"/>
  </r>
  <r>
    <m/>
    <d v="2024-09-23T00:00:00"/>
    <s v="Пн"/>
    <x v="40"/>
    <x v="1"/>
    <m/>
    <m/>
    <x v="18"/>
    <x v="14"/>
    <s v="норма"/>
    <n v="0"/>
    <n v="8"/>
  </r>
  <r>
    <m/>
    <d v="2024-09-24T00:00:00"/>
    <s v="Вт"/>
    <x v="40"/>
    <x v="4"/>
    <m/>
    <m/>
    <x v="18"/>
    <x v="14"/>
    <s v="норма"/>
    <n v="0"/>
    <n v="6"/>
  </r>
  <r>
    <m/>
    <d v="2024-09-24T00:00:00"/>
    <s v="Вт"/>
    <x v="48"/>
    <x v="3"/>
    <m/>
    <m/>
    <x v="18"/>
    <x v="14"/>
    <s v="норма"/>
    <n v="0"/>
    <n v="2"/>
  </r>
  <r>
    <m/>
    <d v="2024-09-25T00:00:00"/>
    <s v="Ср"/>
    <x v="0"/>
    <x v="5"/>
    <m/>
    <m/>
    <x v="18"/>
    <x v="14"/>
    <s v=""/>
    <n v="0"/>
    <n v="0"/>
  </r>
  <r>
    <m/>
    <d v="2024-09-26T00:00:00"/>
    <s v="Чт"/>
    <x v="0"/>
    <x v="5"/>
    <m/>
    <m/>
    <x v="18"/>
    <x v="14"/>
    <s v=""/>
    <n v="0"/>
    <n v="0"/>
  </r>
  <r>
    <m/>
    <d v="2024-09-27T00:00:00"/>
    <s v="Пт"/>
    <x v="40"/>
    <x v="2"/>
    <m/>
    <m/>
    <x v="18"/>
    <x v="14"/>
    <s v="норма"/>
    <n v="0"/>
    <n v="4"/>
  </r>
  <r>
    <s v="В/П"/>
    <d v="2024-09-28T00:00:00"/>
    <s v="Сб"/>
    <x v="0"/>
    <x v="5"/>
    <m/>
    <m/>
    <x v="18"/>
    <x v="14"/>
    <s v=""/>
    <n v="0"/>
    <n v="0"/>
  </r>
  <r>
    <s v="В/П"/>
    <d v="2024-09-29T00:00:00"/>
    <s v="Вс"/>
    <x v="0"/>
    <x v="5"/>
    <m/>
    <m/>
    <x v="18"/>
    <x v="14"/>
    <s v=""/>
    <n v="0"/>
    <n v="0"/>
  </r>
  <r>
    <m/>
    <d v="2024-09-30T00:00:00"/>
    <s v="Пн"/>
    <x v="40"/>
    <x v="3"/>
    <m/>
    <m/>
    <x v="18"/>
    <x v="14"/>
    <s v="норма"/>
    <n v="0"/>
    <n v="2"/>
  </r>
  <r>
    <m/>
    <d v="2024-09-30T00:00:00"/>
    <s v="Пн"/>
    <x v="48"/>
    <x v="4"/>
    <m/>
    <m/>
    <x v="18"/>
    <x v="14"/>
    <s v="норма"/>
    <n v="0"/>
    <n v="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СводнаяТаблица1" cacheId="0" applyNumberFormats="0" applyBorderFormats="0" applyFontFormats="0" applyPatternFormats="0" applyAlignmentFormats="0" applyWidthHeightFormats="1" dataCaption="Значения" updatedVersion="8" minRefreshableVersion="3" useAutoFormatting="1" itemPrintTitles="1" createdVersion="5" indent="0" outline="1" outlineData="1" multipleFieldFilters="0">
  <location ref="A1:C14" firstHeaderRow="0" firstDataRow="1" firstDataCol="1"/>
  <pivotFields count="12">
    <pivotField showAll="0"/>
    <pivotField numFmtId="14" showAll="0"/>
    <pivotField showAll="0"/>
    <pivotField axis="axisRow" showAll="0">
      <items count="60">
        <item x="26"/>
        <item x="5"/>
        <item x="17"/>
        <item x="11"/>
        <item x="9"/>
        <item m="1" x="50"/>
        <item x="3"/>
        <item x="4"/>
        <item x="13"/>
        <item x="1"/>
        <item x="2"/>
        <item x="31"/>
        <item x="14"/>
        <item m="1" x="55"/>
        <item m="1" x="49"/>
        <item x="10"/>
        <item m="1" x="58"/>
        <item x="6"/>
        <item x="16"/>
        <item x="27"/>
        <item x="15"/>
        <item x="7"/>
        <item x="8"/>
        <item x="18"/>
        <item x="12"/>
        <item x="39"/>
        <item x="0"/>
        <item m="1" x="57"/>
        <item m="1" x="51"/>
        <item m="1" x="54"/>
        <item m="1" x="56"/>
        <item x="44"/>
        <item x="22"/>
        <item x="20"/>
        <item x="21"/>
        <item m="1" x="52"/>
        <item x="19"/>
        <item x="24"/>
        <item m="1" x="53"/>
        <item x="25"/>
        <item x="28"/>
        <item x="23"/>
        <item x="29"/>
        <item x="30"/>
        <item x="32"/>
        <item x="33"/>
        <item x="34"/>
        <item x="35"/>
        <item x="36"/>
        <item x="37"/>
        <item x="38"/>
        <item x="40"/>
        <item x="41"/>
        <item x="42"/>
        <item x="43"/>
        <item x="45"/>
        <item x="46"/>
        <item x="47"/>
        <item x="48"/>
        <item t="default"/>
      </items>
    </pivotField>
    <pivotField axis="axisRow" showAll="0">
      <items count="26">
        <item x="5"/>
        <item x="6"/>
        <item x="3"/>
        <item x="7"/>
        <item x="2"/>
        <item x="8"/>
        <item x="4"/>
        <item x="9"/>
        <item x="1"/>
        <item x="10"/>
        <item x="12"/>
        <item x="13"/>
        <item x="15"/>
        <item m="1" x="23"/>
        <item x="0"/>
        <item x="22"/>
        <item m="1" x="24"/>
        <item x="16"/>
        <item x="14"/>
        <item x="19"/>
        <item x="11"/>
        <item x="17"/>
        <item x="18"/>
        <item x="20"/>
        <item x="21"/>
        <item t="default"/>
      </items>
    </pivotField>
    <pivotField showAll="0"/>
    <pivotField showAll="0"/>
    <pivotField showAll="0">
      <items count="23">
        <item h="1" x="17"/>
        <item h="1" x="13"/>
        <item h="1" x="14"/>
        <item h="1" m="1" x="20"/>
        <item h="1" x="4"/>
        <item h="1" x="10"/>
        <item h="1" x="5"/>
        <item h="1" m="1" x="19"/>
        <item h="1" x="1"/>
        <item h="1" x="9"/>
        <item h="1" x="8"/>
        <item h="1" m="1" x="21"/>
        <item h="1" x="3"/>
        <item x="7"/>
        <item h="1" x="18"/>
        <item h="1" x="2"/>
        <item h="1" x="11"/>
        <item h="1" x="6"/>
        <item h="1" x="16"/>
        <item h="1" x="0"/>
        <item h="1" x="15"/>
        <item h="1" x="12"/>
        <item t="default"/>
      </items>
    </pivotField>
    <pivotField axis="axisRow" numFmtId="166" showAll="0">
      <items count="22">
        <item h="1" m="1" x="17"/>
        <item h="1" m="1" x="16"/>
        <item h="1" m="1" x="15"/>
        <item h="1" x="0"/>
        <item h="1" x="1"/>
        <item h="1" x="2"/>
        <item h="1" x="3"/>
        <item h="1" x="4"/>
        <item h="1" x="5"/>
        <item h="1" x="6"/>
        <item h="1" x="7"/>
        <item h="1" x="8"/>
        <item h="1" x="9"/>
        <item h="1" x="10"/>
        <item x="11"/>
        <item h="1" x="12"/>
        <item h="1" x="13"/>
        <item h="1" x="14"/>
        <item h="1" m="1" x="20"/>
        <item h="1" m="1" x="19"/>
        <item h="1" m="1" x="18"/>
        <item t="default"/>
      </items>
    </pivotField>
    <pivotField showAll="0"/>
    <pivotField dataField="1" showAll="0"/>
    <pivotField dataField="1" showAll="0"/>
  </pivotFields>
  <rowFields count="3">
    <field x="3"/>
    <field x="4"/>
    <field x="8"/>
  </rowFields>
  <rowItems count="13">
    <i>
      <x v="2"/>
    </i>
    <i r="1">
      <x v="8"/>
    </i>
    <i r="2">
      <x v="14"/>
    </i>
    <i>
      <x v="9"/>
    </i>
    <i r="1">
      <x v="8"/>
    </i>
    <i r="2">
      <x v="14"/>
    </i>
    <i>
      <x v="25"/>
    </i>
    <i r="1">
      <x v="8"/>
    </i>
    <i r="2">
      <x v="14"/>
    </i>
    <i>
      <x v="26"/>
    </i>
    <i r="1">
      <x/>
    </i>
    <i r="2">
      <x v="14"/>
    </i>
    <i t="grand">
      <x/>
    </i>
  </rowItems>
  <colFields count="1">
    <field x="-2"/>
  </colFields>
  <colItems count="2">
    <i>
      <x/>
    </i>
    <i i="1">
      <x v="1"/>
    </i>
  </colItems>
  <dataFields count="2">
    <dataField name="Сумма по полю Переработка" fld="10" baseField="0" baseItem="0"/>
    <dataField name="Сумма по полю Норма" fld="1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100-000002000000}" name="СводнаяТаблица2" cacheId="0" applyNumberFormats="0" applyBorderFormats="0" applyFontFormats="0" applyPatternFormats="0" applyAlignmentFormats="0" applyWidthHeightFormats="1" dataCaption="Значения" updatedVersion="8" minRefreshableVersion="3" useAutoFormatting="1" rowGrandTotals="0" colGrandTotals="0" itemPrintTitles="1" createdVersion="5" indent="0" outline="1" outlineData="1" multipleFieldFilters="0" chartFormat="24">
  <location ref="A1:B5" firstHeaderRow="1" firstDataRow="1" firstDataCol="1"/>
  <pivotFields count="12">
    <pivotField showAll="0"/>
    <pivotField numFmtId="14" showAll="0"/>
    <pivotField showAll="0"/>
    <pivotField axis="axisRow" showAll="0">
      <items count="60">
        <item x="26"/>
        <item x="5"/>
        <item x="17"/>
        <item x="11"/>
        <item x="9"/>
        <item m="1" x="50"/>
        <item x="3"/>
        <item x="4"/>
        <item x="13"/>
        <item x="1"/>
        <item x="2"/>
        <item x="31"/>
        <item x="14"/>
        <item m="1" x="55"/>
        <item m="1" x="49"/>
        <item x="10"/>
        <item m="1" x="58"/>
        <item x="6"/>
        <item x="16"/>
        <item x="27"/>
        <item x="15"/>
        <item x="7"/>
        <item x="8"/>
        <item x="18"/>
        <item x="12"/>
        <item x="39"/>
        <item x="0"/>
        <item m="1" x="57"/>
        <item m="1" x="51"/>
        <item m="1" x="54"/>
        <item m="1" x="56"/>
        <item x="44"/>
        <item x="22"/>
        <item x="20"/>
        <item x="21"/>
        <item m="1" x="52"/>
        <item x="19"/>
        <item x="24"/>
        <item m="1" x="53"/>
        <item x="25"/>
        <item x="28"/>
        <item x="23"/>
        <item x="29"/>
        <item x="30"/>
        <item x="32"/>
        <item x="33"/>
        <item x="34"/>
        <item x="35"/>
        <item x="36"/>
        <item x="37"/>
        <item x="38"/>
        <item x="40"/>
        <item x="41"/>
        <item x="42"/>
        <item x="43"/>
        <item x="45"/>
        <item x="46"/>
        <item x="47"/>
        <item x="48"/>
        <item t="default"/>
      </items>
    </pivotField>
    <pivotField dataField="1" showAll="0"/>
    <pivotField showAll="0"/>
    <pivotField showAll="0"/>
    <pivotField showAll="0">
      <items count="23">
        <item h="1" x="17"/>
        <item h="1" x="13"/>
        <item h="1" x="14"/>
        <item h="1" m="1" x="20"/>
        <item h="1" x="4"/>
        <item h="1" x="10"/>
        <item h="1" x="5"/>
        <item h="1" m="1" x="19"/>
        <item h="1" x="1"/>
        <item h="1" x="9"/>
        <item h="1" x="8"/>
        <item h="1" m="1" x="21"/>
        <item h="1" x="3"/>
        <item x="7"/>
        <item h="1" x="18"/>
        <item h="1" x="2"/>
        <item h="1" x="11"/>
        <item h="1" x="6"/>
        <item h="1" x="16"/>
        <item h="1" x="0"/>
        <item h="1" x="15"/>
        <item h="1" x="12"/>
        <item t="default"/>
      </items>
    </pivotField>
    <pivotField numFmtId="166" showAll="0">
      <items count="22">
        <item h="1" m="1" x="17"/>
        <item h="1" m="1" x="16"/>
        <item h="1" m="1" x="15"/>
        <item h="1" x="0"/>
        <item h="1" x="1"/>
        <item h="1" x="2"/>
        <item h="1" x="3"/>
        <item h="1" x="4"/>
        <item h="1" x="5"/>
        <item h="1" x="6"/>
        <item h="1" x="7"/>
        <item h="1" x="8"/>
        <item h="1" x="9"/>
        <item h="1" x="10"/>
        <item x="11"/>
        <item h="1" x="12"/>
        <item h="1" x="13"/>
        <item h="1" x="14"/>
        <item h="1" m="1" x="20"/>
        <item h="1" m="1" x="19"/>
        <item h="1" m="1" x="18"/>
        <item t="default"/>
      </items>
    </pivotField>
    <pivotField showAll="0"/>
    <pivotField showAll="0"/>
    <pivotField showAll="0"/>
  </pivotFields>
  <rowFields count="1">
    <field x="3"/>
  </rowFields>
  <rowItems count="4">
    <i>
      <x v="2"/>
    </i>
    <i>
      <x v="9"/>
    </i>
    <i>
      <x v="25"/>
    </i>
    <i>
      <x v="26"/>
    </i>
  </rowItems>
  <colItems count="1">
    <i/>
  </colItems>
  <dataFields count="1">
    <dataField name="Сумма по полю Часы затрачено" fld="4" baseField="3" baseItem="10"/>
  </dataFields>
  <chartFormats count="4">
    <chartFormat chart="10" format="6" series="1">
      <pivotArea type="data" outline="0" fieldPosition="0">
        <references count="1">
          <reference field="4294967294" count="1" selected="0">
            <x v="0"/>
          </reference>
        </references>
      </pivotArea>
    </chartFormat>
    <chartFormat chart="7" format="3" series="1">
      <pivotArea type="data" outline="0" fieldPosition="0">
        <references count="1">
          <reference field="4294967294" count="1" selected="0">
            <x v="0"/>
          </reference>
        </references>
      </pivotArea>
    </chartFormat>
    <chartFormat chart="23" format="2" series="1">
      <pivotArea type="data" outline="0" fieldPosition="0">
        <references count="1">
          <reference field="4294967294" count="1" selected="0">
            <x v="0"/>
          </reference>
        </references>
      </pivotArea>
    </chartFormat>
    <chartFormat chart="23" format="3">
      <pivotArea type="data" outline="0" fieldPosition="0">
        <references count="2">
          <reference field="4294967294" count="1" selected="0">
            <x v="0"/>
          </reference>
          <reference field="3" count="1" selected="0">
            <x v="1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100-000001000000}" name="СводнаяТаблица5" cacheId="0" applyNumberFormats="0" applyBorderFormats="0" applyFontFormats="0" applyPatternFormats="0" applyAlignmentFormats="0" applyWidthHeightFormats="1" dataCaption="Значения" updatedVersion="8" minRefreshableVersion="3" useAutoFormatting="1" rowGrandTotals="0" colGrandTotals="0" itemPrintTitles="1" createdVersion="5" indent="0" outline="1" outlineData="1" multipleFieldFilters="0" chartFormat="28">
  <location ref="I1:K5" firstHeaderRow="0" firstDataRow="1" firstDataCol="1"/>
  <pivotFields count="12">
    <pivotField showAll="0"/>
    <pivotField numFmtId="14" showAll="0"/>
    <pivotField showAll="0"/>
    <pivotField axis="axisRow" showAll="0">
      <items count="60">
        <item x="26"/>
        <item x="5"/>
        <item x="17"/>
        <item x="11"/>
        <item x="9"/>
        <item m="1" x="50"/>
        <item x="3"/>
        <item x="4"/>
        <item x="13"/>
        <item x="1"/>
        <item x="2"/>
        <item x="31"/>
        <item x="14"/>
        <item m="1" x="55"/>
        <item m="1" x="49"/>
        <item x="10"/>
        <item m="1" x="58"/>
        <item x="6"/>
        <item x="16"/>
        <item x="27"/>
        <item x="15"/>
        <item x="7"/>
        <item x="8"/>
        <item x="18"/>
        <item x="12"/>
        <item x="39"/>
        <item x="0"/>
        <item m="1" x="57"/>
        <item m="1" x="51"/>
        <item m="1" x="54"/>
        <item m="1" x="56"/>
        <item x="44"/>
        <item x="22"/>
        <item x="20"/>
        <item x="21"/>
        <item m="1" x="52"/>
        <item x="19"/>
        <item x="24"/>
        <item m="1" x="53"/>
        <item x="25"/>
        <item x="28"/>
        <item x="23"/>
        <item x="29"/>
        <item x="30"/>
        <item x="32"/>
        <item x="33"/>
        <item x="34"/>
        <item x="35"/>
        <item x="36"/>
        <item x="37"/>
        <item x="38"/>
        <item x="40"/>
        <item x="41"/>
        <item x="42"/>
        <item x="43"/>
        <item x="45"/>
        <item x="46"/>
        <item x="47"/>
        <item x="48"/>
        <item t="default"/>
      </items>
    </pivotField>
    <pivotField showAll="0"/>
    <pivotField showAll="0"/>
    <pivotField showAll="0"/>
    <pivotField showAll="0">
      <items count="23">
        <item h="1" x="17"/>
        <item h="1" x="13"/>
        <item h="1" x="14"/>
        <item h="1" m="1" x="20"/>
        <item h="1" x="4"/>
        <item h="1" x="10"/>
        <item h="1" x="5"/>
        <item h="1" m="1" x="19"/>
        <item h="1" x="1"/>
        <item h="1" x="9"/>
        <item h="1" x="8"/>
        <item h="1" m="1" x="21"/>
        <item h="1" x="3"/>
        <item x="7"/>
        <item h="1" x="18"/>
        <item h="1" x="2"/>
        <item h="1" x="11"/>
        <item h="1" x="6"/>
        <item h="1" x="16"/>
        <item h="1" x="0"/>
        <item h="1" x="15"/>
        <item h="1" x="12"/>
        <item t="default"/>
      </items>
    </pivotField>
    <pivotField numFmtId="166" showAll="0">
      <items count="22">
        <item h="1" m="1" x="17"/>
        <item h="1" m="1" x="16"/>
        <item h="1" m="1" x="15"/>
        <item h="1" x="0"/>
        <item h="1" x="1"/>
        <item h="1" x="2"/>
        <item h="1" x="3"/>
        <item h="1" x="4"/>
        <item h="1" x="5"/>
        <item h="1" x="6"/>
        <item h="1" x="7"/>
        <item h="1" x="8"/>
        <item h="1" x="9"/>
        <item h="1" x="10"/>
        <item x="11"/>
        <item h="1" x="12"/>
        <item h="1" x="13"/>
        <item h="1" x="14"/>
        <item h="1" m="1" x="20"/>
        <item h="1" m="1" x="19"/>
        <item h="1" m="1" x="18"/>
        <item t="default"/>
      </items>
    </pivotField>
    <pivotField showAll="0"/>
    <pivotField dataField="1" showAll="0"/>
    <pivotField dataField="1" showAll="0"/>
  </pivotFields>
  <rowFields count="1">
    <field x="3"/>
  </rowFields>
  <rowItems count="4">
    <i>
      <x v="2"/>
    </i>
    <i>
      <x v="9"/>
    </i>
    <i>
      <x v="25"/>
    </i>
    <i>
      <x v="26"/>
    </i>
  </rowItems>
  <colFields count="1">
    <field x="-2"/>
  </colFields>
  <colItems count="2">
    <i>
      <x/>
    </i>
    <i i="1">
      <x v="1"/>
    </i>
  </colItems>
  <dataFields count="2">
    <dataField name="Сумма по полю Норма" fld="11" baseField="0" baseItem="0"/>
    <dataField name="Сумма по полю Переработка" fld="10" baseField="0" baseItem="0"/>
  </dataFields>
  <chartFormats count="4">
    <chartFormat chart="25" format="0" series="1">
      <pivotArea type="data" outline="0" fieldPosition="0">
        <references count="1">
          <reference field="4294967294" count="1" selected="0">
            <x v="0"/>
          </reference>
        </references>
      </pivotArea>
    </chartFormat>
    <chartFormat chart="25" format="1" series="1">
      <pivotArea type="data" outline="0" fieldPosition="0">
        <references count="1">
          <reference field="4294967294" count="1" selected="0">
            <x v="1"/>
          </reference>
        </references>
      </pivotArea>
    </chartFormat>
    <chartFormat chart="27" format="4" series="1">
      <pivotArea type="data" outline="0" fieldPosition="0">
        <references count="1">
          <reference field="4294967294" count="1" selected="0">
            <x v="0"/>
          </reference>
        </references>
      </pivotArea>
    </chartFormat>
    <chartFormat chart="27" format="5"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200-000003000000}" name="СводнаяТаблица3" cacheId="0" applyNumberFormats="0" applyBorderFormats="0" applyFontFormats="0" applyPatternFormats="0" applyAlignmentFormats="0" applyWidthHeightFormats="1" dataCaption="Значения" updatedVersion="8" minRefreshableVersion="3" useAutoFormatting="1" itemPrintTitles="1" createdVersion="5" indent="0" outline="1" outlineData="1" multipleFieldFilters="0" chartFormat="15">
  <location ref="A1:B3" firstHeaderRow="1" firstDataRow="1" firstDataCol="1"/>
  <pivotFields count="12">
    <pivotField showAll="0"/>
    <pivotField numFmtId="14" showAll="0"/>
    <pivotField showAll="0"/>
    <pivotField showAll="0">
      <items count="60">
        <item x="41"/>
        <item x="19"/>
        <item x="30"/>
        <item x="32"/>
        <item x="26"/>
        <item x="20"/>
        <item x="48"/>
        <item x="5"/>
        <item x="17"/>
        <item x="37"/>
        <item x="42"/>
        <item x="11"/>
        <item x="9"/>
        <item m="1" x="50"/>
        <item x="21"/>
        <item x="3"/>
        <item x="24"/>
        <item x="4"/>
        <item m="1" x="53"/>
        <item x="13"/>
        <item x="1"/>
        <item x="2"/>
        <item x="31"/>
        <item m="1" x="57"/>
        <item x="14"/>
        <item x="44"/>
        <item m="1" x="55"/>
        <item x="38"/>
        <item m="1" x="54"/>
        <item x="40"/>
        <item m="1" x="49"/>
        <item x="10"/>
        <item m="1" x="58"/>
        <item m="1" x="56"/>
        <item x="28"/>
        <item x="6"/>
        <item m="1" x="52"/>
        <item x="43"/>
        <item x="23"/>
        <item x="29"/>
        <item x="16"/>
        <item x="36"/>
        <item x="22"/>
        <item x="27"/>
        <item x="15"/>
        <item x="34"/>
        <item x="7"/>
        <item x="25"/>
        <item x="8"/>
        <item x="45"/>
        <item x="18"/>
        <item x="33"/>
        <item x="12"/>
        <item x="46"/>
        <item x="47"/>
        <item x="35"/>
        <item m="1" x="51"/>
        <item x="39"/>
        <item x="0"/>
        <item t="default"/>
      </items>
    </pivotField>
    <pivotField dataField="1" showAll="0"/>
    <pivotField showAll="0"/>
    <pivotField showAll="0"/>
    <pivotField axis="axisRow" showAll="0">
      <items count="23">
        <item h="1" x="4"/>
        <item h="1" x="10"/>
        <item h="1" x="5"/>
        <item h="1" x="1"/>
        <item h="1" x="9"/>
        <item h="1" x="8"/>
        <item h="1" x="3"/>
        <item x="7"/>
        <item h="1" x="2"/>
        <item h="1" x="11"/>
        <item h="1" x="6"/>
        <item h="1" x="0"/>
        <item h="1" m="1" x="21"/>
        <item h="1" m="1" x="19"/>
        <item h="1" x="12"/>
        <item h="1" x="13"/>
        <item h="1" m="1" x="20"/>
        <item h="1" x="15"/>
        <item h="1" x="16"/>
        <item h="1" x="17"/>
        <item h="1" x="14"/>
        <item h="1" x="18"/>
        <item t="default"/>
      </items>
    </pivotField>
    <pivotField numFmtId="166" showAll="0">
      <items count="22">
        <item h="1" m="1" x="17"/>
        <item h="1" m="1" x="16"/>
        <item h="1" m="1" x="15"/>
        <item h="1" x="0"/>
        <item h="1" x="1"/>
        <item h="1" x="2"/>
        <item h="1" x="3"/>
        <item h="1" x="4"/>
        <item h="1" x="5"/>
        <item h="1" x="6"/>
        <item h="1" x="7"/>
        <item h="1" x="8"/>
        <item h="1" x="9"/>
        <item h="1" x="10"/>
        <item x="11"/>
        <item h="1" x="12"/>
        <item h="1" x="13"/>
        <item h="1" x="14"/>
        <item h="1" m="1" x="20"/>
        <item h="1" m="1" x="19"/>
        <item h="1" m="1" x="18"/>
        <item t="default"/>
      </items>
    </pivotField>
    <pivotField showAll="0"/>
    <pivotField showAll="0"/>
    <pivotField showAll="0"/>
  </pivotFields>
  <rowFields count="1">
    <field x="7"/>
  </rowFields>
  <rowItems count="2">
    <i>
      <x v="7"/>
    </i>
    <i t="grand">
      <x/>
    </i>
  </rowItems>
  <colItems count="1">
    <i/>
  </colItems>
  <dataFields count="1">
    <dataField name="Сумма по полю Часы затрачено" fld="4" baseField="3" baseItem="0"/>
  </dataFields>
  <chartFormats count="2">
    <chartFormat chart="1" format="0" series="1">
      <pivotArea type="data" outline="0" fieldPosition="0">
        <references count="1">
          <reference field="4294967294" count="1" selected="0">
            <x v="0"/>
          </reference>
        </references>
      </pivotArea>
    </chartFormat>
    <chartFormat chart="14"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300-000004000000}" name="СводнаяТаблица4" cacheId="0" applyNumberFormats="0" applyBorderFormats="0" applyFontFormats="0" applyPatternFormats="0" applyAlignmentFormats="0" applyWidthHeightFormats="1" dataCaption="Значения" updatedVersion="8" minRefreshableVersion="3" useAutoFormatting="1" rowGrandTotals="0" colGrandTotals="0" itemPrintTitles="1" createdVersion="5" indent="0" outline="1" outlineData="1" multipleFieldFilters="0" chartFormat="7">
  <location ref="A1:C2" firstHeaderRow="0" firstDataRow="1" firstDataCol="1"/>
  <pivotFields count="12">
    <pivotField showAll="0"/>
    <pivotField numFmtId="14" showAll="0"/>
    <pivotField showAll="0"/>
    <pivotField showAll="0">
      <items count="60">
        <item x="41"/>
        <item x="19"/>
        <item x="30"/>
        <item x="32"/>
        <item x="26"/>
        <item x="20"/>
        <item x="48"/>
        <item x="5"/>
        <item x="17"/>
        <item x="37"/>
        <item x="42"/>
        <item x="11"/>
        <item x="9"/>
        <item m="1" x="50"/>
        <item x="21"/>
        <item x="3"/>
        <item x="24"/>
        <item x="4"/>
        <item m="1" x="53"/>
        <item x="13"/>
        <item x="1"/>
        <item x="2"/>
        <item x="31"/>
        <item m="1" x="57"/>
        <item x="14"/>
        <item x="44"/>
        <item m="1" x="55"/>
        <item x="38"/>
        <item m="1" x="54"/>
        <item x="40"/>
        <item m="1" x="49"/>
        <item x="10"/>
        <item m="1" x="58"/>
        <item m="1" x="56"/>
        <item x="28"/>
        <item x="6"/>
        <item m="1" x="52"/>
        <item x="43"/>
        <item x="23"/>
        <item x="29"/>
        <item x="16"/>
        <item x="36"/>
        <item x="22"/>
        <item x="27"/>
        <item x="15"/>
        <item x="34"/>
        <item x="7"/>
        <item x="25"/>
        <item x="8"/>
        <item x="45"/>
        <item x="18"/>
        <item x="33"/>
        <item x="12"/>
        <item x="46"/>
        <item x="47"/>
        <item x="35"/>
        <item m="1" x="51"/>
        <item x="39"/>
        <item x="0"/>
        <item t="default"/>
      </items>
    </pivotField>
    <pivotField showAll="0"/>
    <pivotField showAll="0"/>
    <pivotField showAll="0"/>
    <pivotField axis="axisRow" showAll="0">
      <items count="23">
        <item h="1" x="4"/>
        <item h="1" x="10"/>
        <item h="1" x="5"/>
        <item h="1" x="1"/>
        <item h="1" x="9"/>
        <item h="1" x="8"/>
        <item h="1" x="3"/>
        <item x="7"/>
        <item h="1" x="2"/>
        <item h="1" x="11"/>
        <item h="1" x="6"/>
        <item h="1" x="0"/>
        <item h="1" m="1" x="21"/>
        <item h="1" m="1" x="19"/>
        <item h="1" x="12"/>
        <item h="1" x="13"/>
        <item h="1" m="1" x="20"/>
        <item h="1" x="15"/>
        <item h="1" x="16"/>
        <item h="1" x="17"/>
        <item h="1" x="14"/>
        <item h="1" x="18"/>
        <item t="default"/>
      </items>
    </pivotField>
    <pivotField numFmtId="166" showAll="0">
      <items count="22">
        <item h="1" m="1" x="17"/>
        <item h="1" m="1" x="16"/>
        <item h="1" m="1" x="15"/>
        <item h="1" x="0"/>
        <item h="1" x="1"/>
        <item h="1" x="2"/>
        <item h="1" x="3"/>
        <item h="1" x="4"/>
        <item h="1" x="5"/>
        <item h="1" x="6"/>
        <item h="1" x="7"/>
        <item h="1" x="8"/>
        <item h="1" x="9"/>
        <item h="1" x="10"/>
        <item x="11"/>
        <item h="1" x="12"/>
        <item h="1" x="13"/>
        <item h="1" x="14"/>
        <item h="1" m="1" x="20"/>
        <item h="1" m="1" x="19"/>
        <item h="1" m="1" x="18"/>
        <item t="default"/>
      </items>
    </pivotField>
    <pivotField showAll="0"/>
    <pivotField dataField="1" showAll="0"/>
    <pivotField dataField="1" showAll="0"/>
  </pivotFields>
  <rowFields count="1">
    <field x="7"/>
  </rowFields>
  <rowItems count="1">
    <i>
      <x v="7"/>
    </i>
  </rowItems>
  <colFields count="1">
    <field x="-2"/>
  </colFields>
  <colItems count="2">
    <i>
      <x/>
    </i>
    <i i="1">
      <x v="1"/>
    </i>
  </colItems>
  <dataFields count="2">
    <dataField name="Сумма по полю Переработка" fld="10" baseField="0" baseItem="0"/>
    <dataField name="Сумма по полю Норма" fld="11" baseField="0" baseItem="0"/>
  </dataFields>
  <chartFormats count="6">
    <chartFormat chart="1"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1"/>
          </reference>
        </references>
      </pivotArea>
    </chartFormat>
    <chartFormat chart="3" format="2" series="1">
      <pivotArea type="data" outline="0" fieldPosition="0">
        <references count="1">
          <reference field="4294967294" count="1" selected="0">
            <x v="0"/>
          </reference>
        </references>
      </pivotArea>
    </chartFormat>
    <chartFormat chart="3" format="3" series="1">
      <pivotArea type="data" outline="0" fieldPosition="0">
        <references count="1">
          <reference field="4294967294" count="1" selected="0">
            <x v="1"/>
          </reference>
        </references>
      </pivotArea>
    </chartFormat>
    <chartFormat chart="4" format="4" series="1">
      <pivotArea type="data" outline="0" fieldPosition="0">
        <references count="1">
          <reference field="4294967294" count="1" selected="0">
            <x v="0"/>
          </reference>
        </references>
      </pivotArea>
    </chartFormat>
    <chartFormat chart="4" format="5"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000000-0007-0000-0400-000005000000}" name="СводнаяТаблица1" cacheId="0" applyNumberFormats="0" applyBorderFormats="0" applyFontFormats="0" applyPatternFormats="0" applyAlignmentFormats="0" applyWidthHeightFormats="1" dataCaption="Значения" updatedVersion="8" minRefreshableVersion="3" useAutoFormatting="1" itemPrintTitles="1" createdVersion="5" indent="0" outline="1" outlineData="1" multipleFieldFilters="0">
  <location ref="A1:A3" firstHeaderRow="1" firstDataRow="1" firstDataCol="1"/>
  <pivotFields count="12">
    <pivotField showAll="0"/>
    <pivotField numFmtId="14" showAll="0"/>
    <pivotField showAll="0"/>
    <pivotField showAll="0">
      <items count="60">
        <item x="41"/>
        <item x="19"/>
        <item x="30"/>
        <item x="32"/>
        <item x="26"/>
        <item x="20"/>
        <item x="48"/>
        <item x="5"/>
        <item x="17"/>
        <item x="37"/>
        <item x="42"/>
        <item x="11"/>
        <item x="9"/>
        <item m="1" x="50"/>
        <item x="21"/>
        <item x="3"/>
        <item x="24"/>
        <item x="4"/>
        <item m="1" x="53"/>
        <item x="13"/>
        <item x="1"/>
        <item x="2"/>
        <item x="31"/>
        <item m="1" x="57"/>
        <item x="14"/>
        <item x="44"/>
        <item m="1" x="55"/>
        <item x="38"/>
        <item m="1" x="54"/>
        <item x="40"/>
        <item m="1" x="49"/>
        <item x="10"/>
        <item m="1" x="58"/>
        <item m="1" x="56"/>
        <item x="28"/>
        <item x="6"/>
        <item m="1" x="52"/>
        <item x="43"/>
        <item x="23"/>
        <item x="29"/>
        <item x="16"/>
        <item x="36"/>
        <item x="22"/>
        <item x="27"/>
        <item x="15"/>
        <item x="34"/>
        <item x="7"/>
        <item x="25"/>
        <item x="8"/>
        <item x="45"/>
        <item x="18"/>
        <item x="33"/>
        <item x="12"/>
        <item x="46"/>
        <item x="47"/>
        <item x="35"/>
        <item m="1" x="51"/>
        <item x="39"/>
        <item x="0"/>
        <item t="default"/>
      </items>
    </pivotField>
    <pivotField showAll="0"/>
    <pivotField showAll="0"/>
    <pivotField showAll="0"/>
    <pivotField showAll="0">
      <items count="23">
        <item h="1" x="17"/>
        <item h="1" x="13"/>
        <item h="1" x="14"/>
        <item h="1" m="1" x="20"/>
        <item h="1" x="4"/>
        <item h="1" x="10"/>
        <item h="1" x="5"/>
        <item h="1" m="1" x="19"/>
        <item h="1" x="1"/>
        <item h="1" x="9"/>
        <item h="1" x="8"/>
        <item h="1" m="1" x="21"/>
        <item h="1" x="3"/>
        <item x="7"/>
        <item h="1" x="18"/>
        <item h="1" x="2"/>
        <item h="1" x="11"/>
        <item h="1" x="6"/>
        <item h="1" x="16"/>
        <item h="1" x="0"/>
        <item h="1" x="15"/>
        <item h="1" x="12"/>
        <item t="default"/>
      </items>
    </pivotField>
    <pivotField axis="axisRow" numFmtId="166" showAll="0">
      <items count="22">
        <item h="1" m="1" x="17"/>
        <item h="1" m="1" x="16"/>
        <item h="1" m="1" x="15"/>
        <item h="1" x="0"/>
        <item h="1" x="1"/>
        <item h="1" x="2"/>
        <item h="1" x="3"/>
        <item h="1" x="4"/>
        <item h="1" x="5"/>
        <item h="1" x="6"/>
        <item h="1" x="7"/>
        <item h="1" x="8"/>
        <item h="1" x="9"/>
        <item h="1" x="10"/>
        <item x="11"/>
        <item h="1" x="12"/>
        <item h="1" x="13"/>
        <item h="1" x="14"/>
        <item h="1" m="1" x="20"/>
        <item h="1" m="1" x="19"/>
        <item h="1" m="1" x="18"/>
        <item t="default"/>
      </items>
    </pivotField>
    <pivotField showAll="0"/>
    <pivotField showAll="0"/>
    <pivotField showAll="0"/>
  </pivotFields>
  <rowFields count="1">
    <field x="8"/>
  </rowFields>
  <rowItems count="2">
    <i>
      <x v="14"/>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Срез_Проект" xr10:uid="{00000000-0013-0000-FFFF-FFFF01000000}" sourceName="Проект">
  <pivotTables>
    <pivotTable tabId="6" name="СводнаяТаблица2"/>
    <pivotTable tabId="6" name="СводнаяТаблица5"/>
    <pivotTable tabId="7" name="СводнаяТаблица3"/>
    <pivotTable tabId="4" name="СводнаяТаблица1"/>
    <pivotTable tabId="8" name="СводнаяТаблица4"/>
    <pivotTable tabId="38" name="СводнаяТаблица1"/>
  </pivotTables>
  <data>
    <tabular pivotCacheId="1361875960">
      <items count="59">
        <i x="17" s="1"/>
        <i x="1" s="1"/>
        <i x="39" s="1"/>
        <i x="0" s="1"/>
        <i x="41" s="1" nd="1"/>
        <i x="19" s="1" nd="1"/>
        <i x="30" s="1" nd="1"/>
        <i x="32" s="1" nd="1"/>
        <i x="26" s="1" nd="1"/>
        <i x="20" s="1" nd="1"/>
        <i x="48" s="1" nd="1"/>
        <i x="5" s="1" nd="1"/>
        <i x="37" s="1" nd="1"/>
        <i x="42" s="1" nd="1"/>
        <i x="11" s="1" nd="1"/>
        <i x="9" s="1" nd="1"/>
        <i x="50" s="1" nd="1"/>
        <i x="21" s="1" nd="1"/>
        <i x="3" s="1" nd="1"/>
        <i x="24" s="1" nd="1"/>
        <i x="4" s="1" nd="1"/>
        <i x="53" s="1" nd="1"/>
        <i x="13" s="1" nd="1"/>
        <i x="2" s="1" nd="1"/>
        <i x="31" s="1" nd="1"/>
        <i x="57" s="1" nd="1"/>
        <i x="14" s="1" nd="1"/>
        <i x="44" s="1" nd="1"/>
        <i x="55" s="1" nd="1"/>
        <i x="38" s="1" nd="1"/>
        <i x="54" s="1" nd="1"/>
        <i x="40" s="1" nd="1"/>
        <i x="49" s="1" nd="1"/>
        <i x="10" s="1" nd="1"/>
        <i x="58" s="1" nd="1"/>
        <i x="56" s="1" nd="1"/>
        <i x="28" s="1" nd="1"/>
        <i x="6" s="1" nd="1"/>
        <i x="52" s="1" nd="1"/>
        <i x="43" s="1" nd="1"/>
        <i x="23" s="1" nd="1"/>
        <i x="29" s="1" nd="1"/>
        <i x="16" s="1" nd="1"/>
        <i x="36" s="1" nd="1"/>
        <i x="22" s="1" nd="1"/>
        <i x="27" s="1" nd="1"/>
        <i x="15" s="1" nd="1"/>
        <i x="34" s="1" nd="1"/>
        <i x="7" s="1" nd="1"/>
        <i x="25" s="1" nd="1"/>
        <i x="8" s="1" nd="1"/>
        <i x="45" s="1" nd="1"/>
        <i x="18" s="1" nd="1"/>
        <i x="33" s="1" nd="1"/>
        <i x="12" s="1" nd="1"/>
        <i x="46" s="1" nd="1"/>
        <i x="47" s="1" nd="1"/>
        <i x="35" s="1" nd="1"/>
        <i x="51"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Срез_Дата2" xr10:uid="{00000000-0013-0000-FFFF-FFFF02000000}" sourceName="Дата2">
  <pivotTables>
    <pivotTable tabId="6" name="СводнаяТаблица2"/>
    <pivotTable tabId="6" name="СводнаяТаблица5"/>
    <pivotTable tabId="7" name="СводнаяТаблица3"/>
    <pivotTable tabId="4" name="СводнаяТаблица1"/>
    <pivotTable tabId="8" name="СводнаяТаблица4"/>
    <pivotTable tabId="38" name="СводнаяТаблица1"/>
  </pivotTables>
  <data>
    <tabular pivotCacheId="1361875960">
      <items count="21">
        <i x="6"/>
        <i x="7"/>
        <i x="8"/>
        <i x="9"/>
        <i x="10"/>
        <i x="11" s="1"/>
        <i x="12"/>
        <i x="13"/>
        <i x="14"/>
        <i x="17" nd="1"/>
        <i x="16" nd="1"/>
        <i x="15" nd="1"/>
        <i x="0" nd="1"/>
        <i x="1" nd="1"/>
        <i x="2" nd="1"/>
        <i x="3" nd="1"/>
        <i x="4" nd="1"/>
        <i x="5" nd="1"/>
        <i x="20" nd="1"/>
        <i x="19" nd="1"/>
        <i x="18"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Срез_Сотрудник__ФИО" xr10:uid="{00000000-0013-0000-FFFF-FFFF03000000}" sourceName="Сотрудник (ФИО)">
  <pivotTables>
    <pivotTable tabId="6" name="СводнаяТаблица2"/>
    <pivotTable tabId="6" name="СводнаяТаблица5"/>
    <pivotTable tabId="7" name="СводнаяТаблица3"/>
    <pivotTable tabId="4" name="СводнаяТаблица1"/>
    <pivotTable tabId="8" name="СводнаяТаблица4"/>
    <pivotTable tabId="38" name="СводнаяТаблица1"/>
  </pivotTables>
  <data>
    <tabular pivotCacheId="1361875960">
      <items count="22">
        <i x="13"/>
        <i x="14"/>
        <i x="10"/>
        <i x="5"/>
        <i x="1"/>
        <i x="9"/>
        <i x="8"/>
        <i x="3"/>
        <i x="7" s="1"/>
        <i x="2"/>
        <i x="11"/>
        <i x="6"/>
        <i x="0"/>
        <i x="15"/>
        <i x="12"/>
        <i x="17" nd="1"/>
        <i x="20" nd="1"/>
        <i x="4" nd="1"/>
        <i x="19" nd="1"/>
        <i x="21" nd="1"/>
        <i x="18" nd="1"/>
        <i x="16"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Проект" xr10:uid="{00000000-0014-0000-FFFF-FFFF01000000}" cache="Срез_Проект" caption="Проект" rowHeight="144000"/>
  <slicer name="Дата2" xr10:uid="{00000000-0014-0000-FFFF-FFFF02000000}" cache="Срез_Дата2" caption="Дата2" columnCount="3" rowHeight="241300"/>
  <slicer name="Сотрудник (ФИО)" xr10:uid="{00000000-0014-0000-FFFF-FFFF03000000}" cache="Срез_Сотрудник__ФИО" caption="Сотрудник (ФИО)" startItem="12" columnCount="3" rowHeight="180000"/>
</slicer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4.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4"/>
  <sheetViews>
    <sheetView workbookViewId="0">
      <selection activeCell="E4" sqref="E4"/>
    </sheetView>
  </sheetViews>
  <sheetFormatPr defaultRowHeight="15" x14ac:dyDescent="0.25"/>
  <cols>
    <col min="1" max="1" width="37.42578125" bestFit="1" customWidth="1"/>
    <col min="2" max="2" width="28.42578125" bestFit="1" customWidth="1"/>
    <col min="3" max="3" width="22.42578125" bestFit="1" customWidth="1"/>
  </cols>
  <sheetData>
    <row r="1" spans="1:5" x14ac:dyDescent="0.25">
      <c r="A1" s="8" t="s">
        <v>60</v>
      </c>
      <c r="B1" t="s">
        <v>62</v>
      </c>
      <c r="C1" t="s">
        <v>63</v>
      </c>
    </row>
    <row r="2" spans="1:5" x14ac:dyDescent="0.25">
      <c r="A2" s="9" t="s">
        <v>35</v>
      </c>
      <c r="B2" s="112">
        <v>16</v>
      </c>
      <c r="C2" s="112">
        <v>8</v>
      </c>
    </row>
    <row r="3" spans="1:5" x14ac:dyDescent="0.25">
      <c r="A3" s="10">
        <v>8</v>
      </c>
      <c r="B3" s="112">
        <v>16</v>
      </c>
      <c r="C3" s="112">
        <v>8</v>
      </c>
    </row>
    <row r="4" spans="1:5" x14ac:dyDescent="0.25">
      <c r="A4" s="11">
        <v>45444</v>
      </c>
      <c r="B4" s="112">
        <v>16</v>
      </c>
      <c r="C4" s="112">
        <v>8</v>
      </c>
      <c r="E4">
        <f>COUNTA(A4:A1342)</f>
        <v>11</v>
      </c>
    </row>
    <row r="5" spans="1:5" x14ac:dyDescent="0.25">
      <c r="A5" s="9" t="s">
        <v>16</v>
      </c>
      <c r="B5" s="112">
        <v>8</v>
      </c>
      <c r="C5" s="112">
        <v>128</v>
      </c>
    </row>
    <row r="6" spans="1:5" x14ac:dyDescent="0.25">
      <c r="A6" s="10">
        <v>8</v>
      </c>
      <c r="B6" s="112">
        <v>8</v>
      </c>
      <c r="C6" s="112">
        <v>128</v>
      </c>
    </row>
    <row r="7" spans="1:5" x14ac:dyDescent="0.25">
      <c r="A7" s="11">
        <v>45444</v>
      </c>
      <c r="B7" s="112">
        <v>8</v>
      </c>
      <c r="C7" s="112">
        <v>128</v>
      </c>
    </row>
    <row r="8" spans="1:5" x14ac:dyDescent="0.25">
      <c r="A8" s="9" t="s">
        <v>30</v>
      </c>
      <c r="B8" s="112">
        <v>0</v>
      </c>
      <c r="C8" s="112">
        <v>16</v>
      </c>
    </row>
    <row r="9" spans="1:5" x14ac:dyDescent="0.25">
      <c r="A9" s="10">
        <v>8</v>
      </c>
      <c r="B9" s="112">
        <v>0</v>
      </c>
      <c r="C9" s="112">
        <v>16</v>
      </c>
    </row>
    <row r="10" spans="1:5" x14ac:dyDescent="0.25">
      <c r="A10" s="11">
        <v>45444</v>
      </c>
      <c r="B10" s="112">
        <v>0</v>
      </c>
      <c r="C10" s="112">
        <v>16</v>
      </c>
    </row>
    <row r="11" spans="1:5" x14ac:dyDescent="0.25">
      <c r="A11" s="9" t="s">
        <v>72</v>
      </c>
      <c r="B11" s="112">
        <v>0</v>
      </c>
      <c r="C11" s="112">
        <v>0</v>
      </c>
    </row>
    <row r="12" spans="1:5" x14ac:dyDescent="0.25">
      <c r="A12" s="10">
        <v>0</v>
      </c>
      <c r="B12" s="112">
        <v>0</v>
      </c>
      <c r="C12" s="112">
        <v>0</v>
      </c>
    </row>
    <row r="13" spans="1:5" x14ac:dyDescent="0.25">
      <c r="A13" s="11">
        <v>45444</v>
      </c>
      <c r="B13" s="112">
        <v>0</v>
      </c>
      <c r="C13" s="112">
        <v>0</v>
      </c>
    </row>
    <row r="14" spans="1:5" x14ac:dyDescent="0.25">
      <c r="A14" s="9" t="s">
        <v>61</v>
      </c>
      <c r="B14" s="112">
        <v>24</v>
      </c>
      <c r="C14" s="112">
        <v>152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
  <sheetViews>
    <sheetView workbookViewId="0">
      <selection activeCell="E2" sqref="E2"/>
    </sheetView>
  </sheetViews>
  <sheetFormatPr defaultRowHeight="15" x14ac:dyDescent="0.25"/>
  <cols>
    <col min="1" max="1" width="35.28515625" bestFit="1" customWidth="1"/>
    <col min="2" max="2" width="31" bestFit="1" customWidth="1"/>
    <col min="3" max="3" width="21.28515625" bestFit="1" customWidth="1"/>
    <col min="5" max="5" width="9" bestFit="1" customWidth="1"/>
    <col min="9" max="9" width="35.28515625" bestFit="1" customWidth="1"/>
    <col min="10" max="10" width="22.42578125" bestFit="1" customWidth="1"/>
    <col min="11" max="11" width="28.42578125" bestFit="1" customWidth="1"/>
  </cols>
  <sheetData>
    <row r="1" spans="1:11" x14ac:dyDescent="0.25">
      <c r="A1" s="8" t="s">
        <v>60</v>
      </c>
      <c r="B1" t="s">
        <v>64</v>
      </c>
      <c r="I1" s="8" t="s">
        <v>60</v>
      </c>
      <c r="J1" t="s">
        <v>63</v>
      </c>
      <c r="K1" t="s">
        <v>62</v>
      </c>
    </row>
    <row r="2" spans="1:11" x14ac:dyDescent="0.25">
      <c r="A2" s="9" t="s">
        <v>35</v>
      </c>
      <c r="B2" s="112">
        <v>24</v>
      </c>
      <c r="D2">
        <f>COUNTA(A2:A57)</f>
        <v>4</v>
      </c>
      <c r="E2" s="17">
        <f>IF(D2=1,B2,SUMIFS(B1:B57,A1:A57,"&lt;&gt;"&amp;"Отпуск"))</f>
        <v>176</v>
      </c>
      <c r="I2" s="9" t="s">
        <v>35</v>
      </c>
      <c r="J2" s="112">
        <v>8</v>
      </c>
      <c r="K2" s="112">
        <v>16</v>
      </c>
    </row>
    <row r="3" spans="1:11" x14ac:dyDescent="0.25">
      <c r="A3" s="9" t="s">
        <v>16</v>
      </c>
      <c r="B3" s="112">
        <v>136</v>
      </c>
      <c r="I3" s="9" t="s">
        <v>16</v>
      </c>
      <c r="J3" s="112">
        <v>128</v>
      </c>
      <c r="K3" s="112">
        <v>8</v>
      </c>
    </row>
    <row r="4" spans="1:11" x14ac:dyDescent="0.25">
      <c r="A4" s="9" t="s">
        <v>30</v>
      </c>
      <c r="B4" s="112">
        <v>16</v>
      </c>
      <c r="I4" s="9" t="s">
        <v>30</v>
      </c>
      <c r="J4" s="112">
        <v>16</v>
      </c>
      <c r="K4" s="112">
        <v>0</v>
      </c>
    </row>
    <row r="5" spans="1:11" x14ac:dyDescent="0.25">
      <c r="A5" s="9" t="s">
        <v>72</v>
      </c>
      <c r="B5" s="112">
        <v>0</v>
      </c>
      <c r="I5" s="9" t="s">
        <v>72</v>
      </c>
      <c r="J5" s="112">
        <v>0</v>
      </c>
      <c r="K5" s="112">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3"/>
  <sheetViews>
    <sheetView workbookViewId="0">
      <selection activeCell="F16" sqref="F16"/>
    </sheetView>
  </sheetViews>
  <sheetFormatPr defaultRowHeight="15" x14ac:dyDescent="0.25"/>
  <cols>
    <col min="1" max="1" width="20.85546875" bestFit="1" customWidth="1"/>
    <col min="2" max="2" width="31" bestFit="1" customWidth="1"/>
  </cols>
  <sheetData>
    <row r="1" spans="1:2" x14ac:dyDescent="0.25">
      <c r="A1" s="8" t="s">
        <v>60</v>
      </c>
      <c r="B1" t="s">
        <v>64</v>
      </c>
    </row>
    <row r="2" spans="1:2" x14ac:dyDescent="0.25">
      <c r="A2" s="9" t="s">
        <v>28</v>
      </c>
      <c r="B2" s="112">
        <v>176</v>
      </c>
    </row>
    <row r="3" spans="1:2" x14ac:dyDescent="0.25">
      <c r="A3" s="9" t="s">
        <v>61</v>
      </c>
      <c r="B3" s="112">
        <v>176</v>
      </c>
    </row>
  </sheetData>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
  <sheetViews>
    <sheetView workbookViewId="0">
      <selection activeCell="J11" sqref="J11"/>
    </sheetView>
  </sheetViews>
  <sheetFormatPr defaultRowHeight="15" x14ac:dyDescent="0.25"/>
  <cols>
    <col min="1" max="1" width="20.85546875" bestFit="1" customWidth="1"/>
    <col min="2" max="2" width="28.42578125" bestFit="1" customWidth="1"/>
    <col min="3" max="3" width="22.42578125" bestFit="1" customWidth="1"/>
    <col min="6" max="6" width="9" bestFit="1" customWidth="1"/>
  </cols>
  <sheetData>
    <row r="1" spans="1:6" x14ac:dyDescent="0.25">
      <c r="A1" s="8" t="s">
        <v>60</v>
      </c>
      <c r="B1" t="s">
        <v>62</v>
      </c>
      <c r="C1" t="s">
        <v>63</v>
      </c>
    </row>
    <row r="2" spans="1:6" x14ac:dyDescent="0.25">
      <c r="A2" s="9" t="s">
        <v>28</v>
      </c>
      <c r="B2" s="112">
        <v>24</v>
      </c>
      <c r="C2" s="112">
        <v>152</v>
      </c>
      <c r="E2">
        <f>COUNTA(B2:B20)</f>
        <v>1</v>
      </c>
      <c r="F2" s="17">
        <f>IF(E2=1,C2,SUMIFS(C1:C20,B1:B20,"&lt;&gt;"&amp;"Отпуск"))</f>
        <v>152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22"/>
  <sheetViews>
    <sheetView workbookViewId="0">
      <selection activeCell="H2" sqref="H2"/>
    </sheetView>
  </sheetViews>
  <sheetFormatPr defaultRowHeight="15" x14ac:dyDescent="0.25"/>
  <cols>
    <col min="1" max="1" width="17.28515625" bestFit="1" customWidth="1"/>
  </cols>
  <sheetData>
    <row r="1" spans="1:12" x14ac:dyDescent="0.25">
      <c r="A1" s="8" t="s">
        <v>60</v>
      </c>
    </row>
    <row r="2" spans="1:12" x14ac:dyDescent="0.25">
      <c r="A2" s="80">
        <v>45444</v>
      </c>
      <c r="D2">
        <f>COUNTA(A2:A22)</f>
        <v>2</v>
      </c>
      <c r="E2" s="17"/>
      <c r="F2" cm="1">
        <f t="array" ref="F2">SUM(SUMIF(K2:K22,A2:A30,L2:L22))/(D2-1)</f>
        <v>151</v>
      </c>
      <c r="K2" s="100">
        <v>45017</v>
      </c>
      <c r="L2" s="97">
        <v>160</v>
      </c>
    </row>
    <row r="3" spans="1:12" x14ac:dyDescent="0.25">
      <c r="A3" s="80" t="s">
        <v>61</v>
      </c>
      <c r="K3" s="100">
        <v>45047</v>
      </c>
      <c r="L3" s="97">
        <v>160</v>
      </c>
    </row>
    <row r="4" spans="1:12" x14ac:dyDescent="0.25">
      <c r="K4" s="100">
        <v>45078</v>
      </c>
      <c r="L4" s="97">
        <v>168</v>
      </c>
    </row>
    <row r="5" spans="1:12" x14ac:dyDescent="0.25">
      <c r="K5" s="100">
        <v>45108</v>
      </c>
      <c r="L5" s="97">
        <v>168</v>
      </c>
    </row>
    <row r="6" spans="1:12" x14ac:dyDescent="0.25">
      <c r="K6" s="100">
        <v>45139</v>
      </c>
      <c r="L6" s="97">
        <v>184</v>
      </c>
    </row>
    <row r="7" spans="1:12" x14ac:dyDescent="0.25">
      <c r="K7" s="100">
        <v>45170</v>
      </c>
      <c r="L7" s="97">
        <v>168</v>
      </c>
    </row>
    <row r="8" spans="1:12" x14ac:dyDescent="0.25">
      <c r="K8" s="100">
        <v>45200</v>
      </c>
      <c r="L8" s="97">
        <v>176</v>
      </c>
    </row>
    <row r="9" spans="1:12" x14ac:dyDescent="0.25">
      <c r="K9" s="100">
        <v>45231</v>
      </c>
      <c r="L9" s="97">
        <v>167</v>
      </c>
    </row>
    <row r="10" spans="1:12" x14ac:dyDescent="0.25">
      <c r="K10" s="100">
        <v>45261</v>
      </c>
      <c r="L10" s="97">
        <v>168</v>
      </c>
    </row>
    <row r="11" spans="1:12" x14ac:dyDescent="0.25">
      <c r="K11" s="100">
        <v>45292</v>
      </c>
      <c r="L11" s="97">
        <v>136</v>
      </c>
    </row>
    <row r="12" spans="1:12" x14ac:dyDescent="0.25">
      <c r="K12" s="100">
        <v>45323</v>
      </c>
      <c r="L12" s="97">
        <v>159</v>
      </c>
    </row>
    <row r="13" spans="1:12" x14ac:dyDescent="0.25">
      <c r="K13" s="100">
        <v>45352</v>
      </c>
      <c r="L13" s="97">
        <v>159</v>
      </c>
    </row>
    <row r="14" spans="1:12" x14ac:dyDescent="0.25">
      <c r="K14" s="100">
        <v>45383</v>
      </c>
      <c r="L14" s="97">
        <v>168</v>
      </c>
    </row>
    <row r="15" spans="1:12" x14ac:dyDescent="0.25">
      <c r="K15" s="100">
        <v>45413</v>
      </c>
      <c r="L15" s="97">
        <v>159</v>
      </c>
    </row>
    <row r="16" spans="1:12" x14ac:dyDescent="0.25">
      <c r="K16" s="100">
        <v>45444</v>
      </c>
      <c r="L16" s="97">
        <v>151</v>
      </c>
    </row>
    <row r="17" spans="11:12" x14ac:dyDescent="0.25">
      <c r="K17" s="100">
        <v>45474</v>
      </c>
      <c r="L17" s="97">
        <v>184</v>
      </c>
    </row>
    <row r="18" spans="11:12" x14ac:dyDescent="0.25">
      <c r="K18" s="100">
        <v>45505</v>
      </c>
      <c r="L18" s="97">
        <v>176</v>
      </c>
    </row>
    <row r="19" spans="11:12" x14ac:dyDescent="0.25">
      <c r="K19" s="100">
        <v>45536</v>
      </c>
      <c r="L19" s="97">
        <v>168</v>
      </c>
    </row>
    <row r="20" spans="11:12" x14ac:dyDescent="0.25">
      <c r="K20" s="100">
        <v>45566</v>
      </c>
      <c r="L20" s="97">
        <v>184</v>
      </c>
    </row>
    <row r="21" spans="11:12" x14ac:dyDescent="0.25">
      <c r="K21" s="100">
        <v>45597</v>
      </c>
      <c r="L21" s="97">
        <v>167</v>
      </c>
    </row>
    <row r="22" spans="11:12" x14ac:dyDescent="0.25">
      <c r="K22" s="98">
        <v>45627</v>
      </c>
      <c r="L22" s="97">
        <v>168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3125"/>
  <sheetViews>
    <sheetView showZeros="0" zoomScaleNormal="100" workbookViewId="0">
      <pane ySplit="3" topLeftCell="A544" activePane="bottomLeft" state="frozen"/>
      <selection pane="bottomLeft" activeCell="D557" sqref="D557"/>
    </sheetView>
  </sheetViews>
  <sheetFormatPr defaultColWidth="8.7109375" defaultRowHeight="12.75" x14ac:dyDescent="0.2"/>
  <cols>
    <col min="1" max="1" width="10" style="30" customWidth="1"/>
    <col min="2" max="2" width="11.28515625" style="30" customWidth="1"/>
    <col min="3" max="3" width="7.28515625" style="30" customWidth="1"/>
    <col min="4" max="4" width="41.7109375" style="30" bestFit="1" customWidth="1"/>
    <col min="5" max="5" width="8.85546875" style="30" customWidth="1"/>
    <col min="6" max="6" width="12.85546875" style="30" customWidth="1"/>
    <col min="7" max="7" width="12.5703125" style="30" customWidth="1"/>
    <col min="8" max="8" width="16.5703125" style="30" customWidth="1"/>
    <col min="9" max="9" width="9.42578125" style="30" customWidth="1"/>
    <col min="10" max="10" width="12.28515625" style="30" customWidth="1"/>
    <col min="11" max="16384" width="8.7109375" style="30"/>
  </cols>
  <sheetData>
    <row r="1" spans="1:13" x14ac:dyDescent="0.2">
      <c r="D1" s="1"/>
      <c r="E1" s="59"/>
    </row>
    <row r="2" spans="1:13" s="5" customFormat="1" ht="29.1" customHeight="1" thickBot="1" x14ac:dyDescent="0.25">
      <c r="A2" s="2" t="s">
        <v>0</v>
      </c>
      <c r="B2" s="2" t="s">
        <v>0</v>
      </c>
      <c r="C2" s="3" t="s">
        <v>1</v>
      </c>
      <c r="D2" s="3" t="s">
        <v>1</v>
      </c>
      <c r="E2" s="2" t="s">
        <v>0</v>
      </c>
      <c r="F2" s="2" t="s">
        <v>0</v>
      </c>
      <c r="G2" s="3" t="s">
        <v>1</v>
      </c>
      <c r="H2" s="3" t="s">
        <v>1</v>
      </c>
      <c r="I2" s="4" t="s">
        <v>2</v>
      </c>
      <c r="J2" s="4" t="s">
        <v>2</v>
      </c>
      <c r="K2" s="4" t="s">
        <v>2</v>
      </c>
      <c r="L2" s="4" t="s">
        <v>2</v>
      </c>
    </row>
    <row r="3" spans="1:13" ht="39" thickBot="1" x14ac:dyDescent="0.25">
      <c r="A3" s="60" t="s">
        <v>3</v>
      </c>
      <c r="B3" s="60" t="s">
        <v>4</v>
      </c>
      <c r="C3" s="61" t="s">
        <v>5</v>
      </c>
      <c r="D3" s="61" t="s">
        <v>6</v>
      </c>
      <c r="E3" s="60" t="s">
        <v>7</v>
      </c>
      <c r="F3" s="60" t="s">
        <v>8</v>
      </c>
      <c r="G3" s="60" t="s">
        <v>9</v>
      </c>
      <c r="H3" s="62" t="s">
        <v>10</v>
      </c>
      <c r="I3" s="62" t="s">
        <v>11</v>
      </c>
      <c r="J3" s="62" t="s">
        <v>12</v>
      </c>
      <c r="K3" s="63" t="s">
        <v>13</v>
      </c>
      <c r="L3" s="64" t="s">
        <v>14</v>
      </c>
      <c r="M3" s="65"/>
    </row>
    <row r="4" spans="1:13" x14ac:dyDescent="0.2">
      <c r="A4" s="66" t="s">
        <v>53</v>
      </c>
      <c r="B4" s="67">
        <v>45108</v>
      </c>
      <c r="C4" s="68" t="str">
        <f t="shared" ref="C4:C11" si="0">TEXT(B4,"ДДД")</f>
        <v>Сб</v>
      </c>
      <c r="H4" s="30" t="s">
        <v>15</v>
      </c>
      <c r="I4" s="69">
        <f t="shared" ref="I4:I63" si="1">EOMONTH(B4,-1)+1</f>
        <v>45108</v>
      </c>
      <c r="J4" s="30" t="str">
        <f>CHOOSE(SUMPRODUCT((K4:L4&gt;0)*{1,2})+1,"","переработка","норма","норма + переработка")</f>
        <v/>
      </c>
      <c r="K4" s="30">
        <f t="shared" ref="K4:K37" si="2">MIN(E4,E4-L4)</f>
        <v>0</v>
      </c>
      <c r="L4" s="30">
        <f>IF(A4="В/П",,MIN(SUMIFS(L$3:L3,H$3:H3,H4,B$3:B3,B4)+E4,8)-SUMIFS(L$3:L3,H$3:H3,H4,B$3:B3,B4))</f>
        <v>0</v>
      </c>
      <c r="M4" s="70"/>
    </row>
    <row r="5" spans="1:13" x14ac:dyDescent="0.2">
      <c r="A5" s="66" t="s">
        <v>53</v>
      </c>
      <c r="B5" s="67">
        <v>45109</v>
      </c>
      <c r="C5" s="68" t="str">
        <f t="shared" si="0"/>
        <v>Вс</v>
      </c>
      <c r="H5" s="30" t="s">
        <v>15</v>
      </c>
      <c r="I5" s="69">
        <f t="shared" si="1"/>
        <v>45108</v>
      </c>
      <c r="J5" s="30" t="str">
        <f>CHOOSE(SUMPRODUCT((K5:L5&gt;0)*{1,2})+1,"","переработка","норма","норма + переработка")</f>
        <v/>
      </c>
      <c r="K5" s="30">
        <f t="shared" si="2"/>
        <v>0</v>
      </c>
      <c r="L5" s="30">
        <f>IF(A5="В/П",,MIN(SUMIFS(L$3:L4,H$3:H4,H5,B$3:B4,B5)+E5,8)-SUMIFS(L$3:L4,H$3:H4,H5,B$3:B4,B5))</f>
        <v>0</v>
      </c>
      <c r="M5" s="70"/>
    </row>
    <row r="6" spans="1:13" x14ac:dyDescent="0.2">
      <c r="B6" s="6">
        <v>45110</v>
      </c>
      <c r="C6" s="71" t="str">
        <f t="shared" si="0"/>
        <v>Пн</v>
      </c>
      <c r="D6" s="30" t="s">
        <v>16</v>
      </c>
      <c r="E6" s="30">
        <v>8</v>
      </c>
      <c r="H6" s="30" t="s">
        <v>15</v>
      </c>
      <c r="I6" s="69">
        <f t="shared" si="1"/>
        <v>45108</v>
      </c>
      <c r="J6" s="30" t="str">
        <f>CHOOSE(SUMPRODUCT((K6:L6&gt;0)*{1,2})+1,"","переработка","норма","норма + переработка")</f>
        <v>норма</v>
      </c>
      <c r="K6" s="30">
        <f t="shared" si="2"/>
        <v>0</v>
      </c>
      <c r="L6" s="30">
        <f>IF(A6="В/П",,MIN(SUMIFS(L$3:L5,H$3:H5,H6,B$3:B5,B6)+E6,8)-SUMIFS(L$3:L5,H$3:H5,H6,B$3:B5,B6))</f>
        <v>8</v>
      </c>
      <c r="M6" s="70"/>
    </row>
    <row r="7" spans="1:13" x14ac:dyDescent="0.2">
      <c r="B7" s="6">
        <v>45111</v>
      </c>
      <c r="C7" s="71" t="str">
        <f t="shared" si="0"/>
        <v>Вт</v>
      </c>
      <c r="D7" s="30" t="s">
        <v>16</v>
      </c>
      <c r="E7" s="30">
        <v>8</v>
      </c>
      <c r="H7" s="30" t="s">
        <v>15</v>
      </c>
      <c r="I7" s="69">
        <f t="shared" si="1"/>
        <v>45108</v>
      </c>
      <c r="J7" s="30" t="str">
        <f>CHOOSE(SUMPRODUCT((K7:L7&gt;0)*{1,2})+1,"","переработка","норма","норма + переработка")</f>
        <v>норма</v>
      </c>
      <c r="K7" s="30">
        <f t="shared" si="2"/>
        <v>0</v>
      </c>
      <c r="L7" s="30">
        <f>IF(A7="В/П",,MIN(SUMIFS(L$3:L6,H$3:H6,H7,B$3:B6,B7)+E7,8)-SUMIFS(L$3:L6,H$3:H6,H7,B$3:B6,B7))</f>
        <v>8</v>
      </c>
      <c r="M7" s="70"/>
    </row>
    <row r="8" spans="1:13" x14ac:dyDescent="0.2">
      <c r="B8" s="6">
        <v>45112</v>
      </c>
      <c r="C8" s="71" t="str">
        <f t="shared" si="0"/>
        <v>Ср</v>
      </c>
      <c r="D8" s="30" t="s">
        <v>16</v>
      </c>
      <c r="E8" s="30">
        <v>8</v>
      </c>
      <c r="H8" s="30" t="s">
        <v>15</v>
      </c>
      <c r="I8" s="69">
        <f t="shared" si="1"/>
        <v>45108</v>
      </c>
      <c r="J8" s="30" t="str">
        <f>CHOOSE(SUMPRODUCT((K8:L8&gt;0)*{1,2})+1,"","переработка","норма","норма + переработка")</f>
        <v>норма</v>
      </c>
      <c r="K8" s="30">
        <f t="shared" si="2"/>
        <v>0</v>
      </c>
      <c r="L8" s="30">
        <f>IF(A8="В/П",,MIN(SUMIFS(L$3:L7,H$3:H7,H8,B$3:B7,B8)+E8,8)-SUMIFS(L$3:L7,H$3:H7,H8,B$3:B7,B8))</f>
        <v>8</v>
      </c>
      <c r="M8" s="70"/>
    </row>
    <row r="9" spans="1:13" x14ac:dyDescent="0.2">
      <c r="B9" s="6">
        <v>45113</v>
      </c>
      <c r="C9" s="71" t="str">
        <f t="shared" si="0"/>
        <v>Чт</v>
      </c>
      <c r="D9" s="30" t="s">
        <v>16</v>
      </c>
      <c r="E9" s="30">
        <v>8</v>
      </c>
      <c r="H9" s="30" t="s">
        <v>15</v>
      </c>
      <c r="I9" s="69">
        <f t="shared" si="1"/>
        <v>45108</v>
      </c>
      <c r="J9" s="30" t="str">
        <f>CHOOSE(SUMPRODUCT((K9:L9&gt;0)*{1,2})+1,"","переработка","норма","норма + переработка")</f>
        <v>норма</v>
      </c>
      <c r="K9" s="30">
        <f t="shared" si="2"/>
        <v>0</v>
      </c>
      <c r="L9" s="30">
        <f>IF(A9="В/П",,MIN(SUMIFS(L$3:L8,H$3:H8,H9,B$3:B8,B9)+E9,8)-SUMIFS(L$3:L8,H$3:H8,H9,B$3:B8,B9))</f>
        <v>8</v>
      </c>
      <c r="M9" s="70"/>
    </row>
    <row r="10" spans="1:13" x14ac:dyDescent="0.2">
      <c r="B10" s="6">
        <v>45114</v>
      </c>
      <c r="C10" s="71" t="str">
        <f t="shared" si="0"/>
        <v>Пт</v>
      </c>
      <c r="D10" s="30" t="s">
        <v>16</v>
      </c>
      <c r="E10" s="30">
        <v>8</v>
      </c>
      <c r="H10" s="30" t="s">
        <v>15</v>
      </c>
      <c r="I10" s="69">
        <f t="shared" si="1"/>
        <v>45108</v>
      </c>
      <c r="J10" s="30" t="str">
        <f>CHOOSE(SUMPRODUCT((K10:L10&gt;0)*{1,2})+1,"","переработка","норма","норма + переработка")</f>
        <v>норма</v>
      </c>
      <c r="K10" s="30">
        <f t="shared" si="2"/>
        <v>0</v>
      </c>
      <c r="L10" s="30">
        <f>IF(A10="В/П",,MIN(SUMIFS(L$3:L9,H$3:H9,H10,B$3:B9,B10)+E10,8)-SUMIFS(L$3:L9,H$3:H9,H10,B$3:B9,B10))</f>
        <v>8</v>
      </c>
      <c r="M10" s="70"/>
    </row>
    <row r="11" spans="1:13" x14ac:dyDescent="0.2">
      <c r="A11" s="66" t="s">
        <v>53</v>
      </c>
      <c r="B11" s="67">
        <v>45115</v>
      </c>
      <c r="C11" s="68" t="str">
        <f t="shared" si="0"/>
        <v>Сб</v>
      </c>
      <c r="H11" s="30" t="s">
        <v>15</v>
      </c>
      <c r="I11" s="69">
        <f t="shared" si="1"/>
        <v>45108</v>
      </c>
      <c r="J11" s="30" t="str">
        <f>CHOOSE(SUMPRODUCT((K11:L11&gt;0)*{1,2})+1,"","переработка","норма","норма + переработка")</f>
        <v/>
      </c>
      <c r="K11" s="30">
        <f t="shared" si="2"/>
        <v>0</v>
      </c>
      <c r="L11" s="30">
        <f>IF(A11="В/П",,MIN(SUMIFS(L$3:L10,H$3:H10,H11,B$3:B10,B11)+E11,8)-SUMIFS(L$3:L10,H$3:H10,H11,B$3:B10,B11))</f>
        <v>0</v>
      </c>
      <c r="M11" s="70"/>
    </row>
    <row r="12" spans="1:13" x14ac:dyDescent="0.2">
      <c r="A12" s="66" t="s">
        <v>53</v>
      </c>
      <c r="B12" s="67">
        <v>45116</v>
      </c>
      <c r="C12" s="68" t="str">
        <f t="shared" ref="C12:C83" si="3">TEXT(B12,"ДДД")</f>
        <v>Вс</v>
      </c>
      <c r="H12" s="30" t="s">
        <v>15</v>
      </c>
      <c r="I12" s="69">
        <f t="shared" si="1"/>
        <v>45108</v>
      </c>
      <c r="J12" s="30" t="str">
        <f>CHOOSE(SUMPRODUCT((K12:L12&gt;0)*{1,2})+1,"","переработка","норма","норма + переработка")</f>
        <v/>
      </c>
      <c r="K12" s="30">
        <f t="shared" si="2"/>
        <v>0</v>
      </c>
      <c r="L12" s="30">
        <f>IF(A12="В/П",,MIN(SUMIFS(L$3:L11,H$3:H11,H12,B$3:B11,B12)+E12,8)-SUMIFS(L$3:L11,H$3:H11,H12,B$3:B11,B12))</f>
        <v>0</v>
      </c>
      <c r="M12" s="70"/>
    </row>
    <row r="13" spans="1:13" x14ac:dyDescent="0.2">
      <c r="B13" s="6">
        <v>45117</v>
      </c>
      <c r="C13" s="71" t="str">
        <f t="shared" si="3"/>
        <v>Пн</v>
      </c>
      <c r="D13" s="30" t="s">
        <v>16</v>
      </c>
      <c r="E13" s="30">
        <v>8</v>
      </c>
      <c r="H13" s="30" t="s">
        <v>15</v>
      </c>
      <c r="I13" s="69">
        <f t="shared" si="1"/>
        <v>45108</v>
      </c>
      <c r="J13" s="30" t="str">
        <f>CHOOSE(SUMPRODUCT((K13:L13&gt;0)*{1,2})+1,"","переработка","норма","норма + переработка")</f>
        <v>норма</v>
      </c>
      <c r="K13" s="30">
        <f t="shared" si="2"/>
        <v>0</v>
      </c>
      <c r="L13" s="30">
        <f>IF(A13="В/П",,MIN(SUMIFS(L$3:L12,H$3:H12,H13,B$3:B12,B13)+E13,8)-SUMIFS(L$3:L12,H$3:H12,H13,B$3:B12,B13))</f>
        <v>8</v>
      </c>
      <c r="M13" s="70"/>
    </row>
    <row r="14" spans="1:13" x14ac:dyDescent="0.2">
      <c r="B14" s="6">
        <v>45118</v>
      </c>
      <c r="C14" s="71" t="str">
        <f t="shared" si="3"/>
        <v>Вт</v>
      </c>
      <c r="D14" s="30" t="s">
        <v>41</v>
      </c>
      <c r="E14" s="30">
        <v>8</v>
      </c>
      <c r="H14" s="30" t="s">
        <v>15</v>
      </c>
      <c r="I14" s="69">
        <f t="shared" si="1"/>
        <v>45108</v>
      </c>
      <c r="J14" s="30" t="str">
        <f>CHOOSE(SUMPRODUCT((K14:L14&gt;0)*{1,2})+1,"","переработка","норма","норма + переработка")</f>
        <v>норма</v>
      </c>
      <c r="K14" s="30">
        <f t="shared" si="2"/>
        <v>0</v>
      </c>
      <c r="L14" s="30">
        <f>IF(A14="В/П",,MIN(SUMIFS(L$3:L13,H$3:H13,H14,B$3:B13,B14)+E14,8)-SUMIFS(L$3:L13,H$3:H13,H14,B$3:B13,B14))</f>
        <v>8</v>
      </c>
      <c r="M14" s="70"/>
    </row>
    <row r="15" spans="1:13" x14ac:dyDescent="0.2">
      <c r="B15" s="6">
        <v>45119</v>
      </c>
      <c r="C15" s="71" t="str">
        <f t="shared" si="3"/>
        <v>Ср</v>
      </c>
      <c r="D15" s="30" t="s">
        <v>42</v>
      </c>
      <c r="E15" s="30">
        <v>4</v>
      </c>
      <c r="H15" s="30" t="s">
        <v>15</v>
      </c>
      <c r="I15" s="69">
        <f t="shared" si="1"/>
        <v>45108</v>
      </c>
      <c r="J15" s="30" t="str">
        <f>CHOOSE(SUMPRODUCT((K15:L15&gt;0)*{1,2})+1,"","переработка","норма","норма + переработка")</f>
        <v>норма</v>
      </c>
      <c r="K15" s="30">
        <f t="shared" si="2"/>
        <v>0</v>
      </c>
      <c r="L15" s="30">
        <f>IF(A15="В/П",,MIN(SUMIFS(L$3:L14,H$3:H14,H15,B$3:B14,B15)+E15,8)-SUMIFS(L$3:L14,H$3:H14,H15,B$3:B14,B15))</f>
        <v>4</v>
      </c>
      <c r="M15" s="70"/>
    </row>
    <row r="16" spans="1:13" x14ac:dyDescent="0.2">
      <c r="B16" s="6">
        <v>45119</v>
      </c>
      <c r="C16" s="71" t="str">
        <f>TEXT(B16,"ДДД")</f>
        <v>Ср</v>
      </c>
      <c r="D16" s="30" t="s">
        <v>16</v>
      </c>
      <c r="E16" s="30">
        <v>4</v>
      </c>
      <c r="H16" s="30" t="s">
        <v>15</v>
      </c>
      <c r="I16" s="69">
        <f>EOMONTH(B16,-1)+1</f>
        <v>45108</v>
      </c>
      <c r="J16" s="30" t="str">
        <f>CHOOSE(SUMPRODUCT((K16:L16&gt;0)*{1,2})+1,"","переработка","норма","норма + переработка")</f>
        <v>норма</v>
      </c>
      <c r="K16" s="30">
        <f t="shared" si="2"/>
        <v>0</v>
      </c>
      <c r="L16" s="30">
        <f>IF(A16="В/П",,MIN(SUMIFS(L$3:L15,H$3:H15,H16,B$3:B15,B16)+E16,8)-SUMIFS(L$3:L15,H$3:H15,H16,B$3:B15,B16))</f>
        <v>4</v>
      </c>
      <c r="M16" s="70"/>
    </row>
    <row r="17" spans="1:13" x14ac:dyDescent="0.2">
      <c r="B17" s="6">
        <v>45120</v>
      </c>
      <c r="C17" s="71" t="str">
        <f t="shared" si="3"/>
        <v>Чт</v>
      </c>
      <c r="D17" s="30" t="s">
        <v>42</v>
      </c>
      <c r="E17" s="30">
        <v>8</v>
      </c>
      <c r="H17" s="30" t="s">
        <v>15</v>
      </c>
      <c r="I17" s="69">
        <f t="shared" si="1"/>
        <v>45108</v>
      </c>
      <c r="J17" s="30" t="str">
        <f>CHOOSE(SUMPRODUCT((K17:L17&gt;0)*{1,2})+1,"","переработка","норма","норма + переработка")</f>
        <v>норма</v>
      </c>
      <c r="K17" s="30">
        <f t="shared" si="2"/>
        <v>0</v>
      </c>
      <c r="L17" s="30">
        <f>IF(A17="В/П",,MIN(SUMIFS(L$3:L16,H$3:H16,H17,B$3:B16,B17)+E17,8)-SUMIFS(L$3:L16,H$3:H16,H17,B$3:B16,B17))</f>
        <v>8</v>
      </c>
      <c r="M17" s="70"/>
    </row>
    <row r="18" spans="1:13" x14ac:dyDescent="0.2">
      <c r="B18" s="6">
        <v>45121</v>
      </c>
      <c r="C18" s="71" t="str">
        <f t="shared" si="3"/>
        <v>Пт</v>
      </c>
      <c r="D18" s="30" t="s">
        <v>16</v>
      </c>
      <c r="E18" s="30">
        <v>8</v>
      </c>
      <c r="H18" s="30" t="s">
        <v>15</v>
      </c>
      <c r="I18" s="69">
        <f t="shared" si="1"/>
        <v>45108</v>
      </c>
      <c r="J18" s="30" t="str">
        <f>CHOOSE(SUMPRODUCT((K18:L18&gt;0)*{1,2})+1,"","переработка","норма","норма + переработка")</f>
        <v>норма</v>
      </c>
      <c r="K18" s="30">
        <f t="shared" si="2"/>
        <v>0</v>
      </c>
      <c r="L18" s="30">
        <f>IF(A18="В/П",,MIN(SUMIFS(L$3:L17,H$3:H17,H18,B$3:B17,B18)+E18,8)-SUMIFS(L$3:L17,H$3:H17,H18,B$3:B17,B18))</f>
        <v>8</v>
      </c>
      <c r="M18" s="70"/>
    </row>
    <row r="19" spans="1:13" x14ac:dyDescent="0.2">
      <c r="A19" s="66" t="s">
        <v>53</v>
      </c>
      <c r="B19" s="67">
        <v>45122</v>
      </c>
      <c r="C19" s="68" t="str">
        <f t="shared" si="3"/>
        <v>Сб</v>
      </c>
      <c r="H19" s="30" t="s">
        <v>15</v>
      </c>
      <c r="I19" s="69">
        <f t="shared" si="1"/>
        <v>45108</v>
      </c>
      <c r="J19" s="30" t="str">
        <f>CHOOSE(SUMPRODUCT((K19:L19&gt;0)*{1,2})+1,"","переработка","норма","норма + переработка")</f>
        <v/>
      </c>
      <c r="K19" s="30">
        <f t="shared" si="2"/>
        <v>0</v>
      </c>
      <c r="L19" s="30">
        <f>IF(A19="В/П",,MIN(SUMIFS(L$3:L18,H$3:H18,H19,B$3:B18,B19)+E19,8)-SUMIFS(L$3:L18,H$3:H18,H19,B$3:B18,B19))</f>
        <v>0</v>
      </c>
      <c r="M19" s="70"/>
    </row>
    <row r="20" spans="1:13" x14ac:dyDescent="0.2">
      <c r="A20" s="66" t="s">
        <v>53</v>
      </c>
      <c r="B20" s="67">
        <v>45123</v>
      </c>
      <c r="C20" s="68" t="str">
        <f t="shared" si="3"/>
        <v>Вс</v>
      </c>
      <c r="H20" s="30" t="s">
        <v>15</v>
      </c>
      <c r="I20" s="69">
        <f t="shared" si="1"/>
        <v>45108</v>
      </c>
      <c r="J20" s="30" t="str">
        <f>CHOOSE(SUMPRODUCT((K20:L20&gt;0)*{1,2})+1,"","переработка","норма","норма + переработка")</f>
        <v/>
      </c>
      <c r="K20" s="30">
        <f t="shared" si="2"/>
        <v>0</v>
      </c>
      <c r="L20" s="30">
        <f>IF(A20="В/П",,MIN(SUMIFS(L$3:L19,H$3:H19,H20,B$3:B19,B20)+E20,8)-SUMIFS(L$3:L19,H$3:H19,H20,B$3:B19,B20))</f>
        <v>0</v>
      </c>
      <c r="M20" s="70"/>
    </row>
    <row r="21" spans="1:13" x14ac:dyDescent="0.2">
      <c r="B21" s="6">
        <v>45124</v>
      </c>
      <c r="C21" s="71" t="str">
        <f t="shared" si="3"/>
        <v>Пн</v>
      </c>
      <c r="D21" s="30" t="s">
        <v>43</v>
      </c>
      <c r="E21" s="30">
        <v>8</v>
      </c>
      <c r="H21" s="30" t="s">
        <v>15</v>
      </c>
      <c r="I21" s="69">
        <f t="shared" si="1"/>
        <v>45108</v>
      </c>
      <c r="J21" s="30" t="str">
        <f>CHOOSE(SUMPRODUCT((K21:L21&gt;0)*{1,2})+1,"","переработка","норма","норма + переработка")</f>
        <v>норма</v>
      </c>
      <c r="K21" s="30">
        <f t="shared" si="2"/>
        <v>0</v>
      </c>
      <c r="L21" s="30">
        <f>IF(A21="В/П",,MIN(SUMIFS(L$3:L20,H$3:H20,H21,B$3:B20,B21)+E21,8)-SUMIFS(L$3:L20,H$3:H20,H21,B$3:B20,B21))</f>
        <v>8</v>
      </c>
      <c r="M21" s="70"/>
    </row>
    <row r="22" spans="1:13" x14ac:dyDescent="0.2">
      <c r="B22" s="6">
        <v>45125</v>
      </c>
      <c r="C22" s="71" t="str">
        <f t="shared" si="3"/>
        <v>Вт</v>
      </c>
      <c r="D22" s="30" t="s">
        <v>43</v>
      </c>
      <c r="E22" s="30">
        <v>8</v>
      </c>
      <c r="H22" s="30" t="s">
        <v>15</v>
      </c>
      <c r="I22" s="69">
        <f t="shared" si="1"/>
        <v>45108</v>
      </c>
      <c r="J22" s="30" t="str">
        <f>CHOOSE(SUMPRODUCT((K22:L22&gt;0)*{1,2})+1,"","переработка","норма","норма + переработка")</f>
        <v>норма</v>
      </c>
      <c r="K22" s="30">
        <f t="shared" si="2"/>
        <v>0</v>
      </c>
      <c r="L22" s="30">
        <f>IF(A22="В/П",,MIN(SUMIFS(L$3:L21,H$3:H21,H22,B$3:B21,B22)+E22,8)-SUMIFS(L$3:L21,H$3:H21,H22,B$3:B21,B22))</f>
        <v>8</v>
      </c>
      <c r="M22" s="70"/>
    </row>
    <row r="23" spans="1:13" x14ac:dyDescent="0.2">
      <c r="B23" s="6">
        <v>45126</v>
      </c>
      <c r="C23" s="71" t="str">
        <f t="shared" si="3"/>
        <v>Ср</v>
      </c>
      <c r="D23" s="30" t="s">
        <v>43</v>
      </c>
      <c r="E23" s="30">
        <v>8</v>
      </c>
      <c r="H23" s="30" t="s">
        <v>15</v>
      </c>
      <c r="I23" s="69">
        <f t="shared" si="1"/>
        <v>45108</v>
      </c>
      <c r="J23" s="30" t="str">
        <f>CHOOSE(SUMPRODUCT((K23:L23&gt;0)*{1,2})+1,"","переработка","норма","норма + переработка")</f>
        <v>норма</v>
      </c>
      <c r="K23" s="30">
        <f t="shared" si="2"/>
        <v>0</v>
      </c>
      <c r="L23" s="30">
        <f>IF(A23="В/П",,MIN(SUMIFS(L$3:L22,H$3:H22,H23,B$3:B22,B23)+E23,8)-SUMIFS(L$3:L22,H$3:H22,H23,B$3:B22,B23))</f>
        <v>8</v>
      </c>
      <c r="M23" s="70"/>
    </row>
    <row r="24" spans="1:13" x14ac:dyDescent="0.2">
      <c r="B24" s="6">
        <v>45127</v>
      </c>
      <c r="C24" s="71" t="str">
        <f t="shared" si="3"/>
        <v>Чт</v>
      </c>
      <c r="D24" s="30" t="s">
        <v>43</v>
      </c>
      <c r="E24" s="30">
        <v>8</v>
      </c>
      <c r="H24" s="30" t="s">
        <v>15</v>
      </c>
      <c r="I24" s="69">
        <f t="shared" si="1"/>
        <v>45108</v>
      </c>
      <c r="J24" s="30" t="str">
        <f>CHOOSE(SUMPRODUCT((K24:L24&gt;0)*{1,2})+1,"","переработка","норма","норма + переработка")</f>
        <v>норма</v>
      </c>
      <c r="K24" s="30">
        <f t="shared" si="2"/>
        <v>0</v>
      </c>
      <c r="L24" s="30">
        <f>IF(A24="В/П",,MIN(SUMIFS(L$3:L23,H$3:H23,H24,B$3:B23,B24)+E24,8)-SUMIFS(L$3:L23,H$3:H23,H24,B$3:B23,B24))</f>
        <v>8</v>
      </c>
      <c r="M24" s="70"/>
    </row>
    <row r="25" spans="1:13" x14ac:dyDescent="0.2">
      <c r="B25" s="6">
        <v>45128</v>
      </c>
      <c r="C25" s="71" t="str">
        <f t="shared" si="3"/>
        <v>Пт</v>
      </c>
      <c r="D25" s="30" t="s">
        <v>43</v>
      </c>
      <c r="E25" s="30">
        <v>8</v>
      </c>
      <c r="H25" s="30" t="s">
        <v>15</v>
      </c>
      <c r="I25" s="69">
        <f t="shared" si="1"/>
        <v>45108</v>
      </c>
      <c r="J25" s="30" t="str">
        <f>CHOOSE(SUMPRODUCT((K25:L25&gt;0)*{1,2})+1,"","переработка","норма","норма + переработка")</f>
        <v>норма</v>
      </c>
      <c r="K25" s="30">
        <f t="shared" si="2"/>
        <v>0</v>
      </c>
      <c r="L25" s="30">
        <f>IF(A25="В/П",,MIN(SUMIFS(L$3:L24,H$3:H24,H25,B$3:B24,B25)+E25,8)-SUMIFS(L$3:L24,H$3:H24,H25,B$3:B24,B25))</f>
        <v>8</v>
      </c>
      <c r="M25" s="70"/>
    </row>
    <row r="26" spans="1:13" x14ac:dyDescent="0.2">
      <c r="A26" s="66" t="s">
        <v>53</v>
      </c>
      <c r="B26" s="67">
        <v>45129</v>
      </c>
      <c r="C26" s="68" t="str">
        <f t="shared" si="3"/>
        <v>Сб</v>
      </c>
      <c r="H26" s="30" t="s">
        <v>15</v>
      </c>
      <c r="I26" s="69">
        <f t="shared" si="1"/>
        <v>45108</v>
      </c>
      <c r="J26" s="30" t="str">
        <f>CHOOSE(SUMPRODUCT((K26:L26&gt;0)*{1,2})+1,"","переработка","норма","норма + переработка")</f>
        <v/>
      </c>
      <c r="K26" s="30">
        <f t="shared" si="2"/>
        <v>0</v>
      </c>
      <c r="L26" s="30">
        <f>IF(A26="В/П",,MIN(SUMIFS(L$3:L25,H$3:H25,H26,B$3:B25,B26)+E26,8)-SUMIFS(L$3:L25,H$3:H25,H26,B$3:B25,B26))</f>
        <v>0</v>
      </c>
      <c r="M26" s="70"/>
    </row>
    <row r="27" spans="1:13" x14ac:dyDescent="0.2">
      <c r="A27" s="66" t="s">
        <v>53</v>
      </c>
      <c r="B27" s="67">
        <v>45130</v>
      </c>
      <c r="C27" s="68" t="str">
        <f t="shared" si="3"/>
        <v>Вс</v>
      </c>
      <c r="H27" s="30" t="s">
        <v>15</v>
      </c>
      <c r="I27" s="69">
        <f t="shared" si="1"/>
        <v>45108</v>
      </c>
      <c r="J27" s="30" t="str">
        <f>CHOOSE(SUMPRODUCT((K27:L27&gt;0)*{1,2})+1,"","переработка","норма","норма + переработка")</f>
        <v/>
      </c>
      <c r="K27" s="30">
        <f t="shared" si="2"/>
        <v>0</v>
      </c>
      <c r="L27" s="30">
        <f>IF(A27="В/П",,MIN(SUMIFS(L$3:L26,H$3:H26,H27,B$3:B26,B27)+E27,8)-SUMIFS(L$3:L26,H$3:H26,H27,B$3:B26,B27))</f>
        <v>0</v>
      </c>
      <c r="M27" s="70"/>
    </row>
    <row r="28" spans="1:13" x14ac:dyDescent="0.2">
      <c r="B28" s="6">
        <v>45131</v>
      </c>
      <c r="C28" s="71" t="str">
        <f t="shared" si="3"/>
        <v>Пн</v>
      </c>
      <c r="D28" s="30" t="s">
        <v>43</v>
      </c>
      <c r="E28" s="30">
        <v>8</v>
      </c>
      <c r="H28" s="30" t="s">
        <v>15</v>
      </c>
      <c r="I28" s="69">
        <f t="shared" si="1"/>
        <v>45108</v>
      </c>
      <c r="J28" s="30" t="str">
        <f>CHOOSE(SUMPRODUCT((K28:L28&gt;0)*{1,2})+1,"","переработка","норма","норма + переработка")</f>
        <v>норма</v>
      </c>
      <c r="K28" s="30">
        <f t="shared" si="2"/>
        <v>0</v>
      </c>
      <c r="L28" s="30">
        <f>IF(A28="В/П",,MIN(SUMIFS(L$3:L27,H$3:H27,H28,B$3:B27,B28)+E28,8)-SUMIFS(L$3:L27,H$3:H27,H28,B$3:B27,B28))</f>
        <v>8</v>
      </c>
      <c r="M28" s="70"/>
    </row>
    <row r="29" spans="1:13" x14ac:dyDescent="0.2">
      <c r="B29" s="6">
        <v>45132</v>
      </c>
      <c r="C29" s="71" t="str">
        <f t="shared" si="3"/>
        <v>Вт</v>
      </c>
      <c r="D29" s="30" t="s">
        <v>43</v>
      </c>
      <c r="E29" s="30">
        <v>8</v>
      </c>
      <c r="H29" s="30" t="s">
        <v>15</v>
      </c>
      <c r="I29" s="69">
        <f t="shared" si="1"/>
        <v>45108</v>
      </c>
      <c r="J29" s="30" t="str">
        <f>CHOOSE(SUMPRODUCT((K29:L29&gt;0)*{1,2})+1,"","переработка","норма","норма + переработка")</f>
        <v>норма</v>
      </c>
      <c r="K29" s="30">
        <f t="shared" si="2"/>
        <v>0</v>
      </c>
      <c r="L29" s="30">
        <f>IF(A29="В/П",,MIN(SUMIFS(L$3:L28,H$3:H28,H29,B$3:B28,B29)+E29,8)-SUMIFS(L$3:L28,H$3:H28,H29,B$3:B28,B29))</f>
        <v>8</v>
      </c>
      <c r="M29" s="70"/>
    </row>
    <row r="30" spans="1:13" x14ac:dyDescent="0.2">
      <c r="B30" s="6">
        <v>45133</v>
      </c>
      <c r="C30" s="71" t="str">
        <f t="shared" si="3"/>
        <v>Ср</v>
      </c>
      <c r="D30" s="30" t="s">
        <v>43</v>
      </c>
      <c r="E30" s="30">
        <v>8</v>
      </c>
      <c r="H30" s="30" t="s">
        <v>15</v>
      </c>
      <c r="I30" s="69">
        <f t="shared" si="1"/>
        <v>45108</v>
      </c>
      <c r="J30" s="30" t="str">
        <f>CHOOSE(SUMPRODUCT((K30:L30&gt;0)*{1,2})+1,"","переработка","норма","норма + переработка")</f>
        <v>норма</v>
      </c>
      <c r="K30" s="30">
        <f t="shared" si="2"/>
        <v>0</v>
      </c>
      <c r="L30" s="30">
        <f>IF(A30="В/П",,MIN(SUMIFS(L$3:L29,H$3:H29,H30,B$3:B29,B30)+E30,8)-SUMIFS(L$3:L29,H$3:H29,H30,B$3:B29,B30))</f>
        <v>8</v>
      </c>
      <c r="M30" s="70"/>
    </row>
    <row r="31" spans="1:13" x14ac:dyDescent="0.2">
      <c r="B31" s="6">
        <v>45134</v>
      </c>
      <c r="C31" s="71" t="str">
        <f t="shared" si="3"/>
        <v>Чт</v>
      </c>
      <c r="D31" s="30" t="s">
        <v>43</v>
      </c>
      <c r="E31" s="30">
        <v>8</v>
      </c>
      <c r="H31" s="30" t="s">
        <v>15</v>
      </c>
      <c r="I31" s="69">
        <f t="shared" si="1"/>
        <v>45108</v>
      </c>
      <c r="J31" s="30" t="str">
        <f>CHOOSE(SUMPRODUCT((K31:L31&gt;0)*{1,2})+1,"","переработка","норма","норма + переработка")</f>
        <v>норма</v>
      </c>
      <c r="K31" s="30">
        <f t="shared" si="2"/>
        <v>0</v>
      </c>
      <c r="L31" s="30">
        <f>IF(A31="В/П",,MIN(SUMIFS(L$3:L30,H$3:H30,H31,B$3:B30,B31)+E31,8)-SUMIFS(L$3:L30,H$3:H30,H31,B$3:B30,B31))</f>
        <v>8</v>
      </c>
      <c r="M31" s="70"/>
    </row>
    <row r="32" spans="1:13" x14ac:dyDescent="0.2">
      <c r="B32" s="6">
        <v>45135</v>
      </c>
      <c r="C32" s="71" t="str">
        <f t="shared" si="3"/>
        <v>Пт</v>
      </c>
      <c r="D32" s="30" t="s">
        <v>43</v>
      </c>
      <c r="E32" s="30">
        <v>8</v>
      </c>
      <c r="H32" s="30" t="s">
        <v>15</v>
      </c>
      <c r="I32" s="69">
        <f t="shared" si="1"/>
        <v>45108</v>
      </c>
      <c r="J32" s="30" t="str">
        <f>CHOOSE(SUMPRODUCT((K32:L32&gt;0)*{1,2})+1,"","переработка","норма","норма + переработка")</f>
        <v>норма</v>
      </c>
      <c r="K32" s="30">
        <f t="shared" si="2"/>
        <v>0</v>
      </c>
      <c r="L32" s="30">
        <f>IF(A32="В/П",,MIN(SUMIFS(L$3:L31,H$3:H31,H32,B$3:B31,B32)+E32,8)-SUMIFS(L$3:L31,H$3:H31,H32,B$3:B31,B32))</f>
        <v>8</v>
      </c>
      <c r="M32" s="70"/>
    </row>
    <row r="33" spans="1:13" x14ac:dyDescent="0.2">
      <c r="A33" s="66" t="s">
        <v>53</v>
      </c>
      <c r="B33" s="67">
        <v>45136</v>
      </c>
      <c r="C33" s="68" t="str">
        <f t="shared" si="3"/>
        <v>Сб</v>
      </c>
      <c r="H33" s="30" t="s">
        <v>15</v>
      </c>
      <c r="I33" s="69">
        <f t="shared" si="1"/>
        <v>45108</v>
      </c>
      <c r="J33" s="30" t="str">
        <f>CHOOSE(SUMPRODUCT((K33:L33&gt;0)*{1,2})+1,"","переработка","норма","норма + переработка")</f>
        <v/>
      </c>
      <c r="K33" s="30">
        <f t="shared" si="2"/>
        <v>0</v>
      </c>
      <c r="L33" s="30">
        <f>IF(A33="В/П",,MIN(SUMIFS(L$3:L32,H$3:H32,H33,B$3:B32,B33)+E33,8)-SUMIFS(L$3:L32,H$3:H32,H33,B$3:B32,B33))</f>
        <v>0</v>
      </c>
      <c r="M33" s="70"/>
    </row>
    <row r="34" spans="1:13" x14ac:dyDescent="0.2">
      <c r="A34" s="66" t="s">
        <v>53</v>
      </c>
      <c r="B34" s="67">
        <v>45137</v>
      </c>
      <c r="C34" s="68" t="str">
        <f t="shared" si="3"/>
        <v>Вс</v>
      </c>
      <c r="H34" s="30" t="s">
        <v>15</v>
      </c>
      <c r="I34" s="69">
        <f t="shared" si="1"/>
        <v>45108</v>
      </c>
      <c r="J34" s="30" t="str">
        <f>CHOOSE(SUMPRODUCT((K34:L34&gt;0)*{1,2})+1,"","переработка","норма","норма + переработка")</f>
        <v/>
      </c>
      <c r="K34" s="30">
        <f t="shared" si="2"/>
        <v>0</v>
      </c>
      <c r="L34" s="30">
        <f>IF(A34="В/П",,MIN(SUMIFS(L$3:L33,H$3:H33,H34,B$3:B33,B34)+E34,8)-SUMIFS(L$3:L33,H$3:H33,H34,B$3:B33,B34))</f>
        <v>0</v>
      </c>
      <c r="M34" s="70"/>
    </row>
    <row r="35" spans="1:13" x14ac:dyDescent="0.2">
      <c r="B35" s="6">
        <v>45138</v>
      </c>
      <c r="C35" s="71" t="str">
        <f t="shared" si="3"/>
        <v>Пн</v>
      </c>
      <c r="D35" s="30" t="s">
        <v>41</v>
      </c>
      <c r="E35" s="30">
        <v>8</v>
      </c>
      <c r="H35" s="30" t="s">
        <v>15</v>
      </c>
      <c r="I35" s="69">
        <f t="shared" si="1"/>
        <v>45108</v>
      </c>
      <c r="J35" s="30" t="str">
        <f>CHOOSE(SUMPRODUCT((K35:L35&gt;0)*{1,2})+1,"","переработка","норма","норма + переработка")</f>
        <v>норма</v>
      </c>
      <c r="K35" s="30">
        <f t="shared" si="2"/>
        <v>0</v>
      </c>
      <c r="L35" s="30">
        <f>IF(A35="В/П",,MIN(SUMIFS(L$3:L34,H$3:H34,H35,B$3:B34,B35)+E35,8)-SUMIFS(L$3:L34,H$3:H34,H35,B$3:B34,B35))</f>
        <v>8</v>
      </c>
      <c r="M35" s="70"/>
    </row>
    <row r="36" spans="1:13" x14ac:dyDescent="0.2">
      <c r="A36" s="66" t="s">
        <v>53</v>
      </c>
      <c r="B36" s="67">
        <v>45108</v>
      </c>
      <c r="C36" s="68" t="str">
        <f t="shared" si="3"/>
        <v>Сб</v>
      </c>
      <c r="H36" s="30" t="s">
        <v>18</v>
      </c>
      <c r="I36" s="69">
        <f t="shared" si="1"/>
        <v>45108</v>
      </c>
      <c r="J36" s="30" t="str">
        <f>CHOOSE(SUMPRODUCT((K36:L36&gt;0)*{1,2})+1,"","переработка","норма","норма + переработка")</f>
        <v/>
      </c>
      <c r="K36" s="30">
        <f t="shared" si="2"/>
        <v>0</v>
      </c>
      <c r="L36" s="30">
        <f>IF(A36="В/П",,MIN(SUMIFS(L$3:L35,H$3:H35,H36,B$3:B35,B36)+E36,8)-SUMIFS(L$3:L35,H$3:H35,H36,B$3:B35,B36))</f>
        <v>0</v>
      </c>
      <c r="M36" s="70"/>
    </row>
    <row r="37" spans="1:13" x14ac:dyDescent="0.2">
      <c r="A37" s="66" t="s">
        <v>53</v>
      </c>
      <c r="B37" s="67">
        <v>45109</v>
      </c>
      <c r="C37" s="68" t="str">
        <f t="shared" si="3"/>
        <v>Вс</v>
      </c>
      <c r="H37" s="30" t="s">
        <v>18</v>
      </c>
      <c r="I37" s="69">
        <f t="shared" si="1"/>
        <v>45108</v>
      </c>
      <c r="J37" s="30" t="str">
        <f>CHOOSE(SUMPRODUCT((K37:L37&gt;0)*{1,2})+1,"","переработка","норма","норма + переработка")</f>
        <v/>
      </c>
      <c r="K37" s="30">
        <f t="shared" si="2"/>
        <v>0</v>
      </c>
      <c r="L37" s="30">
        <f>IF(A37="В/П",,MIN(SUMIFS(L$3:L36,H$3:H36,H37,B$3:B36,B37)+E37,8)-SUMIFS(L$3:L36,H$3:H36,H37,B$3:B36,B37))</f>
        <v>0</v>
      </c>
      <c r="M37" s="70"/>
    </row>
    <row r="38" spans="1:13" x14ac:dyDescent="0.2">
      <c r="B38" s="6">
        <v>45110</v>
      </c>
      <c r="C38" s="71" t="str">
        <f t="shared" si="3"/>
        <v>Пн</v>
      </c>
      <c r="D38" s="30" t="s">
        <v>36</v>
      </c>
      <c r="E38" s="30">
        <v>8</v>
      </c>
      <c r="H38" s="30" t="s">
        <v>18</v>
      </c>
      <c r="I38" s="69">
        <f t="shared" si="1"/>
        <v>45108</v>
      </c>
      <c r="J38" s="30" t="str">
        <f>CHOOSE(SUMPRODUCT((K38:L38&gt;0)*{1,2})+1,"","переработка","норма","норма + переработка")</f>
        <v>норма</v>
      </c>
      <c r="K38" s="30">
        <f t="shared" ref="K38:K101" si="4">MIN(E38,E38-L38)</f>
        <v>0</v>
      </c>
      <c r="L38" s="30">
        <f>IF(A38="В/П",,MIN(SUMIFS(L$3:L37,H$3:H37,H38,B$3:B37,B38)+E38,8)-SUMIFS(L$3:L37,H$3:H37,H38,B$3:B37,B38))</f>
        <v>8</v>
      </c>
      <c r="M38" s="70"/>
    </row>
    <row r="39" spans="1:13" x14ac:dyDescent="0.2">
      <c r="B39" s="6">
        <v>45111</v>
      </c>
      <c r="C39" s="71" t="str">
        <f t="shared" si="3"/>
        <v>Вт</v>
      </c>
      <c r="D39" s="30" t="s">
        <v>36</v>
      </c>
      <c r="E39" s="30">
        <v>8</v>
      </c>
      <c r="H39" s="30" t="s">
        <v>18</v>
      </c>
      <c r="I39" s="69">
        <f t="shared" si="1"/>
        <v>45108</v>
      </c>
      <c r="J39" s="30" t="str">
        <f>CHOOSE(SUMPRODUCT((K39:L39&gt;0)*{1,2})+1,"","переработка","норма","норма + переработка")</f>
        <v>норма</v>
      </c>
      <c r="K39" s="30">
        <f t="shared" si="4"/>
        <v>0</v>
      </c>
      <c r="L39" s="30">
        <f>IF(A39="В/П",,MIN(SUMIFS(L$3:L38,H$3:H38,H39,B$3:B38,B39)+E39,8)-SUMIFS(L$3:L38,H$3:H38,H39,B$3:B38,B39))</f>
        <v>8</v>
      </c>
      <c r="M39" s="70"/>
    </row>
    <row r="40" spans="1:13" x14ac:dyDescent="0.2">
      <c r="B40" s="6">
        <v>45112</v>
      </c>
      <c r="C40" s="71" t="str">
        <f t="shared" si="3"/>
        <v>Ср</v>
      </c>
      <c r="D40" s="30" t="s">
        <v>16</v>
      </c>
      <c r="E40" s="30">
        <v>8</v>
      </c>
      <c r="H40" s="30" t="s">
        <v>18</v>
      </c>
      <c r="I40" s="69">
        <f t="shared" si="1"/>
        <v>45108</v>
      </c>
      <c r="J40" s="30" t="str">
        <f>CHOOSE(SUMPRODUCT((K40:L40&gt;0)*{1,2})+1,"","переработка","норма","норма + переработка")</f>
        <v>норма</v>
      </c>
      <c r="K40" s="30">
        <f t="shared" si="4"/>
        <v>0</v>
      </c>
      <c r="L40" s="30">
        <f>IF(A40="В/П",,MIN(SUMIFS(L$3:L39,H$3:H39,H40,B$3:B39,B40)+E40,8)-SUMIFS(L$3:L39,H$3:H39,H40,B$3:B39,B40))</f>
        <v>8</v>
      </c>
      <c r="M40" s="70"/>
    </row>
    <row r="41" spans="1:13" x14ac:dyDescent="0.2">
      <c r="B41" s="6">
        <v>45113</v>
      </c>
      <c r="C41" s="71" t="str">
        <f t="shared" si="3"/>
        <v>Чт</v>
      </c>
      <c r="D41" s="30" t="s">
        <v>19</v>
      </c>
      <c r="E41" s="30">
        <v>8</v>
      </c>
      <c r="H41" s="30" t="s">
        <v>18</v>
      </c>
      <c r="I41" s="69">
        <f t="shared" si="1"/>
        <v>45108</v>
      </c>
      <c r="J41" s="30" t="str">
        <f>CHOOSE(SUMPRODUCT((K41:L41&gt;0)*{1,2})+1,"","переработка","норма","норма + переработка")</f>
        <v>норма</v>
      </c>
      <c r="K41" s="30">
        <f t="shared" si="4"/>
        <v>0</v>
      </c>
      <c r="L41" s="30">
        <f>IF(A41="В/П",,MIN(SUMIFS(L$3:L40,H$3:H40,H41,B$3:B40,B41)+E41,8)-SUMIFS(L$3:L40,H$3:H40,H41,B$3:B40,B41))</f>
        <v>8</v>
      </c>
      <c r="M41" s="70"/>
    </row>
    <row r="42" spans="1:13" x14ac:dyDescent="0.2">
      <c r="B42" s="6">
        <v>45114</v>
      </c>
      <c r="C42" s="71" t="str">
        <f t="shared" si="3"/>
        <v>Пт</v>
      </c>
      <c r="D42" s="30" t="s">
        <v>21</v>
      </c>
      <c r="E42" s="30">
        <v>4</v>
      </c>
      <c r="H42" s="30" t="s">
        <v>18</v>
      </c>
      <c r="I42" s="69">
        <f t="shared" si="1"/>
        <v>45108</v>
      </c>
      <c r="J42" s="30" t="str">
        <f>CHOOSE(SUMPRODUCT((K42:L42&gt;0)*{1,2})+1,"","переработка","норма","норма + переработка")</f>
        <v>норма</v>
      </c>
      <c r="K42" s="30">
        <f t="shared" si="4"/>
        <v>0</v>
      </c>
      <c r="L42" s="30">
        <f>IF(A42="В/П",,MIN(SUMIFS(L$3:L41,H$3:H41,H42,B$3:B41,B42)+E42,8)-SUMIFS(L$3:L41,H$3:H41,H42,B$3:B41,B42))</f>
        <v>4</v>
      </c>
      <c r="M42" s="70"/>
    </row>
    <row r="43" spans="1:13" x14ac:dyDescent="0.2">
      <c r="B43" s="6">
        <v>45114</v>
      </c>
      <c r="C43" s="71" t="str">
        <f>TEXT(B43,"ДДД")</f>
        <v>Пт</v>
      </c>
      <c r="D43" s="30" t="s">
        <v>20</v>
      </c>
      <c r="E43" s="30">
        <v>4</v>
      </c>
      <c r="H43" s="30" t="s">
        <v>18</v>
      </c>
      <c r="I43" s="69">
        <f>EOMONTH(B43,-1)+1</f>
        <v>45108</v>
      </c>
      <c r="J43" s="30" t="str">
        <f>CHOOSE(SUMPRODUCT((K43:L43&gt;0)*{1,2})+1,"","переработка","норма","норма + переработка")</f>
        <v>норма</v>
      </c>
      <c r="K43" s="30">
        <f t="shared" si="4"/>
        <v>0</v>
      </c>
      <c r="L43" s="30">
        <f>IF(A43="В/П",,MIN(SUMIFS(L$3:L42,H$3:H42,H43,B$3:B42,B43)+E43,8)-SUMIFS(L$3:L42,H$3:H42,H43,B$3:B42,B43))</f>
        <v>4</v>
      </c>
      <c r="M43" s="70"/>
    </row>
    <row r="44" spans="1:13" x14ac:dyDescent="0.2">
      <c r="A44" s="66" t="s">
        <v>53</v>
      </c>
      <c r="B44" s="67">
        <v>45115</v>
      </c>
      <c r="C44" s="68" t="str">
        <f t="shared" si="3"/>
        <v>Сб</v>
      </c>
      <c r="H44" s="30" t="s">
        <v>18</v>
      </c>
      <c r="I44" s="69">
        <f t="shared" si="1"/>
        <v>45108</v>
      </c>
      <c r="J44" s="30" t="str">
        <f>CHOOSE(SUMPRODUCT((K44:L44&gt;0)*{1,2})+1,"","переработка","норма","норма + переработка")</f>
        <v/>
      </c>
      <c r="K44" s="30">
        <f t="shared" si="4"/>
        <v>0</v>
      </c>
      <c r="L44" s="30">
        <f>IF(A44="В/П",,MIN(SUMIFS(L$3:L43,H$3:H43,H44,B$3:B43,B44)+E44,8)-SUMIFS(L$3:L43,H$3:H43,H44,B$3:B43,B44))</f>
        <v>0</v>
      </c>
      <c r="M44" s="70"/>
    </row>
    <row r="45" spans="1:13" x14ac:dyDescent="0.2">
      <c r="A45" s="66" t="s">
        <v>53</v>
      </c>
      <c r="B45" s="67">
        <v>45116</v>
      </c>
      <c r="C45" s="68" t="str">
        <f t="shared" si="3"/>
        <v>Вс</v>
      </c>
      <c r="H45" s="30" t="s">
        <v>18</v>
      </c>
      <c r="I45" s="69">
        <f t="shared" si="1"/>
        <v>45108</v>
      </c>
      <c r="J45" s="30" t="str">
        <f>CHOOSE(SUMPRODUCT((K45:L45&gt;0)*{1,2})+1,"","переработка","норма","норма + переработка")</f>
        <v/>
      </c>
      <c r="K45" s="30">
        <f t="shared" si="4"/>
        <v>0</v>
      </c>
      <c r="L45" s="30">
        <f>IF(A45="В/П",,MIN(SUMIFS(L$3:L44,H$3:H44,H45,B$3:B44,B45)+E45,8)-SUMIFS(L$3:L44,H$3:H44,H45,B$3:B44,B45))</f>
        <v>0</v>
      </c>
      <c r="M45" s="70"/>
    </row>
    <row r="46" spans="1:13" x14ac:dyDescent="0.2">
      <c r="B46" s="6">
        <v>45117</v>
      </c>
      <c r="C46" s="71" t="str">
        <f t="shared" si="3"/>
        <v>Пн</v>
      </c>
      <c r="D46" s="30" t="s">
        <v>21</v>
      </c>
      <c r="E46" s="30">
        <v>8</v>
      </c>
      <c r="H46" s="30" t="s">
        <v>18</v>
      </c>
      <c r="I46" s="69">
        <f t="shared" si="1"/>
        <v>45108</v>
      </c>
      <c r="J46" s="30" t="str">
        <f>CHOOSE(SUMPRODUCT((K46:L46&gt;0)*{1,2})+1,"","переработка","норма","норма + переработка")</f>
        <v>норма</v>
      </c>
      <c r="K46" s="30">
        <f t="shared" si="4"/>
        <v>0</v>
      </c>
      <c r="L46" s="30">
        <f>IF(A46="В/П",,MIN(SUMIFS(L$3:L45,H$3:H45,H46,B$3:B45,B46)+E46,8)-SUMIFS(L$3:L45,H$3:H45,H46,B$3:B45,B46))</f>
        <v>8</v>
      </c>
      <c r="M46" s="70"/>
    </row>
    <row r="47" spans="1:13" x14ac:dyDescent="0.2">
      <c r="B47" s="6">
        <v>45118</v>
      </c>
      <c r="C47" s="71" t="str">
        <f t="shared" si="3"/>
        <v>Вт</v>
      </c>
      <c r="D47" s="30" t="s">
        <v>20</v>
      </c>
      <c r="E47" s="30">
        <v>8</v>
      </c>
      <c r="H47" s="30" t="s">
        <v>18</v>
      </c>
      <c r="I47" s="69">
        <f t="shared" si="1"/>
        <v>45108</v>
      </c>
      <c r="J47" s="30" t="str">
        <f>CHOOSE(SUMPRODUCT((K47:L47&gt;0)*{1,2})+1,"","переработка","норма","норма + переработка")</f>
        <v>норма</v>
      </c>
      <c r="K47" s="30">
        <f t="shared" si="4"/>
        <v>0</v>
      </c>
      <c r="L47" s="30">
        <f>IF(A47="В/П",,MIN(SUMIFS(L$3:L46,H$3:H46,H47,B$3:B46,B47)+E47,8)-SUMIFS(L$3:L46,H$3:H46,H47,B$3:B46,B47))</f>
        <v>8</v>
      </c>
      <c r="M47" s="70"/>
    </row>
    <row r="48" spans="1:13" x14ac:dyDescent="0.2">
      <c r="B48" s="6">
        <v>45119</v>
      </c>
      <c r="C48" s="71" t="str">
        <f t="shared" si="3"/>
        <v>Ср</v>
      </c>
      <c r="D48" s="30" t="s">
        <v>21</v>
      </c>
      <c r="E48" s="30">
        <v>2</v>
      </c>
      <c r="H48" s="30" t="s">
        <v>18</v>
      </c>
      <c r="I48" s="69">
        <f t="shared" si="1"/>
        <v>45108</v>
      </c>
      <c r="J48" s="30" t="str">
        <f>CHOOSE(SUMPRODUCT((K48:L48&gt;0)*{1,2})+1,"","переработка","норма","норма + переработка")</f>
        <v>норма</v>
      </c>
      <c r="K48" s="30">
        <f t="shared" si="4"/>
        <v>0</v>
      </c>
      <c r="L48" s="30">
        <f>IF(A48="В/П",,MIN(SUMIFS(L$3:L47,H$3:H47,H48,B$3:B47,B48)+E48,8)-SUMIFS(L$3:L47,H$3:H47,H48,B$3:B47,B48))</f>
        <v>2</v>
      </c>
      <c r="M48" s="70"/>
    </row>
    <row r="49" spans="1:13" x14ac:dyDescent="0.2">
      <c r="B49" s="6">
        <v>45119</v>
      </c>
      <c r="C49" s="71" t="str">
        <f>TEXT(B49,"ДДД")</f>
        <v>Ср</v>
      </c>
      <c r="D49" s="30" t="s">
        <v>20</v>
      </c>
      <c r="E49" s="30">
        <v>6</v>
      </c>
      <c r="H49" s="30" t="s">
        <v>18</v>
      </c>
      <c r="I49" s="69">
        <f>EOMONTH(B49,-1)+1</f>
        <v>45108</v>
      </c>
      <c r="J49" s="30" t="str">
        <f>CHOOSE(SUMPRODUCT((K49:L49&gt;0)*{1,2})+1,"","переработка","норма","норма + переработка")</f>
        <v>норма</v>
      </c>
      <c r="K49" s="30">
        <f t="shared" si="4"/>
        <v>0</v>
      </c>
      <c r="L49" s="30">
        <f>IF(A49="В/П",,MIN(SUMIFS(L$3:L48,H$3:H48,H49,B$3:B48,B49)+E49,8)-SUMIFS(L$3:L48,H$3:H48,H49,B$3:B48,B49))</f>
        <v>6</v>
      </c>
      <c r="M49" s="70"/>
    </row>
    <row r="50" spans="1:13" x14ac:dyDescent="0.2">
      <c r="B50" s="6">
        <v>45120</v>
      </c>
      <c r="C50" s="71" t="str">
        <f t="shared" si="3"/>
        <v>Чт</v>
      </c>
      <c r="D50" s="30" t="s">
        <v>16</v>
      </c>
      <c r="E50" s="30">
        <v>8</v>
      </c>
      <c r="H50" s="30" t="s">
        <v>18</v>
      </c>
      <c r="I50" s="69">
        <f t="shared" si="1"/>
        <v>45108</v>
      </c>
      <c r="J50" s="30" t="str">
        <f>CHOOSE(SUMPRODUCT((K50:L50&gt;0)*{1,2})+1,"","переработка","норма","норма + переработка")</f>
        <v>норма</v>
      </c>
      <c r="K50" s="30">
        <f t="shared" si="4"/>
        <v>0</v>
      </c>
      <c r="L50" s="30">
        <f>IF(A50="В/П",,MIN(SUMIFS(L$3:L49,H$3:H49,H50,B$3:B49,B50)+E50,8)-SUMIFS(L$3:L49,H$3:H49,H50,B$3:B49,B50))</f>
        <v>8</v>
      </c>
      <c r="M50" s="70"/>
    </row>
    <row r="51" spans="1:13" x14ac:dyDescent="0.2">
      <c r="B51" s="6">
        <v>45121</v>
      </c>
      <c r="C51" s="71" t="str">
        <f t="shared" si="3"/>
        <v>Пт</v>
      </c>
      <c r="D51" s="30" t="s">
        <v>21</v>
      </c>
      <c r="E51" s="30">
        <v>4</v>
      </c>
      <c r="H51" s="30" t="s">
        <v>18</v>
      </c>
      <c r="I51" s="69">
        <f t="shared" si="1"/>
        <v>45108</v>
      </c>
      <c r="J51" s="30" t="str">
        <f>CHOOSE(SUMPRODUCT((K51:L51&gt;0)*{1,2})+1,"","переработка","норма","норма + переработка")</f>
        <v>норма</v>
      </c>
      <c r="K51" s="30">
        <f t="shared" si="4"/>
        <v>0</v>
      </c>
      <c r="L51" s="30">
        <f>IF(A51="В/П",,MIN(SUMIFS(L$3:L50,H$3:H50,H51,B$3:B50,B51)+E51,8)-SUMIFS(L$3:L50,H$3:H50,H51,B$3:B50,B51))</f>
        <v>4</v>
      </c>
      <c r="M51" s="70"/>
    </row>
    <row r="52" spans="1:13" x14ac:dyDescent="0.2">
      <c r="B52" s="6">
        <v>45121</v>
      </c>
      <c r="C52" s="71" t="str">
        <f>TEXT(B52,"ДДД")</f>
        <v>Пт</v>
      </c>
      <c r="D52" s="30" t="s">
        <v>20</v>
      </c>
      <c r="E52" s="30">
        <v>4</v>
      </c>
      <c r="H52" s="30" t="s">
        <v>18</v>
      </c>
      <c r="I52" s="69">
        <f t="shared" si="1"/>
        <v>45108</v>
      </c>
      <c r="J52" s="30" t="str">
        <f>CHOOSE(SUMPRODUCT((K52:L52&gt;0)*{1,2})+1,"","переработка","норма","норма + переработка")</f>
        <v>норма</v>
      </c>
      <c r="K52" s="30">
        <f t="shared" si="4"/>
        <v>0</v>
      </c>
      <c r="L52" s="30">
        <f>IF(A52="В/П",,MIN(SUMIFS(L$3:L51,H$3:H51,H52,B$3:B51,B52)+E52,8)-SUMIFS(L$3:L51,H$3:H51,H52,B$3:B51,B52))</f>
        <v>4</v>
      </c>
      <c r="M52" s="70"/>
    </row>
    <row r="53" spans="1:13" x14ac:dyDescent="0.2">
      <c r="A53" s="66" t="s">
        <v>53</v>
      </c>
      <c r="B53" s="67">
        <v>45122</v>
      </c>
      <c r="C53" s="68" t="str">
        <f t="shared" si="3"/>
        <v>Сб</v>
      </c>
      <c r="H53" s="30" t="s">
        <v>18</v>
      </c>
      <c r="I53" s="69">
        <f t="shared" si="1"/>
        <v>45108</v>
      </c>
      <c r="J53" s="30" t="str">
        <f>CHOOSE(SUMPRODUCT((K53:L53&gt;0)*{1,2})+1,"","переработка","норма","норма + переработка")</f>
        <v/>
      </c>
      <c r="K53" s="30">
        <f t="shared" si="4"/>
        <v>0</v>
      </c>
      <c r="L53" s="30">
        <f>IF(A53="В/П",,MIN(SUMIFS(L$3:L52,H$3:H52,H53,B$3:B52,B53)+E53,8)-SUMIFS(L$3:L52,H$3:H52,H53,B$3:B52,B53))</f>
        <v>0</v>
      </c>
      <c r="M53" s="70"/>
    </row>
    <row r="54" spans="1:13" x14ac:dyDescent="0.2">
      <c r="A54" s="66" t="s">
        <v>53</v>
      </c>
      <c r="B54" s="67">
        <v>45123</v>
      </c>
      <c r="C54" s="68" t="str">
        <f t="shared" si="3"/>
        <v>Вс</v>
      </c>
      <c r="H54" s="30" t="s">
        <v>18</v>
      </c>
      <c r="I54" s="69">
        <f t="shared" si="1"/>
        <v>45108</v>
      </c>
      <c r="J54" s="30" t="str">
        <f>CHOOSE(SUMPRODUCT((K54:L54&gt;0)*{1,2})+1,"","переработка","норма","норма + переработка")</f>
        <v/>
      </c>
      <c r="K54" s="30">
        <f t="shared" si="4"/>
        <v>0</v>
      </c>
      <c r="L54" s="30">
        <f>IF(A54="В/П",,MIN(SUMIFS(L$3:L53,H$3:H53,H54,B$3:B53,B54)+E54,8)-SUMIFS(L$3:L53,H$3:H53,H54,B$3:B53,B54))</f>
        <v>0</v>
      </c>
      <c r="M54" s="70"/>
    </row>
    <row r="55" spans="1:13" x14ac:dyDescent="0.2">
      <c r="B55" s="6">
        <v>45124</v>
      </c>
      <c r="C55" s="71" t="str">
        <f t="shared" si="3"/>
        <v>Пн</v>
      </c>
      <c r="D55" s="30" t="s">
        <v>21</v>
      </c>
      <c r="E55" s="30">
        <v>2</v>
      </c>
      <c r="H55" s="30" t="s">
        <v>18</v>
      </c>
      <c r="I55" s="69">
        <f t="shared" si="1"/>
        <v>45108</v>
      </c>
      <c r="J55" s="30" t="str">
        <f>CHOOSE(SUMPRODUCT((K55:L55&gt;0)*{1,2})+1,"","переработка","норма","норма + переработка")</f>
        <v>норма</v>
      </c>
      <c r="K55" s="30">
        <f t="shared" si="4"/>
        <v>0</v>
      </c>
      <c r="L55" s="30">
        <f>IF(A55="В/П",,MIN(SUMIFS(L$3:L54,H$3:H54,H55,B$3:B54,B55)+E55,8)-SUMIFS(L$3:L54,H$3:H54,H55,B$3:B54,B55))</f>
        <v>2</v>
      </c>
      <c r="M55" s="70"/>
    </row>
    <row r="56" spans="1:13" x14ac:dyDescent="0.2">
      <c r="B56" s="6">
        <v>45124</v>
      </c>
      <c r="C56" s="71" t="str">
        <f>TEXT(B56,"ДДД")</f>
        <v>Пн</v>
      </c>
      <c r="D56" s="30" t="s">
        <v>20</v>
      </c>
      <c r="E56" s="30">
        <v>6</v>
      </c>
      <c r="H56" s="30" t="s">
        <v>18</v>
      </c>
      <c r="I56" s="69">
        <f t="shared" si="1"/>
        <v>45108</v>
      </c>
      <c r="J56" s="30" t="str">
        <f>CHOOSE(SUMPRODUCT((K56:L56&gt;0)*{1,2})+1,"","переработка","норма","норма + переработка")</f>
        <v>норма</v>
      </c>
      <c r="K56" s="30">
        <f t="shared" si="4"/>
        <v>0</v>
      </c>
      <c r="L56" s="30">
        <f>IF(A56="В/П",,MIN(SUMIFS(L$3:L55,H$3:H55,H56,B$3:B55,B56)+E56,8)-SUMIFS(L$3:L55,H$3:H55,H56,B$3:B55,B56))</f>
        <v>6</v>
      </c>
      <c r="M56" s="70"/>
    </row>
    <row r="57" spans="1:13" x14ac:dyDescent="0.2">
      <c r="B57" s="6">
        <v>45125</v>
      </c>
      <c r="C57" s="71" t="str">
        <f t="shared" si="3"/>
        <v>Вт</v>
      </c>
      <c r="D57" s="30" t="s">
        <v>19</v>
      </c>
      <c r="E57" s="30">
        <v>8</v>
      </c>
      <c r="H57" s="30" t="s">
        <v>18</v>
      </c>
      <c r="I57" s="69">
        <f t="shared" si="1"/>
        <v>45108</v>
      </c>
      <c r="J57" s="30" t="str">
        <f>CHOOSE(SUMPRODUCT((K57:L57&gt;0)*{1,2})+1,"","переработка","норма","норма + переработка")</f>
        <v>норма</v>
      </c>
      <c r="K57" s="30">
        <f t="shared" si="4"/>
        <v>0</v>
      </c>
      <c r="L57" s="30">
        <f>IF(A57="В/П",,MIN(SUMIFS(L$3:L56,H$3:H56,H57,B$3:B56,B57)+E57,8)-SUMIFS(L$3:L56,H$3:H56,H57,B$3:B56,B57))</f>
        <v>8</v>
      </c>
      <c r="M57" s="70"/>
    </row>
    <row r="58" spans="1:13" x14ac:dyDescent="0.2">
      <c r="B58" s="6">
        <v>45126</v>
      </c>
      <c r="C58" s="71" t="str">
        <f t="shared" si="3"/>
        <v>Ср</v>
      </c>
      <c r="D58" s="30" t="s">
        <v>21</v>
      </c>
      <c r="E58" s="30">
        <v>2</v>
      </c>
      <c r="H58" s="30" t="s">
        <v>18</v>
      </c>
      <c r="I58" s="69">
        <f t="shared" si="1"/>
        <v>45108</v>
      </c>
      <c r="J58" s="30" t="str">
        <f>CHOOSE(SUMPRODUCT((K58:L58&gt;0)*{1,2})+1,"","переработка","норма","норма + переработка")</f>
        <v>норма</v>
      </c>
      <c r="K58" s="30">
        <f t="shared" si="4"/>
        <v>0</v>
      </c>
      <c r="L58" s="30">
        <f>IF(A58="В/П",,MIN(SUMIFS(L$3:L57,H$3:H57,H58,B$3:B57,B58)+E58,8)-SUMIFS(L$3:L57,H$3:H57,H58,B$3:B57,B58))</f>
        <v>2</v>
      </c>
      <c r="M58" s="70"/>
    </row>
    <row r="59" spans="1:13" x14ac:dyDescent="0.2">
      <c r="B59" s="6">
        <v>45126</v>
      </c>
      <c r="C59" s="71" t="str">
        <f>TEXT(B59,"ДДД")</f>
        <v>Ср</v>
      </c>
      <c r="D59" s="30" t="s">
        <v>20</v>
      </c>
      <c r="E59" s="30">
        <v>6</v>
      </c>
      <c r="H59" s="30" t="s">
        <v>18</v>
      </c>
      <c r="I59" s="69">
        <f>EOMONTH(B59,-1)+1</f>
        <v>45108</v>
      </c>
      <c r="J59" s="30" t="str">
        <f>CHOOSE(SUMPRODUCT((K59:L59&gt;0)*{1,2})+1,"","переработка","норма","норма + переработка")</f>
        <v>норма</v>
      </c>
      <c r="K59" s="30">
        <f t="shared" si="4"/>
        <v>0</v>
      </c>
      <c r="L59" s="30">
        <f>IF(A59="В/П",,MIN(SUMIFS(L$3:L58,H$3:H58,H59,B$3:B58,B59)+E59,8)-SUMIFS(L$3:L58,H$3:H58,H59,B$3:B58,B59))</f>
        <v>6</v>
      </c>
      <c r="M59" s="70"/>
    </row>
    <row r="60" spans="1:13" x14ac:dyDescent="0.2">
      <c r="B60" s="6">
        <v>45127</v>
      </c>
      <c r="C60" s="71" t="str">
        <f t="shared" si="3"/>
        <v>Чт</v>
      </c>
      <c r="D60" s="30" t="s">
        <v>16</v>
      </c>
      <c r="E60" s="30">
        <v>8</v>
      </c>
      <c r="H60" s="30" t="s">
        <v>18</v>
      </c>
      <c r="I60" s="69">
        <f t="shared" si="1"/>
        <v>45108</v>
      </c>
      <c r="J60" s="30" t="str">
        <f>CHOOSE(SUMPRODUCT((K60:L60&gt;0)*{1,2})+1,"","переработка","норма","норма + переработка")</f>
        <v>норма</v>
      </c>
      <c r="K60" s="30">
        <f t="shared" si="4"/>
        <v>0</v>
      </c>
      <c r="L60" s="30">
        <f>IF(A60="В/П",,MIN(SUMIFS(L$3:L59,H$3:H59,H60,B$3:B59,B60)+E60,8)-SUMIFS(L$3:L59,H$3:H59,H60,B$3:B59,B60))</f>
        <v>8</v>
      </c>
      <c r="M60" s="70"/>
    </row>
    <row r="61" spans="1:13" x14ac:dyDescent="0.2">
      <c r="B61" s="6">
        <v>45128</v>
      </c>
      <c r="C61" s="71" t="str">
        <f t="shared" si="3"/>
        <v>Пт</v>
      </c>
      <c r="D61" s="30" t="s">
        <v>36</v>
      </c>
      <c r="E61" s="30">
        <v>8</v>
      </c>
      <c r="H61" s="30" t="s">
        <v>18</v>
      </c>
      <c r="I61" s="69">
        <f t="shared" si="1"/>
        <v>45108</v>
      </c>
      <c r="J61" s="30" t="str">
        <f>CHOOSE(SUMPRODUCT((K61:L61&gt;0)*{1,2})+1,"","переработка","норма","норма + переработка")</f>
        <v>норма</v>
      </c>
      <c r="K61" s="30">
        <f t="shared" si="4"/>
        <v>0</v>
      </c>
      <c r="L61" s="30">
        <f>IF(A61="В/П",,MIN(SUMIFS(L$3:L60,H$3:H60,H61,B$3:B60,B61)+E61,8)-SUMIFS(L$3:L60,H$3:H60,H61,B$3:B60,B61))</f>
        <v>8</v>
      </c>
      <c r="M61" s="70"/>
    </row>
    <row r="62" spans="1:13" x14ac:dyDescent="0.2">
      <c r="A62" s="66" t="s">
        <v>53</v>
      </c>
      <c r="B62" s="67">
        <v>45129</v>
      </c>
      <c r="C62" s="68" t="str">
        <f t="shared" si="3"/>
        <v>Сб</v>
      </c>
      <c r="H62" s="30" t="s">
        <v>18</v>
      </c>
      <c r="I62" s="69">
        <f t="shared" si="1"/>
        <v>45108</v>
      </c>
      <c r="J62" s="30" t="str">
        <f>CHOOSE(SUMPRODUCT((K62:L62&gt;0)*{1,2})+1,"","переработка","норма","норма + переработка")</f>
        <v/>
      </c>
      <c r="K62" s="30">
        <f t="shared" si="4"/>
        <v>0</v>
      </c>
      <c r="L62" s="30">
        <f>IF(A62="В/П",,MIN(SUMIFS(L$3:L61,H$3:H61,H62,B$3:B61,B62)+E62,8)-SUMIFS(L$3:L61,H$3:H61,H62,B$3:B61,B62))</f>
        <v>0</v>
      </c>
      <c r="M62" s="70"/>
    </row>
    <row r="63" spans="1:13" x14ac:dyDescent="0.2">
      <c r="A63" s="66" t="s">
        <v>53</v>
      </c>
      <c r="B63" s="67">
        <v>45130</v>
      </c>
      <c r="C63" s="68" t="str">
        <f t="shared" si="3"/>
        <v>Вс</v>
      </c>
      <c r="H63" s="30" t="s">
        <v>18</v>
      </c>
      <c r="I63" s="69">
        <f t="shared" si="1"/>
        <v>45108</v>
      </c>
      <c r="J63" s="30" t="str">
        <f>CHOOSE(SUMPRODUCT((K63:L63&gt;0)*{1,2})+1,"","переработка","норма","норма + переработка")</f>
        <v/>
      </c>
      <c r="K63" s="30">
        <f t="shared" si="4"/>
        <v>0</v>
      </c>
      <c r="L63" s="30">
        <f>IF(A63="В/П",,MIN(SUMIFS(L$3:L62,H$3:H62,H63,B$3:B62,B63)+E63,8)-SUMIFS(L$3:L62,H$3:H62,H63,B$3:B62,B63))</f>
        <v>0</v>
      </c>
      <c r="M63" s="70"/>
    </row>
    <row r="64" spans="1:13" x14ac:dyDescent="0.2">
      <c r="B64" s="6">
        <v>45131</v>
      </c>
      <c r="C64" s="71" t="str">
        <f t="shared" si="3"/>
        <v>Пн</v>
      </c>
      <c r="D64" s="30" t="s">
        <v>36</v>
      </c>
      <c r="E64" s="30">
        <v>8</v>
      </c>
      <c r="H64" s="30" t="s">
        <v>18</v>
      </c>
      <c r="I64" s="69">
        <f t="shared" ref="I64:I104" si="5">EOMONTH(B64,-1)+1</f>
        <v>45108</v>
      </c>
      <c r="J64" s="30" t="str">
        <f>CHOOSE(SUMPRODUCT((K64:L64&gt;0)*{1,2})+1,"","переработка","норма","норма + переработка")</f>
        <v>норма</v>
      </c>
      <c r="K64" s="30">
        <f t="shared" si="4"/>
        <v>0</v>
      </c>
      <c r="L64" s="30">
        <f>IF(A64="В/П",,MIN(SUMIFS(L$3:L63,H$3:H63,H64,B$3:B63,B64)+E64,8)-SUMIFS(L$3:L63,H$3:H63,H64,B$3:B63,B64))</f>
        <v>8</v>
      </c>
      <c r="M64" s="70"/>
    </row>
    <row r="65" spans="1:13" x14ac:dyDescent="0.2">
      <c r="B65" s="6">
        <v>45132</v>
      </c>
      <c r="C65" s="71" t="str">
        <f t="shared" si="3"/>
        <v>Вт</v>
      </c>
      <c r="D65" s="30" t="s">
        <v>36</v>
      </c>
      <c r="E65" s="30">
        <v>8</v>
      </c>
      <c r="H65" s="30" t="s">
        <v>18</v>
      </c>
      <c r="I65" s="69">
        <f t="shared" si="5"/>
        <v>45108</v>
      </c>
      <c r="J65" s="30" t="str">
        <f>CHOOSE(SUMPRODUCT((K65:L65&gt;0)*{1,2})+1,"","переработка","норма","норма + переработка")</f>
        <v>норма</v>
      </c>
      <c r="K65" s="30">
        <f t="shared" si="4"/>
        <v>0</v>
      </c>
      <c r="L65" s="30">
        <f>IF(A65="В/П",,MIN(SUMIFS(L$3:L64,H$3:H64,H65,B$3:B64,B65)+E65,8)-SUMIFS(L$3:L64,H$3:H64,H65,B$3:B64,B65))</f>
        <v>8</v>
      </c>
      <c r="M65" s="70"/>
    </row>
    <row r="66" spans="1:13" x14ac:dyDescent="0.2">
      <c r="B66" s="6">
        <v>45133</v>
      </c>
      <c r="C66" s="71" t="str">
        <f t="shared" si="3"/>
        <v>Ср</v>
      </c>
      <c r="D66" s="30" t="s">
        <v>16</v>
      </c>
      <c r="E66" s="30">
        <v>8</v>
      </c>
      <c r="H66" s="30" t="s">
        <v>18</v>
      </c>
      <c r="I66" s="69">
        <f t="shared" si="5"/>
        <v>45108</v>
      </c>
      <c r="J66" s="30" t="str">
        <f>CHOOSE(SUMPRODUCT((K66:L66&gt;0)*{1,2})+1,"","переработка","норма","норма + переработка")</f>
        <v>норма</v>
      </c>
      <c r="K66" s="30">
        <f t="shared" si="4"/>
        <v>0</v>
      </c>
      <c r="L66" s="30">
        <f>IF(A66="В/П",,MIN(SUMIFS(L$3:L65,H$3:H65,H66,B$3:B65,B66)+E66,8)-SUMIFS(L$3:L65,H$3:H65,H66,B$3:B65,B66))</f>
        <v>8</v>
      </c>
      <c r="M66" s="70"/>
    </row>
    <row r="67" spans="1:13" x14ac:dyDescent="0.2">
      <c r="B67" s="6">
        <v>45134</v>
      </c>
      <c r="C67" s="71" t="str">
        <f t="shared" si="3"/>
        <v>Чт</v>
      </c>
      <c r="D67" s="30" t="s">
        <v>20</v>
      </c>
      <c r="E67" s="30">
        <v>4</v>
      </c>
      <c r="H67" s="30" t="s">
        <v>18</v>
      </c>
      <c r="I67" s="69">
        <f t="shared" si="5"/>
        <v>45108</v>
      </c>
      <c r="J67" s="30" t="str">
        <f>CHOOSE(SUMPRODUCT((K67:L67&gt;0)*{1,2})+1,"","переработка","норма","норма + переработка")</f>
        <v>норма</v>
      </c>
      <c r="K67" s="30">
        <f t="shared" si="4"/>
        <v>0</v>
      </c>
      <c r="L67" s="30">
        <f>IF(A67="В/П",,MIN(SUMIFS(L$3:L66,H$3:H66,H67,B$3:B66,B67)+E67,8)-SUMIFS(L$3:L66,H$3:H66,H67,B$3:B66,B67))</f>
        <v>4</v>
      </c>
      <c r="M67" s="70"/>
    </row>
    <row r="68" spans="1:13" x14ac:dyDescent="0.2">
      <c r="B68" s="6">
        <v>45134</v>
      </c>
      <c r="C68" s="71" t="str">
        <f>TEXT(B68,"ДДД")</f>
        <v>Чт</v>
      </c>
      <c r="D68" s="30" t="s">
        <v>19</v>
      </c>
      <c r="E68" s="30">
        <v>4</v>
      </c>
      <c r="H68" s="30" t="s">
        <v>18</v>
      </c>
      <c r="I68" s="69">
        <f>EOMONTH(B68,-1)+1</f>
        <v>45108</v>
      </c>
      <c r="J68" s="30" t="str">
        <f>CHOOSE(SUMPRODUCT((K68:L68&gt;0)*{1,2})+1,"","переработка","норма","норма + переработка")</f>
        <v>норма</v>
      </c>
      <c r="K68" s="30">
        <f t="shared" si="4"/>
        <v>0</v>
      </c>
      <c r="L68" s="30">
        <f>IF(A68="В/П",,MIN(SUMIFS(L$3:L67,H$3:H67,H68,B$3:B67,B68)+E68,8)-SUMIFS(L$3:L67,H$3:H67,H68,B$3:B67,B68))</f>
        <v>4</v>
      </c>
      <c r="M68" s="70"/>
    </row>
    <row r="69" spans="1:13" x14ac:dyDescent="0.2">
      <c r="B69" s="6">
        <v>45135</v>
      </c>
      <c r="C69" s="71" t="str">
        <f t="shared" si="3"/>
        <v>Пт</v>
      </c>
      <c r="D69" s="30" t="s">
        <v>16</v>
      </c>
      <c r="E69" s="30">
        <v>8</v>
      </c>
      <c r="H69" s="30" t="s">
        <v>18</v>
      </c>
      <c r="I69" s="69">
        <f t="shared" si="5"/>
        <v>45108</v>
      </c>
      <c r="J69" s="30" t="str">
        <f>CHOOSE(SUMPRODUCT((K69:L69&gt;0)*{1,2})+1,"","переработка","норма","норма + переработка")</f>
        <v>норма</v>
      </c>
      <c r="K69" s="30">
        <f t="shared" si="4"/>
        <v>0</v>
      </c>
      <c r="L69" s="30">
        <f>IF(A69="В/П",,MIN(SUMIFS(L$3:L68,H$3:H68,H69,B$3:B68,B69)+E69,8)-SUMIFS(L$3:L68,H$3:H68,H69,B$3:B68,B69))</f>
        <v>8</v>
      </c>
      <c r="M69" s="70"/>
    </row>
    <row r="70" spans="1:13" x14ac:dyDescent="0.2">
      <c r="A70" s="66" t="s">
        <v>53</v>
      </c>
      <c r="B70" s="67">
        <v>45136</v>
      </c>
      <c r="C70" s="68" t="str">
        <f t="shared" si="3"/>
        <v>Сб</v>
      </c>
      <c r="H70" s="30" t="s">
        <v>18</v>
      </c>
      <c r="I70" s="69">
        <f t="shared" si="5"/>
        <v>45108</v>
      </c>
      <c r="J70" s="30" t="str">
        <f>CHOOSE(SUMPRODUCT((K70:L70&gt;0)*{1,2})+1,"","переработка","норма","норма + переработка")</f>
        <v/>
      </c>
      <c r="K70" s="30">
        <f t="shared" si="4"/>
        <v>0</v>
      </c>
      <c r="L70" s="30">
        <f>IF(A70="В/П",,MIN(SUMIFS(L$3:L69,H$3:H69,H70,B$3:B69,B70)+E70,8)-SUMIFS(L$3:L69,H$3:H69,H70,B$3:B69,B70))</f>
        <v>0</v>
      </c>
      <c r="M70" s="70"/>
    </row>
    <row r="71" spans="1:13" x14ac:dyDescent="0.2">
      <c r="A71" s="66" t="s">
        <v>53</v>
      </c>
      <c r="B71" s="67">
        <v>45137</v>
      </c>
      <c r="C71" s="68" t="str">
        <f t="shared" si="3"/>
        <v>Вс</v>
      </c>
      <c r="H71" s="30" t="s">
        <v>18</v>
      </c>
      <c r="I71" s="69">
        <f t="shared" si="5"/>
        <v>45108</v>
      </c>
      <c r="J71" s="30" t="str">
        <f>CHOOSE(SUMPRODUCT((K71:L71&gt;0)*{1,2})+1,"","переработка","норма","норма + переработка")</f>
        <v/>
      </c>
      <c r="K71" s="30">
        <f t="shared" si="4"/>
        <v>0</v>
      </c>
      <c r="L71" s="30">
        <f>IF(A71="В/П",,MIN(SUMIFS(L$3:L70,H$3:H70,H71,B$3:B70,B71)+E71,8)-SUMIFS(L$3:L70,H$3:H70,H71,B$3:B70,B71))</f>
        <v>0</v>
      </c>
      <c r="M71" s="70"/>
    </row>
    <row r="72" spans="1:13" x14ac:dyDescent="0.2">
      <c r="A72" s="66"/>
      <c r="B72" s="6">
        <v>45138</v>
      </c>
      <c r="C72" s="71" t="str">
        <f>TEXT(B72,"ДДД")</f>
        <v>Пн</v>
      </c>
      <c r="D72" s="30" t="s">
        <v>21</v>
      </c>
      <c r="E72" s="30">
        <v>6</v>
      </c>
      <c r="H72" s="30" t="s">
        <v>18</v>
      </c>
      <c r="I72" s="69">
        <f>EOMONTH(B72,-1)+1</f>
        <v>45108</v>
      </c>
      <c r="J72" s="30" t="str">
        <f>CHOOSE(SUMPRODUCT((K72:L72&gt;0)*{1,2})+1,"","переработка","норма","норма + переработка")</f>
        <v>норма</v>
      </c>
      <c r="K72" s="30">
        <f t="shared" si="4"/>
        <v>0</v>
      </c>
      <c r="L72" s="30">
        <f>IF(A72="В/П",,MIN(SUMIFS(L$3:L71,H$3:H71,H72,B$3:B71,B72)+E72,8)-SUMIFS(L$3:L71,H$3:H71,H72,B$3:B71,B72))</f>
        <v>6</v>
      </c>
      <c r="M72" s="70"/>
    </row>
    <row r="73" spans="1:13" x14ac:dyDescent="0.2">
      <c r="B73" s="6">
        <v>45138</v>
      </c>
      <c r="C73" s="71" t="str">
        <f t="shared" si="3"/>
        <v>Пн</v>
      </c>
      <c r="D73" s="30" t="s">
        <v>20</v>
      </c>
      <c r="E73" s="30">
        <v>2</v>
      </c>
      <c r="H73" s="30" t="s">
        <v>18</v>
      </c>
      <c r="I73" s="69">
        <f t="shared" si="5"/>
        <v>45108</v>
      </c>
      <c r="J73" s="30" t="str">
        <f>CHOOSE(SUMPRODUCT((K73:L73&gt;0)*{1,2})+1,"","переработка","норма","норма + переработка")</f>
        <v>норма</v>
      </c>
      <c r="K73" s="30">
        <f t="shared" si="4"/>
        <v>0</v>
      </c>
      <c r="L73" s="30">
        <f>IF(A73="В/П",,MIN(SUMIFS(L$3:L72,H$3:H72,H73,B$3:B72,B73)+E73,8)-SUMIFS(L$3:L72,H$3:H72,H73,B$3:B72,B73))</f>
        <v>2</v>
      </c>
      <c r="M73" s="70"/>
    </row>
    <row r="74" spans="1:13" x14ac:dyDescent="0.2">
      <c r="A74" s="66" t="s">
        <v>53</v>
      </c>
      <c r="B74" s="67">
        <v>45108</v>
      </c>
      <c r="C74" s="68" t="str">
        <f t="shared" si="3"/>
        <v>Сб</v>
      </c>
      <c r="H74" s="30" t="s">
        <v>23</v>
      </c>
      <c r="I74" s="69">
        <f t="shared" si="5"/>
        <v>45108</v>
      </c>
      <c r="J74" s="30" t="str">
        <f>CHOOSE(SUMPRODUCT((K74:L74&gt;0)*{1,2})+1,"","переработка","норма","норма + переработка")</f>
        <v/>
      </c>
      <c r="K74" s="30">
        <f t="shared" si="4"/>
        <v>0</v>
      </c>
      <c r="L74" s="30">
        <f>IF(A74="В/П",,MIN(SUMIFS(L$3:L73,H$3:H73,H74,B$3:B73,B74)+E74,8)-SUMIFS(L$3:L73,H$3:H73,H74,B$3:B73,B74))</f>
        <v>0</v>
      </c>
      <c r="M74" s="70"/>
    </row>
    <row r="75" spans="1:13" x14ac:dyDescent="0.2">
      <c r="A75" s="66" t="s">
        <v>53</v>
      </c>
      <c r="B75" s="67">
        <v>45109</v>
      </c>
      <c r="C75" s="68" t="str">
        <f t="shared" si="3"/>
        <v>Вс</v>
      </c>
      <c r="H75" s="30" t="s">
        <v>23</v>
      </c>
      <c r="I75" s="69">
        <f t="shared" si="5"/>
        <v>45108</v>
      </c>
      <c r="J75" s="30" t="str">
        <f>CHOOSE(SUMPRODUCT((K75:L75&gt;0)*{1,2})+1,"","переработка","норма","норма + переработка")</f>
        <v/>
      </c>
      <c r="K75" s="30">
        <f t="shared" si="4"/>
        <v>0</v>
      </c>
      <c r="L75" s="30">
        <f>IF(A75="В/П",,MIN(SUMIFS(L$3:L74,H$3:H74,H75,B$3:B74,B75)+E75,8)-SUMIFS(L$3:L74,H$3:H74,H75,B$3:B74,B75))</f>
        <v>0</v>
      </c>
      <c r="M75" s="70"/>
    </row>
    <row r="76" spans="1:13" x14ac:dyDescent="0.2">
      <c r="B76" s="6">
        <v>45110</v>
      </c>
      <c r="C76" s="71" t="str">
        <f t="shared" si="3"/>
        <v>Пн</v>
      </c>
      <c r="D76" s="30" t="s">
        <v>34</v>
      </c>
      <c r="E76" s="30">
        <v>8</v>
      </c>
      <c r="H76" s="30" t="s">
        <v>23</v>
      </c>
      <c r="I76" s="69">
        <f t="shared" si="5"/>
        <v>45108</v>
      </c>
      <c r="J76" s="30" t="str">
        <f>CHOOSE(SUMPRODUCT((K76:L76&gt;0)*{1,2})+1,"","переработка","норма","норма + переработка")</f>
        <v>норма</v>
      </c>
      <c r="K76" s="30">
        <f t="shared" si="4"/>
        <v>0</v>
      </c>
      <c r="L76" s="30">
        <f>IF(A76="В/П",,MIN(SUMIFS(L$3:L75,H$3:H75,H76,B$3:B75,B76)+E76,8)-SUMIFS(L$3:L75,H$3:H75,H76,B$3:B75,B76))</f>
        <v>8</v>
      </c>
      <c r="M76" s="70"/>
    </row>
    <row r="77" spans="1:13" x14ac:dyDescent="0.2">
      <c r="B77" s="6">
        <v>45111</v>
      </c>
      <c r="C77" s="71" t="str">
        <f t="shared" si="3"/>
        <v>Вт</v>
      </c>
      <c r="D77" s="30" t="s">
        <v>34</v>
      </c>
      <c r="E77" s="30">
        <v>8</v>
      </c>
      <c r="H77" s="30" t="s">
        <v>23</v>
      </c>
      <c r="I77" s="69">
        <f t="shared" si="5"/>
        <v>45108</v>
      </c>
      <c r="J77" s="30" t="str">
        <f>CHOOSE(SUMPRODUCT((K77:L77&gt;0)*{1,2})+1,"","переработка","норма","норма + переработка")</f>
        <v>норма</v>
      </c>
      <c r="K77" s="30">
        <f t="shared" si="4"/>
        <v>0</v>
      </c>
      <c r="L77" s="30">
        <f>IF(A77="В/П",,MIN(SUMIFS(L$3:L76,H$3:H76,H77,B$3:B76,B77)+E77,8)-SUMIFS(L$3:L76,H$3:H76,H77,B$3:B76,B77))</f>
        <v>8</v>
      </c>
      <c r="M77" s="70"/>
    </row>
    <row r="78" spans="1:13" x14ac:dyDescent="0.2">
      <c r="B78" s="6">
        <v>45112</v>
      </c>
      <c r="C78" s="71" t="str">
        <f t="shared" si="3"/>
        <v>Ср</v>
      </c>
      <c r="D78" s="30" t="s">
        <v>34</v>
      </c>
      <c r="E78" s="30">
        <v>8</v>
      </c>
      <c r="H78" s="30" t="s">
        <v>23</v>
      </c>
      <c r="I78" s="69">
        <f t="shared" si="5"/>
        <v>45108</v>
      </c>
      <c r="J78" s="30" t="str">
        <f>CHOOSE(SUMPRODUCT((K78:L78&gt;0)*{1,2})+1,"","переработка","норма","норма + переработка")</f>
        <v>норма</v>
      </c>
      <c r="K78" s="30">
        <f t="shared" si="4"/>
        <v>0</v>
      </c>
      <c r="L78" s="30">
        <f>IF(A78="В/П",,MIN(SUMIFS(L$3:L77,H$3:H77,H78,B$3:B77,B78)+E78,8)-SUMIFS(L$3:L77,H$3:H77,H78,B$3:B77,B78))</f>
        <v>8</v>
      </c>
      <c r="M78" s="70"/>
    </row>
    <row r="79" spans="1:13" x14ac:dyDescent="0.2">
      <c r="B79" s="6">
        <v>45113</v>
      </c>
      <c r="C79" s="71" t="str">
        <f t="shared" si="3"/>
        <v>Чт</v>
      </c>
      <c r="D79" s="30" t="s">
        <v>34</v>
      </c>
      <c r="E79" s="30">
        <v>8</v>
      </c>
      <c r="H79" s="30" t="s">
        <v>23</v>
      </c>
      <c r="I79" s="69">
        <f t="shared" si="5"/>
        <v>45108</v>
      </c>
      <c r="J79" s="30" t="str">
        <f>CHOOSE(SUMPRODUCT((K79:L79&gt;0)*{1,2})+1,"","переработка","норма","норма + переработка")</f>
        <v>норма</v>
      </c>
      <c r="K79" s="30">
        <f t="shared" si="4"/>
        <v>0</v>
      </c>
      <c r="L79" s="30">
        <f>IF(A79="В/П",,MIN(SUMIFS(L$3:L78,H$3:H78,H79,B$3:B78,B79)+E79,8)-SUMIFS(L$3:L78,H$3:H78,H79,B$3:B78,B79))</f>
        <v>8</v>
      </c>
      <c r="M79" s="70"/>
    </row>
    <row r="80" spans="1:13" x14ac:dyDescent="0.2">
      <c r="B80" s="6">
        <v>45114</v>
      </c>
      <c r="C80" s="71" t="str">
        <f t="shared" si="3"/>
        <v>Пт</v>
      </c>
      <c r="D80" s="30" t="s">
        <v>34</v>
      </c>
      <c r="E80" s="30">
        <v>8</v>
      </c>
      <c r="H80" s="30" t="s">
        <v>23</v>
      </c>
      <c r="I80" s="69">
        <f t="shared" si="5"/>
        <v>45108</v>
      </c>
      <c r="J80" s="30" t="str">
        <f>CHOOSE(SUMPRODUCT((K80:L80&gt;0)*{1,2})+1,"","переработка","норма","норма + переработка")</f>
        <v>норма</v>
      </c>
      <c r="K80" s="30">
        <f t="shared" si="4"/>
        <v>0</v>
      </c>
      <c r="L80" s="30">
        <f>IF(A80="В/П",,MIN(SUMIFS(L$3:L79,H$3:H79,H80,B$3:B79,B80)+E80,8)-SUMIFS(L$3:L79,H$3:H79,H80,B$3:B79,B80))</f>
        <v>8</v>
      </c>
      <c r="M80" s="70"/>
    </row>
    <row r="81" spans="1:13" x14ac:dyDescent="0.2">
      <c r="A81" s="66" t="s">
        <v>53</v>
      </c>
      <c r="B81" s="67">
        <v>45115</v>
      </c>
      <c r="C81" s="68" t="str">
        <f t="shared" si="3"/>
        <v>Сб</v>
      </c>
      <c r="H81" s="30" t="s">
        <v>23</v>
      </c>
      <c r="I81" s="69">
        <f t="shared" si="5"/>
        <v>45108</v>
      </c>
      <c r="J81" s="30" t="str">
        <f>CHOOSE(SUMPRODUCT((K81:L81&gt;0)*{1,2})+1,"","переработка","норма","норма + переработка")</f>
        <v/>
      </c>
      <c r="K81" s="30">
        <f t="shared" si="4"/>
        <v>0</v>
      </c>
      <c r="L81" s="30">
        <f>IF(A81="В/П",,MIN(SUMIFS(L$3:L80,H$3:H80,H81,B$3:B80,B81)+E81,8)-SUMIFS(L$3:L80,H$3:H80,H81,B$3:B80,B81))</f>
        <v>0</v>
      </c>
      <c r="M81" s="70"/>
    </row>
    <row r="82" spans="1:13" x14ac:dyDescent="0.2">
      <c r="A82" s="66" t="s">
        <v>53</v>
      </c>
      <c r="B82" s="67">
        <v>45116</v>
      </c>
      <c r="C82" s="68" t="str">
        <f t="shared" si="3"/>
        <v>Вс</v>
      </c>
      <c r="H82" s="30" t="s">
        <v>23</v>
      </c>
      <c r="I82" s="69">
        <f t="shared" si="5"/>
        <v>45108</v>
      </c>
      <c r="J82" s="30" t="str">
        <f>CHOOSE(SUMPRODUCT((K82:L82&gt;0)*{1,2})+1,"","переработка","норма","норма + переработка")</f>
        <v/>
      </c>
      <c r="K82" s="30">
        <f t="shared" si="4"/>
        <v>0</v>
      </c>
      <c r="L82" s="30">
        <f>IF(A82="В/П",,MIN(SUMIFS(L$3:L81,H$3:H81,H82,B$3:B81,B82)+E82,8)-SUMIFS(L$3:L81,H$3:H81,H82,B$3:B81,B82))</f>
        <v>0</v>
      </c>
      <c r="M82" s="70"/>
    </row>
    <row r="83" spans="1:13" x14ac:dyDescent="0.2">
      <c r="B83" s="6">
        <v>45117</v>
      </c>
      <c r="C83" s="71" t="str">
        <f t="shared" si="3"/>
        <v>Пн</v>
      </c>
      <c r="D83" s="30" t="s">
        <v>34</v>
      </c>
      <c r="E83" s="30">
        <v>8</v>
      </c>
      <c r="H83" s="30" t="s">
        <v>23</v>
      </c>
      <c r="I83" s="69">
        <f t="shared" si="5"/>
        <v>45108</v>
      </c>
      <c r="J83" s="30" t="str">
        <f>CHOOSE(SUMPRODUCT((K83:L83&gt;0)*{1,2})+1,"","переработка","норма","норма + переработка")</f>
        <v>норма</v>
      </c>
      <c r="K83" s="30">
        <f t="shared" si="4"/>
        <v>0</v>
      </c>
      <c r="L83" s="30">
        <f>IF(A83="В/П",,MIN(SUMIFS(L$3:L82,H$3:H82,H83,B$3:B82,B83)+E83,8)-SUMIFS(L$3:L82,H$3:H82,H83,B$3:B82,B83))</f>
        <v>8</v>
      </c>
      <c r="M83" s="70"/>
    </row>
    <row r="84" spans="1:13" x14ac:dyDescent="0.2">
      <c r="B84" s="6">
        <v>45118</v>
      </c>
      <c r="C84" s="71" t="str">
        <f t="shared" ref="C84:C104" si="6">TEXT(B84,"ДДД")</f>
        <v>Вт</v>
      </c>
      <c r="D84" s="30" t="s">
        <v>34</v>
      </c>
      <c r="E84" s="30">
        <v>8</v>
      </c>
      <c r="H84" s="30" t="s">
        <v>23</v>
      </c>
      <c r="I84" s="69">
        <f t="shared" si="5"/>
        <v>45108</v>
      </c>
      <c r="J84" s="30" t="str">
        <f>CHOOSE(SUMPRODUCT((K84:L84&gt;0)*{1,2})+1,"","переработка","норма","норма + переработка")</f>
        <v>норма</v>
      </c>
      <c r="K84" s="30">
        <f t="shared" si="4"/>
        <v>0</v>
      </c>
      <c r="L84" s="30">
        <f>IF(A84="В/П",,MIN(SUMIFS(L$3:L83,H$3:H83,H84,B$3:B83,B84)+E84,8)-SUMIFS(L$3:L83,H$3:H83,H84,B$3:B83,B84))</f>
        <v>8</v>
      </c>
      <c r="M84" s="70"/>
    </row>
    <row r="85" spans="1:13" x14ac:dyDescent="0.2">
      <c r="B85" s="6">
        <v>45119</v>
      </c>
      <c r="C85" s="71" t="str">
        <f t="shared" si="6"/>
        <v>Ср</v>
      </c>
      <c r="D85" s="30" t="s">
        <v>34</v>
      </c>
      <c r="E85" s="30">
        <v>8</v>
      </c>
      <c r="H85" s="30" t="s">
        <v>23</v>
      </c>
      <c r="I85" s="69">
        <f t="shared" si="5"/>
        <v>45108</v>
      </c>
      <c r="J85" s="30" t="str">
        <f>CHOOSE(SUMPRODUCT((K85:L85&gt;0)*{1,2})+1,"","переработка","норма","норма + переработка")</f>
        <v>норма</v>
      </c>
      <c r="K85" s="30">
        <f t="shared" si="4"/>
        <v>0</v>
      </c>
      <c r="L85" s="30">
        <f>IF(A85="В/П",,MIN(SUMIFS(L$3:L84,H$3:H84,H85,B$3:B84,B85)+E85,8)-SUMIFS(L$3:L84,H$3:H84,H85,B$3:B84,B85))</f>
        <v>8</v>
      </c>
      <c r="M85" s="70"/>
    </row>
    <row r="86" spans="1:13" x14ac:dyDescent="0.2">
      <c r="B86" s="6">
        <v>45120</v>
      </c>
      <c r="C86" s="71" t="str">
        <f t="shared" si="6"/>
        <v>Чт</v>
      </c>
      <c r="D86" s="30" t="s">
        <v>34</v>
      </c>
      <c r="E86" s="30">
        <v>8</v>
      </c>
      <c r="H86" s="30" t="s">
        <v>23</v>
      </c>
      <c r="I86" s="69">
        <f t="shared" si="5"/>
        <v>45108</v>
      </c>
      <c r="J86" s="30" t="str">
        <f>CHOOSE(SUMPRODUCT((K86:L86&gt;0)*{1,2})+1,"","переработка","норма","норма + переработка")</f>
        <v>норма</v>
      </c>
      <c r="K86" s="30">
        <f t="shared" si="4"/>
        <v>0</v>
      </c>
      <c r="L86" s="30">
        <f>IF(A86="В/П",,MIN(SUMIFS(L$3:L85,H$3:H85,H86,B$3:B85,B86)+E86,8)-SUMIFS(L$3:L85,H$3:H85,H86,B$3:B85,B86))</f>
        <v>8</v>
      </c>
      <c r="M86" s="70"/>
    </row>
    <row r="87" spans="1:13" x14ac:dyDescent="0.2">
      <c r="B87" s="6">
        <v>45121</v>
      </c>
      <c r="C87" s="71" t="str">
        <f t="shared" si="6"/>
        <v>Пт</v>
      </c>
      <c r="D87" s="30" t="s">
        <v>34</v>
      </c>
      <c r="E87" s="30">
        <v>8</v>
      </c>
      <c r="H87" s="30" t="s">
        <v>23</v>
      </c>
      <c r="I87" s="69">
        <f t="shared" si="5"/>
        <v>45108</v>
      </c>
      <c r="J87" s="30" t="str">
        <f>CHOOSE(SUMPRODUCT((K87:L87&gt;0)*{1,2})+1,"","переработка","норма","норма + переработка")</f>
        <v>норма</v>
      </c>
      <c r="K87" s="30">
        <f t="shared" si="4"/>
        <v>0</v>
      </c>
      <c r="L87" s="30">
        <f>IF(A87="В/П",,MIN(SUMIFS(L$3:L86,H$3:H86,H87,B$3:B86,B87)+E87,8)-SUMIFS(L$3:L86,H$3:H86,H87,B$3:B86,B87))</f>
        <v>8</v>
      </c>
      <c r="M87" s="70"/>
    </row>
    <row r="88" spans="1:13" x14ac:dyDescent="0.2">
      <c r="A88" s="66" t="s">
        <v>53</v>
      </c>
      <c r="B88" s="67">
        <v>45122</v>
      </c>
      <c r="C88" s="68" t="str">
        <f t="shared" si="6"/>
        <v>Сб</v>
      </c>
      <c r="H88" s="30" t="s">
        <v>23</v>
      </c>
      <c r="I88" s="69">
        <f t="shared" si="5"/>
        <v>45108</v>
      </c>
      <c r="J88" s="30" t="str">
        <f>CHOOSE(SUMPRODUCT((K88:L88&gt;0)*{1,2})+1,"","переработка","норма","норма + переработка")</f>
        <v/>
      </c>
      <c r="K88" s="30">
        <f t="shared" si="4"/>
        <v>0</v>
      </c>
      <c r="L88" s="30">
        <f>IF(A88="В/П",,MIN(SUMIFS(L$3:L87,H$3:H87,H88,B$3:B87,B88)+E88,8)-SUMIFS(L$3:L87,H$3:H87,H88,B$3:B87,B88))</f>
        <v>0</v>
      </c>
      <c r="M88" s="70"/>
    </row>
    <row r="89" spans="1:13" x14ac:dyDescent="0.2">
      <c r="A89" s="66" t="s">
        <v>53</v>
      </c>
      <c r="B89" s="67">
        <v>45123</v>
      </c>
      <c r="C89" s="68" t="str">
        <f t="shared" si="6"/>
        <v>Вс</v>
      </c>
      <c r="H89" s="30" t="s">
        <v>23</v>
      </c>
      <c r="I89" s="69">
        <f t="shared" si="5"/>
        <v>45108</v>
      </c>
      <c r="J89" s="30" t="str">
        <f>CHOOSE(SUMPRODUCT((K89:L89&gt;0)*{1,2})+1,"","переработка","норма","норма + переработка")</f>
        <v/>
      </c>
      <c r="K89" s="30">
        <f t="shared" si="4"/>
        <v>0</v>
      </c>
      <c r="L89" s="30">
        <f>IF(A89="В/П",,MIN(SUMIFS(L$3:L88,H$3:H88,H89,B$3:B88,B89)+E89,8)-SUMIFS(L$3:L88,H$3:H88,H89,B$3:B88,B89))</f>
        <v>0</v>
      </c>
      <c r="M89" s="70"/>
    </row>
    <row r="90" spans="1:13" x14ac:dyDescent="0.2">
      <c r="B90" s="6">
        <v>45124</v>
      </c>
      <c r="C90" s="71" t="str">
        <f t="shared" si="6"/>
        <v>Пн</v>
      </c>
      <c r="D90" s="30" t="s">
        <v>38</v>
      </c>
      <c r="E90" s="30">
        <v>8</v>
      </c>
      <c r="H90" s="30" t="s">
        <v>23</v>
      </c>
      <c r="I90" s="69">
        <f t="shared" si="5"/>
        <v>45108</v>
      </c>
      <c r="J90" s="30" t="str">
        <f>CHOOSE(SUMPRODUCT((K90:L90&gt;0)*{1,2})+1,"","переработка","норма","норма + переработка")</f>
        <v>норма</v>
      </c>
      <c r="K90" s="30">
        <f t="shared" si="4"/>
        <v>0</v>
      </c>
      <c r="L90" s="30">
        <f>IF(A90="В/П",,MIN(SUMIFS(L$3:L89,H$3:H89,H90,B$3:B89,B90)+E90,8)-SUMIFS(L$3:L89,H$3:H89,H90,B$3:B89,B90))</f>
        <v>8</v>
      </c>
      <c r="M90" s="70"/>
    </row>
    <row r="91" spans="1:13" x14ac:dyDescent="0.2">
      <c r="B91" s="6">
        <v>45125</v>
      </c>
      <c r="C91" s="71" t="str">
        <f t="shared" si="6"/>
        <v>Вт</v>
      </c>
      <c r="D91" s="30" t="s">
        <v>38</v>
      </c>
      <c r="E91" s="30">
        <v>8</v>
      </c>
      <c r="H91" s="30" t="s">
        <v>23</v>
      </c>
      <c r="I91" s="69">
        <f t="shared" si="5"/>
        <v>45108</v>
      </c>
      <c r="J91" s="30" t="str">
        <f>CHOOSE(SUMPRODUCT((K91:L91&gt;0)*{1,2})+1,"","переработка","норма","норма + переработка")</f>
        <v>норма</v>
      </c>
      <c r="K91" s="30">
        <f t="shared" si="4"/>
        <v>0</v>
      </c>
      <c r="L91" s="30">
        <f>IF(A91="В/П",,MIN(SUMIFS(L$3:L90,H$3:H90,H91,B$3:B90,B91)+E91,8)-SUMIFS(L$3:L90,H$3:H90,H91,B$3:B90,B91))</f>
        <v>8</v>
      </c>
      <c r="M91" s="70"/>
    </row>
    <row r="92" spans="1:13" x14ac:dyDescent="0.2">
      <c r="B92" s="6">
        <v>45126</v>
      </c>
      <c r="C92" s="71" t="str">
        <f t="shared" si="6"/>
        <v>Ср</v>
      </c>
      <c r="D92" s="30" t="s">
        <v>38</v>
      </c>
      <c r="E92" s="30">
        <v>8</v>
      </c>
      <c r="H92" s="30" t="s">
        <v>23</v>
      </c>
      <c r="I92" s="69">
        <f t="shared" si="5"/>
        <v>45108</v>
      </c>
      <c r="J92" s="30" t="str">
        <f>CHOOSE(SUMPRODUCT((K92:L92&gt;0)*{1,2})+1,"","переработка","норма","норма + переработка")</f>
        <v>норма</v>
      </c>
      <c r="K92" s="30">
        <f t="shared" si="4"/>
        <v>0</v>
      </c>
      <c r="L92" s="30">
        <f>IF(A92="В/П",,MIN(SUMIFS(L$3:L91,H$3:H91,H92,B$3:B91,B92)+E92,8)-SUMIFS(L$3:L91,H$3:H91,H92,B$3:B91,B92))</f>
        <v>8</v>
      </c>
      <c r="M92" s="70"/>
    </row>
    <row r="93" spans="1:13" x14ac:dyDescent="0.2">
      <c r="B93" s="6">
        <v>45127</v>
      </c>
      <c r="C93" s="71" t="str">
        <f t="shared" si="6"/>
        <v>Чт</v>
      </c>
      <c r="D93" s="30" t="s">
        <v>38</v>
      </c>
      <c r="E93" s="30">
        <v>8</v>
      </c>
      <c r="H93" s="30" t="s">
        <v>23</v>
      </c>
      <c r="I93" s="69">
        <f t="shared" si="5"/>
        <v>45108</v>
      </c>
      <c r="J93" s="30" t="str">
        <f>CHOOSE(SUMPRODUCT((K93:L93&gt;0)*{1,2})+1,"","переработка","норма","норма + переработка")</f>
        <v>норма</v>
      </c>
      <c r="K93" s="30">
        <f t="shared" si="4"/>
        <v>0</v>
      </c>
      <c r="L93" s="30">
        <f>IF(A93="В/П",,MIN(SUMIFS(L$3:L92,H$3:H92,H93,B$3:B92,B93)+E93,8)-SUMIFS(L$3:L92,H$3:H92,H93,B$3:B92,B93))</f>
        <v>8</v>
      </c>
      <c r="M93" s="70"/>
    </row>
    <row r="94" spans="1:13" x14ac:dyDescent="0.2">
      <c r="B94" s="6">
        <v>45128</v>
      </c>
      <c r="C94" s="71" t="str">
        <f t="shared" si="6"/>
        <v>Пт</v>
      </c>
      <c r="D94" s="30" t="s">
        <v>38</v>
      </c>
      <c r="E94" s="30">
        <v>8</v>
      </c>
      <c r="H94" s="30" t="s">
        <v>23</v>
      </c>
      <c r="I94" s="69">
        <f t="shared" si="5"/>
        <v>45108</v>
      </c>
      <c r="J94" s="30" t="str">
        <f>CHOOSE(SUMPRODUCT((K94:L94&gt;0)*{1,2})+1,"","переработка","норма","норма + переработка")</f>
        <v>норма</v>
      </c>
      <c r="K94" s="30">
        <f t="shared" si="4"/>
        <v>0</v>
      </c>
      <c r="L94" s="30">
        <f>IF(A94="В/П",,MIN(SUMIFS(L$3:L93,H$3:H93,H94,B$3:B93,B94)+E94,8)-SUMIFS(L$3:L93,H$3:H93,H94,B$3:B93,B94))</f>
        <v>8</v>
      </c>
      <c r="M94" s="70"/>
    </row>
    <row r="95" spans="1:13" x14ac:dyDescent="0.2">
      <c r="A95" s="66" t="s">
        <v>53</v>
      </c>
      <c r="B95" s="67">
        <v>45129</v>
      </c>
      <c r="C95" s="68" t="str">
        <f t="shared" si="6"/>
        <v>Сб</v>
      </c>
      <c r="H95" s="30" t="s">
        <v>23</v>
      </c>
      <c r="I95" s="69">
        <f t="shared" si="5"/>
        <v>45108</v>
      </c>
      <c r="J95" s="30" t="str">
        <f>CHOOSE(SUMPRODUCT((K95:L95&gt;0)*{1,2})+1,"","переработка","норма","норма + переработка")</f>
        <v/>
      </c>
      <c r="K95" s="30">
        <f t="shared" si="4"/>
        <v>0</v>
      </c>
      <c r="L95" s="30">
        <f>IF(A95="В/П",,MIN(SUMIFS(L$3:L94,H$3:H94,H95,B$3:B94,B95)+E95,8)-SUMIFS(L$3:L94,H$3:H94,H95,B$3:B94,B95))</f>
        <v>0</v>
      </c>
      <c r="M95" s="70"/>
    </row>
    <row r="96" spans="1:13" x14ac:dyDescent="0.2">
      <c r="A96" s="66" t="s">
        <v>53</v>
      </c>
      <c r="B96" s="67">
        <v>45130</v>
      </c>
      <c r="C96" s="68" t="str">
        <f t="shared" si="6"/>
        <v>Вс</v>
      </c>
      <c r="H96" s="30" t="s">
        <v>23</v>
      </c>
      <c r="I96" s="69">
        <f t="shared" si="5"/>
        <v>45108</v>
      </c>
      <c r="J96" s="30" t="str">
        <f>CHOOSE(SUMPRODUCT((K96:L96&gt;0)*{1,2})+1,"","переработка","норма","норма + переработка")</f>
        <v/>
      </c>
      <c r="K96" s="30">
        <f t="shared" si="4"/>
        <v>0</v>
      </c>
      <c r="L96" s="30">
        <f>IF(A96="В/П",,MIN(SUMIFS(L$3:L95,H$3:H95,H96,B$3:B95,B96)+E96,8)-SUMIFS(L$3:L95,H$3:H95,H96,B$3:B95,B96))</f>
        <v>0</v>
      </c>
      <c r="M96" s="70"/>
    </row>
    <row r="97" spans="1:13" x14ac:dyDescent="0.2">
      <c r="B97" s="6">
        <v>45131</v>
      </c>
      <c r="C97" s="71" t="str">
        <f t="shared" si="6"/>
        <v>Пн</v>
      </c>
      <c r="D97" s="30" t="s">
        <v>38</v>
      </c>
      <c r="E97" s="30">
        <v>8</v>
      </c>
      <c r="H97" s="30" t="s">
        <v>23</v>
      </c>
      <c r="I97" s="69">
        <f t="shared" si="5"/>
        <v>45108</v>
      </c>
      <c r="J97" s="30" t="str">
        <f>CHOOSE(SUMPRODUCT((K97:L97&gt;0)*{1,2})+1,"","переработка","норма","норма + переработка")</f>
        <v>норма</v>
      </c>
      <c r="K97" s="30">
        <f t="shared" si="4"/>
        <v>0</v>
      </c>
      <c r="L97" s="30">
        <f>IF(A97="В/П",,MIN(SUMIFS(L$3:L96,H$3:H96,H97,B$3:B96,B97)+E97,8)-SUMIFS(L$3:L96,H$3:H96,H97,B$3:B96,B97))</f>
        <v>8</v>
      </c>
      <c r="M97" s="70"/>
    </row>
    <row r="98" spans="1:13" x14ac:dyDescent="0.2">
      <c r="B98" s="6">
        <v>45132</v>
      </c>
      <c r="C98" s="71" t="str">
        <f t="shared" si="6"/>
        <v>Вт</v>
      </c>
      <c r="D98" s="30" t="s">
        <v>38</v>
      </c>
      <c r="E98" s="30">
        <v>8</v>
      </c>
      <c r="H98" s="30" t="s">
        <v>23</v>
      </c>
      <c r="I98" s="69">
        <f t="shared" si="5"/>
        <v>45108</v>
      </c>
      <c r="J98" s="30" t="str">
        <f>CHOOSE(SUMPRODUCT((K98:L98&gt;0)*{1,2})+1,"","переработка","норма","норма + переработка")</f>
        <v>норма</v>
      </c>
      <c r="K98" s="30">
        <f t="shared" si="4"/>
        <v>0</v>
      </c>
      <c r="L98" s="30">
        <f>IF(A98="В/П",,MIN(SUMIFS(L$3:L97,H$3:H97,H98,B$3:B97,B98)+E98,8)-SUMIFS(L$3:L97,H$3:H97,H98,B$3:B97,B98))</f>
        <v>8</v>
      </c>
      <c r="M98" s="70"/>
    </row>
    <row r="99" spans="1:13" x14ac:dyDescent="0.2">
      <c r="B99" s="6">
        <v>45133</v>
      </c>
      <c r="C99" s="71" t="str">
        <f t="shared" si="6"/>
        <v>Ср</v>
      </c>
      <c r="D99" s="30" t="s">
        <v>38</v>
      </c>
      <c r="E99" s="30">
        <v>8</v>
      </c>
      <c r="H99" s="30" t="s">
        <v>23</v>
      </c>
      <c r="I99" s="69">
        <f t="shared" si="5"/>
        <v>45108</v>
      </c>
      <c r="J99" s="30" t="str">
        <f>CHOOSE(SUMPRODUCT((K99:L99&gt;0)*{1,2})+1,"","переработка","норма","норма + переработка")</f>
        <v>норма</v>
      </c>
      <c r="K99" s="30">
        <f t="shared" si="4"/>
        <v>0</v>
      </c>
      <c r="L99" s="30">
        <f>IF(A99="В/П",,MIN(SUMIFS(L$3:L98,H$3:H98,H99,B$3:B98,B99)+E99,8)-SUMIFS(L$3:L98,H$3:H98,H99,B$3:B98,B99))</f>
        <v>8</v>
      </c>
      <c r="M99" s="70"/>
    </row>
    <row r="100" spans="1:13" x14ac:dyDescent="0.2">
      <c r="B100" s="6">
        <v>45134</v>
      </c>
      <c r="C100" s="71" t="str">
        <f t="shared" si="6"/>
        <v>Чт</v>
      </c>
      <c r="D100" s="30" t="s">
        <v>38</v>
      </c>
      <c r="E100" s="30">
        <v>8</v>
      </c>
      <c r="H100" s="30" t="s">
        <v>23</v>
      </c>
      <c r="I100" s="69">
        <f t="shared" si="5"/>
        <v>45108</v>
      </c>
      <c r="J100" s="30" t="str">
        <f>CHOOSE(SUMPRODUCT((K100:L100&gt;0)*{1,2})+1,"","переработка","норма","норма + переработка")</f>
        <v>норма</v>
      </c>
      <c r="K100" s="30">
        <f t="shared" si="4"/>
        <v>0</v>
      </c>
      <c r="L100" s="30">
        <f>IF(A100="В/П",,MIN(SUMIFS(L$3:L99,H$3:H99,H100,B$3:B99,B100)+E100,8)-SUMIFS(L$3:L99,H$3:H99,H100,B$3:B99,B100))</f>
        <v>8</v>
      </c>
      <c r="M100" s="70"/>
    </row>
    <row r="101" spans="1:13" x14ac:dyDescent="0.2">
      <c r="B101" s="6">
        <v>45135</v>
      </c>
      <c r="C101" s="71" t="str">
        <f t="shared" si="6"/>
        <v>Пт</v>
      </c>
      <c r="D101" s="30" t="s">
        <v>38</v>
      </c>
      <c r="E101" s="30">
        <v>8</v>
      </c>
      <c r="H101" s="30" t="s">
        <v>23</v>
      </c>
      <c r="I101" s="69">
        <f t="shared" si="5"/>
        <v>45108</v>
      </c>
      <c r="J101" s="30" t="str">
        <f>CHOOSE(SUMPRODUCT((K101:L101&gt;0)*{1,2})+1,"","переработка","норма","норма + переработка")</f>
        <v>норма</v>
      </c>
      <c r="K101" s="30">
        <f t="shared" si="4"/>
        <v>0</v>
      </c>
      <c r="L101" s="30">
        <f>IF(A101="В/П",,MIN(SUMIFS(L$3:L100,H$3:H100,H101,B$3:B100,B101)+E101,8)-SUMIFS(L$3:L100,H$3:H100,H101,B$3:B100,B101))</f>
        <v>8</v>
      </c>
      <c r="M101" s="70"/>
    </row>
    <row r="102" spans="1:13" x14ac:dyDescent="0.2">
      <c r="A102" s="66" t="s">
        <v>53</v>
      </c>
      <c r="B102" s="67">
        <v>45136</v>
      </c>
      <c r="C102" s="68" t="str">
        <f t="shared" si="6"/>
        <v>Сб</v>
      </c>
      <c r="H102" s="30" t="s">
        <v>23</v>
      </c>
      <c r="I102" s="69">
        <f t="shared" si="5"/>
        <v>45108</v>
      </c>
      <c r="J102" s="30" t="str">
        <f>CHOOSE(SUMPRODUCT((K102:L102&gt;0)*{1,2})+1,"","переработка","норма","норма + переработка")</f>
        <v/>
      </c>
      <c r="K102" s="30">
        <f t="shared" ref="K102:K104" si="7">MIN(E102,E102-L102)</f>
        <v>0</v>
      </c>
      <c r="L102" s="30">
        <f>IF(A102="В/П",,MIN(SUMIFS(L$3:L101,H$3:H101,H102,B$3:B101,B102)+E102,8)-SUMIFS(L$3:L101,H$3:H101,H102,B$3:B101,B102))</f>
        <v>0</v>
      </c>
      <c r="M102" s="70"/>
    </row>
    <row r="103" spans="1:13" x14ac:dyDescent="0.2">
      <c r="A103" s="66" t="s">
        <v>53</v>
      </c>
      <c r="B103" s="67">
        <v>45137</v>
      </c>
      <c r="C103" s="68" t="str">
        <f t="shared" si="6"/>
        <v>Вс</v>
      </c>
      <c r="H103" s="30" t="s">
        <v>23</v>
      </c>
      <c r="I103" s="69">
        <f t="shared" si="5"/>
        <v>45108</v>
      </c>
      <c r="J103" s="30" t="str">
        <f>CHOOSE(SUMPRODUCT((K103:L103&gt;0)*{1,2})+1,"","переработка","норма","норма + переработка")</f>
        <v/>
      </c>
      <c r="K103" s="30">
        <f t="shared" si="7"/>
        <v>0</v>
      </c>
      <c r="L103" s="30">
        <f>IF(A103="В/П",,MIN(SUMIFS(L$3:L102,H$3:H102,H103,B$3:B102,B103)+E103,8)-SUMIFS(L$3:L102,H$3:H102,H103,B$3:B102,B103))</f>
        <v>0</v>
      </c>
      <c r="M103" s="70"/>
    </row>
    <row r="104" spans="1:13" x14ac:dyDescent="0.2">
      <c r="B104" s="6">
        <v>45138</v>
      </c>
      <c r="C104" s="71" t="str">
        <f t="shared" si="6"/>
        <v>Пн</v>
      </c>
      <c r="H104" s="30" t="s">
        <v>23</v>
      </c>
      <c r="I104" s="69">
        <f t="shared" si="5"/>
        <v>45108</v>
      </c>
      <c r="J104" s="30" t="str">
        <f>CHOOSE(SUMPRODUCT((K104:L104&gt;0)*{1,2})+1,"","переработка","норма","норма + переработка")</f>
        <v/>
      </c>
      <c r="K104" s="30">
        <f t="shared" si="7"/>
        <v>0</v>
      </c>
      <c r="L104" s="30">
        <f>IF(A104="В/П",,MIN(SUMIFS(L$3:L103,H$3:H103,H104,B$3:B103,B104)+E104,8)-SUMIFS(L$3:L103,H$3:H103,H104,B$3:B103,B104))</f>
        <v>0</v>
      </c>
      <c r="M104" s="70"/>
    </row>
    <row r="105" spans="1:13" x14ac:dyDescent="0.2">
      <c r="B105" s="6">
        <v>45139</v>
      </c>
      <c r="C105" s="71" t="str">
        <f t="shared" ref="C105:C135" si="8">TEXT(B105,"ДДД")</f>
        <v>Вт</v>
      </c>
      <c r="D105" s="30" t="s">
        <v>17</v>
      </c>
      <c r="E105" s="30">
        <v>8</v>
      </c>
      <c r="H105" s="30" t="s">
        <v>15</v>
      </c>
      <c r="I105" s="69">
        <f t="shared" ref="I105:I135" si="9">EOMONTH(B105,-1)+1</f>
        <v>45139</v>
      </c>
      <c r="J105" s="30" t="str">
        <f>CHOOSE(SUMPRODUCT((K105:L105&gt;0)*{1,2})+1,"","переработка","норма","норма + переработка")</f>
        <v>норма</v>
      </c>
      <c r="K105" s="30">
        <f t="shared" ref="K105:K113" si="10">MIN(E105,E105-L105)</f>
        <v>0</v>
      </c>
      <c r="L105" s="30">
        <f>IF(A105="В/П",,MIN(SUMIFS(L$3:L104,H$3:H104,H105,B$3:B104,B105)+E105,8)-SUMIFS(L$3:L104,H$3:H104,H105,B$3:B104,B105))</f>
        <v>8</v>
      </c>
      <c r="M105" s="70"/>
    </row>
    <row r="106" spans="1:13" x14ac:dyDescent="0.2">
      <c r="B106" s="6">
        <v>45140</v>
      </c>
      <c r="C106" s="71" t="str">
        <f t="shared" si="8"/>
        <v>Ср</v>
      </c>
      <c r="D106" s="30" t="s">
        <v>17</v>
      </c>
      <c r="E106" s="30">
        <v>8</v>
      </c>
      <c r="H106" s="30" t="s">
        <v>15</v>
      </c>
      <c r="I106" s="69">
        <f t="shared" si="9"/>
        <v>45139</v>
      </c>
      <c r="J106" s="30" t="str">
        <f>CHOOSE(SUMPRODUCT((K106:L106&gt;0)*{1,2})+1,"","переработка","норма","норма + переработка")</f>
        <v>норма</v>
      </c>
      <c r="K106" s="30">
        <f t="shared" si="10"/>
        <v>0</v>
      </c>
      <c r="L106" s="30">
        <f>IF(A106="В/П",,MIN(SUMIFS(L$3:L105,H$3:H105,H106,B$3:B105,B106)+E106,8)-SUMIFS(L$3:L105,H$3:H105,H106,B$3:B105,B106))</f>
        <v>8</v>
      </c>
      <c r="M106" s="70"/>
    </row>
    <row r="107" spans="1:13" x14ac:dyDescent="0.2">
      <c r="B107" s="6">
        <v>45141</v>
      </c>
      <c r="C107" s="71" t="str">
        <f t="shared" si="8"/>
        <v>Чт</v>
      </c>
      <c r="D107" s="30" t="s">
        <v>17</v>
      </c>
      <c r="E107" s="30">
        <v>8</v>
      </c>
      <c r="H107" s="30" t="s">
        <v>15</v>
      </c>
      <c r="I107" s="69">
        <f t="shared" si="9"/>
        <v>45139</v>
      </c>
      <c r="J107" s="30" t="str">
        <f>CHOOSE(SUMPRODUCT((K107:L107&gt;0)*{1,2})+1,"","переработка","норма","норма + переработка")</f>
        <v>норма</v>
      </c>
      <c r="K107" s="30">
        <f t="shared" si="10"/>
        <v>0</v>
      </c>
      <c r="L107" s="30">
        <f>IF(A107="В/П",,MIN(SUMIFS(L$3:L106,H$3:H106,H107,B$3:B106,B107)+E107,8)-SUMIFS(L$3:L106,H$3:H106,H107,B$3:B106,B107))</f>
        <v>8</v>
      </c>
      <c r="M107" s="70"/>
    </row>
    <row r="108" spans="1:13" x14ac:dyDescent="0.2">
      <c r="B108" s="6">
        <v>45142</v>
      </c>
      <c r="C108" s="71" t="str">
        <f t="shared" si="8"/>
        <v>Пт</v>
      </c>
      <c r="D108" s="30" t="s">
        <v>17</v>
      </c>
      <c r="E108" s="30">
        <v>8</v>
      </c>
      <c r="H108" s="30" t="s">
        <v>15</v>
      </c>
      <c r="I108" s="69">
        <f t="shared" si="9"/>
        <v>45139</v>
      </c>
      <c r="J108" s="30" t="str">
        <f>CHOOSE(SUMPRODUCT((K108:L108&gt;0)*{1,2})+1,"","переработка","норма","норма + переработка")</f>
        <v>норма</v>
      </c>
      <c r="K108" s="30">
        <f t="shared" si="10"/>
        <v>0</v>
      </c>
      <c r="L108" s="30">
        <f>IF(A108="В/П",,MIN(SUMIFS(L$3:L107,H$3:H107,H108,B$3:B107,B108)+E108,8)-SUMIFS(L$3:L107,H$3:H107,H108,B$3:B107,B108))</f>
        <v>8</v>
      </c>
      <c r="M108" s="70"/>
    </row>
    <row r="109" spans="1:13" x14ac:dyDescent="0.2">
      <c r="A109" s="66" t="s">
        <v>53</v>
      </c>
      <c r="B109" s="67">
        <v>45143</v>
      </c>
      <c r="C109" s="68" t="str">
        <f t="shared" si="8"/>
        <v>Сб</v>
      </c>
      <c r="E109" s="30">
        <v>0</v>
      </c>
      <c r="H109" s="30" t="s">
        <v>15</v>
      </c>
      <c r="I109" s="69">
        <f t="shared" si="9"/>
        <v>45139</v>
      </c>
      <c r="J109" s="30" t="str">
        <f>CHOOSE(SUMPRODUCT((K109:L109&gt;0)*{1,2})+1,"","переработка","норма","норма + переработка")</f>
        <v/>
      </c>
      <c r="K109" s="30">
        <f t="shared" si="10"/>
        <v>0</v>
      </c>
      <c r="L109" s="30">
        <f>IF(A109="В/П",,MIN(SUMIFS(L$3:L108,H$3:H108,H109,B$3:B108,B109)+E109,8)-SUMIFS(L$3:L108,H$3:H108,H109,B$3:B108,B109))</f>
        <v>0</v>
      </c>
      <c r="M109" s="70"/>
    </row>
    <row r="110" spans="1:13" x14ac:dyDescent="0.2">
      <c r="A110" s="66" t="s">
        <v>53</v>
      </c>
      <c r="B110" s="67">
        <v>45144</v>
      </c>
      <c r="C110" s="68" t="str">
        <f t="shared" si="8"/>
        <v>Вс</v>
      </c>
      <c r="E110" s="30">
        <v>0</v>
      </c>
      <c r="H110" s="30" t="s">
        <v>15</v>
      </c>
      <c r="I110" s="69">
        <f t="shared" si="9"/>
        <v>45139</v>
      </c>
      <c r="J110" s="30" t="str">
        <f>CHOOSE(SUMPRODUCT((K110:L110&gt;0)*{1,2})+1,"","переработка","норма","норма + переработка")</f>
        <v/>
      </c>
      <c r="K110" s="30">
        <f t="shared" si="10"/>
        <v>0</v>
      </c>
      <c r="L110" s="30">
        <f>IF(A110="В/П",,MIN(SUMIFS(L$3:L109,H$3:H109,H110,B$3:B109,B110)+E110,8)-SUMIFS(L$3:L109,H$3:H109,H110,B$3:B109,B110))</f>
        <v>0</v>
      </c>
      <c r="M110" s="70"/>
    </row>
    <row r="111" spans="1:13" x14ac:dyDescent="0.2">
      <c r="B111" s="6">
        <v>45145</v>
      </c>
      <c r="C111" s="71" t="str">
        <f t="shared" si="8"/>
        <v>Пн</v>
      </c>
      <c r="D111" s="30" t="s">
        <v>16</v>
      </c>
      <c r="E111" s="30">
        <v>8</v>
      </c>
      <c r="H111" s="30" t="s">
        <v>15</v>
      </c>
      <c r="I111" s="69">
        <f t="shared" si="9"/>
        <v>45139</v>
      </c>
      <c r="J111" s="30" t="str">
        <f>CHOOSE(SUMPRODUCT((K111:L111&gt;0)*{1,2})+1,"","переработка","норма","норма + переработка")</f>
        <v>норма</v>
      </c>
      <c r="K111" s="30">
        <f t="shared" si="10"/>
        <v>0</v>
      </c>
      <c r="L111" s="30">
        <f>IF(A111="В/П",,MIN(SUMIFS(L$3:L110,H$3:H110,H111,B$3:B110,B111)+E111,8)-SUMIFS(L$3:L110,H$3:H110,H111,B$3:B110,B111))</f>
        <v>8</v>
      </c>
      <c r="M111" s="70"/>
    </row>
    <row r="112" spans="1:13" x14ac:dyDescent="0.2">
      <c r="B112" s="6">
        <v>45146</v>
      </c>
      <c r="C112" s="71" t="str">
        <f t="shared" si="8"/>
        <v>Вт</v>
      </c>
      <c r="D112" s="30" t="s">
        <v>41</v>
      </c>
      <c r="E112" s="30">
        <v>8</v>
      </c>
      <c r="H112" s="30" t="s">
        <v>15</v>
      </c>
      <c r="I112" s="69">
        <f t="shared" si="9"/>
        <v>45139</v>
      </c>
      <c r="J112" s="30" t="str">
        <f>CHOOSE(SUMPRODUCT((K112:L112&gt;0)*{1,2})+1,"","переработка","норма","норма + переработка")</f>
        <v>норма</v>
      </c>
      <c r="K112" s="30">
        <f t="shared" si="10"/>
        <v>0</v>
      </c>
      <c r="L112" s="30">
        <f>IF(A112="В/П",,MIN(SUMIFS(L$3:L111,H$3:H111,H112,B$3:B111,B112)+E112,8)-SUMIFS(L$3:L111,H$3:H111,H112,B$3:B111,B112))</f>
        <v>8</v>
      </c>
      <c r="M112" s="70"/>
    </row>
    <row r="113" spans="1:13" x14ac:dyDescent="0.2">
      <c r="B113" s="6">
        <v>45147</v>
      </c>
      <c r="C113" s="71" t="str">
        <f t="shared" si="8"/>
        <v>Ср</v>
      </c>
      <c r="D113" s="30" t="s">
        <v>41</v>
      </c>
      <c r="E113" s="30">
        <v>8</v>
      </c>
      <c r="H113" s="30" t="s">
        <v>15</v>
      </c>
      <c r="I113" s="69">
        <f t="shared" si="9"/>
        <v>45139</v>
      </c>
      <c r="J113" s="30" t="str">
        <f>CHOOSE(SUMPRODUCT((K113:L113&gt;0)*{1,2})+1,"","переработка","норма","норма + переработка")</f>
        <v>норма</v>
      </c>
      <c r="K113" s="30">
        <f t="shared" si="10"/>
        <v>0</v>
      </c>
      <c r="L113" s="30">
        <f>IF(A113="В/П",,MIN(SUMIFS(L$3:L112,H$3:H112,H113,B$3:B112,B113)+E113,8)-SUMIFS(L$3:L112,H$3:H112,H113,B$3:B112,B113))</f>
        <v>8</v>
      </c>
      <c r="M113" s="70"/>
    </row>
    <row r="114" spans="1:13" x14ac:dyDescent="0.2">
      <c r="B114" s="6">
        <v>45148</v>
      </c>
      <c r="C114" s="71" t="str">
        <f t="shared" si="8"/>
        <v>Чт</v>
      </c>
      <c r="D114" s="30" t="s">
        <v>41</v>
      </c>
      <c r="E114" s="30">
        <v>8</v>
      </c>
      <c r="H114" s="30" t="s">
        <v>15</v>
      </c>
      <c r="I114" s="69">
        <f t="shared" si="9"/>
        <v>45139</v>
      </c>
      <c r="J114" s="30" t="str">
        <f>CHOOSE(SUMPRODUCT((K114:L114&gt;0)*{1,2})+1,"","переработка","норма","норма + переработка")</f>
        <v>норма</v>
      </c>
      <c r="K114" s="30">
        <f t="shared" ref="K114:K135" si="11">MIN(E114,E114-L114)</f>
        <v>0</v>
      </c>
      <c r="L114" s="30">
        <f>IF(A114="В/П",,MIN(SUMIFS(L$3:L113,H$3:H113,H114,B$3:B113,B114)+E114,8)-SUMIFS(L$3:L113,H$3:H113,H114,B$3:B113,B114))</f>
        <v>8</v>
      </c>
      <c r="M114" s="70"/>
    </row>
    <row r="115" spans="1:13" x14ac:dyDescent="0.2">
      <c r="B115" s="6">
        <v>45149</v>
      </c>
      <c r="C115" s="71" t="str">
        <f t="shared" si="8"/>
        <v>Пт</v>
      </c>
      <c r="D115" s="30" t="s">
        <v>41</v>
      </c>
      <c r="E115" s="30">
        <v>8</v>
      </c>
      <c r="H115" s="30" t="s">
        <v>15</v>
      </c>
      <c r="I115" s="69">
        <f t="shared" si="9"/>
        <v>45139</v>
      </c>
      <c r="J115" s="30" t="str">
        <f>CHOOSE(SUMPRODUCT((K115:L115&gt;0)*{1,2})+1,"","переработка","норма","норма + переработка")</f>
        <v>норма</v>
      </c>
      <c r="K115" s="30">
        <f t="shared" si="11"/>
        <v>0</v>
      </c>
      <c r="L115" s="30">
        <f>IF(A115="В/П",,MIN(SUMIFS(L$3:L114,H$3:H114,H115,B$3:B114,B115)+E115,8)-SUMIFS(L$3:L114,H$3:H114,H115,B$3:B114,B115))</f>
        <v>8</v>
      </c>
      <c r="M115" s="70"/>
    </row>
    <row r="116" spans="1:13" x14ac:dyDescent="0.2">
      <c r="A116" s="66" t="s">
        <v>53</v>
      </c>
      <c r="B116" s="67">
        <v>45150</v>
      </c>
      <c r="C116" s="68" t="str">
        <f t="shared" si="8"/>
        <v>Сб</v>
      </c>
      <c r="E116" s="30">
        <v>0</v>
      </c>
      <c r="H116" s="30" t="s">
        <v>15</v>
      </c>
      <c r="I116" s="69">
        <f t="shared" si="9"/>
        <v>45139</v>
      </c>
      <c r="J116" s="30" t="str">
        <f>CHOOSE(SUMPRODUCT((K116:L116&gt;0)*{1,2})+1,"","переработка","норма","норма + переработка")</f>
        <v/>
      </c>
      <c r="K116" s="30">
        <f t="shared" si="11"/>
        <v>0</v>
      </c>
      <c r="L116" s="30">
        <f>IF(A116="В/П",,MIN(SUMIFS(L$3:L115,H$3:H115,H116,B$3:B115,B116)+E116,8)-SUMIFS(L$3:L115,H$3:H115,H116,B$3:B115,B116))</f>
        <v>0</v>
      </c>
      <c r="M116" s="70"/>
    </row>
    <row r="117" spans="1:13" x14ac:dyDescent="0.2">
      <c r="A117" s="66" t="s">
        <v>53</v>
      </c>
      <c r="B117" s="67">
        <v>45151</v>
      </c>
      <c r="C117" s="68" t="str">
        <f t="shared" si="8"/>
        <v>Вс</v>
      </c>
      <c r="E117" s="30">
        <v>0</v>
      </c>
      <c r="H117" s="30" t="s">
        <v>15</v>
      </c>
      <c r="I117" s="69">
        <f t="shared" si="9"/>
        <v>45139</v>
      </c>
      <c r="J117" s="30" t="str">
        <f>CHOOSE(SUMPRODUCT((K117:L117&gt;0)*{1,2})+1,"","переработка","норма","норма + переработка")</f>
        <v/>
      </c>
      <c r="K117" s="30">
        <f t="shared" si="11"/>
        <v>0</v>
      </c>
      <c r="L117" s="30">
        <f>IF(A117="В/П",,MIN(SUMIFS(L$3:L116,H$3:H116,H117,B$3:B116,B117)+E117,8)-SUMIFS(L$3:L116,H$3:H116,H117,B$3:B116,B117))</f>
        <v>0</v>
      </c>
      <c r="M117" s="70"/>
    </row>
    <row r="118" spans="1:13" x14ac:dyDescent="0.2">
      <c r="B118" s="6">
        <v>45152</v>
      </c>
      <c r="C118" s="71" t="str">
        <f t="shared" si="8"/>
        <v>Пн</v>
      </c>
      <c r="D118" s="30" t="s">
        <v>42</v>
      </c>
      <c r="E118" s="30">
        <v>8</v>
      </c>
      <c r="H118" s="30" t="s">
        <v>15</v>
      </c>
      <c r="I118" s="69">
        <f t="shared" si="9"/>
        <v>45139</v>
      </c>
      <c r="J118" s="30" t="str">
        <f>CHOOSE(SUMPRODUCT((K118:L118&gt;0)*{1,2})+1,"","переработка","норма","норма + переработка")</f>
        <v>норма</v>
      </c>
      <c r="K118" s="30">
        <f t="shared" si="11"/>
        <v>0</v>
      </c>
      <c r="L118" s="30">
        <f>IF(A118="В/П",,MIN(SUMIFS(L$3:L117,H$3:H117,H118,B$3:B117,B118)+E118,8)-SUMIFS(L$3:L117,H$3:H117,H118,B$3:B117,B118))</f>
        <v>8</v>
      </c>
      <c r="M118" s="70"/>
    </row>
    <row r="119" spans="1:13" x14ac:dyDescent="0.2">
      <c r="B119" s="6">
        <v>45153</v>
      </c>
      <c r="C119" s="71" t="str">
        <f t="shared" si="8"/>
        <v>Вт</v>
      </c>
      <c r="D119" s="30" t="s">
        <v>42</v>
      </c>
      <c r="E119" s="30">
        <v>8</v>
      </c>
      <c r="H119" s="30" t="s">
        <v>15</v>
      </c>
      <c r="I119" s="69">
        <f t="shared" si="9"/>
        <v>45139</v>
      </c>
      <c r="J119" s="30" t="str">
        <f>CHOOSE(SUMPRODUCT((K119:L119&gt;0)*{1,2})+1,"","переработка","норма","норма + переработка")</f>
        <v>норма</v>
      </c>
      <c r="K119" s="30">
        <f t="shared" si="11"/>
        <v>0</v>
      </c>
      <c r="L119" s="30">
        <f>IF(A119="В/П",,MIN(SUMIFS(L$3:L118,H$3:H118,H119,B$3:B118,B119)+E119,8)-SUMIFS(L$3:L118,H$3:H118,H119,B$3:B118,B119))</f>
        <v>8</v>
      </c>
      <c r="M119" s="70"/>
    </row>
    <row r="120" spans="1:13" x14ac:dyDescent="0.2">
      <c r="B120" s="6">
        <v>45154</v>
      </c>
      <c r="C120" s="71" t="str">
        <f t="shared" si="8"/>
        <v>Ср</v>
      </c>
      <c r="D120" s="30" t="s">
        <v>42</v>
      </c>
      <c r="E120" s="30">
        <v>8</v>
      </c>
      <c r="H120" s="30" t="s">
        <v>15</v>
      </c>
      <c r="I120" s="69">
        <f t="shared" si="9"/>
        <v>45139</v>
      </c>
      <c r="J120" s="30" t="str">
        <f>CHOOSE(SUMPRODUCT((K120:L120&gt;0)*{1,2})+1,"","переработка","норма","норма + переработка")</f>
        <v>норма</v>
      </c>
      <c r="K120" s="30">
        <f t="shared" si="11"/>
        <v>0</v>
      </c>
      <c r="L120" s="30">
        <f>IF(A120="В/П",,MIN(SUMIFS(L$3:L119,H$3:H119,H120,B$3:B119,B120)+E120,8)-SUMIFS(L$3:L119,H$3:H119,H120,B$3:B119,B120))</f>
        <v>8</v>
      </c>
      <c r="M120" s="70"/>
    </row>
    <row r="121" spans="1:13" x14ac:dyDescent="0.2">
      <c r="B121" s="6">
        <v>45155</v>
      </c>
      <c r="C121" s="71" t="str">
        <f t="shared" si="8"/>
        <v>Чт</v>
      </c>
      <c r="D121" s="30" t="s">
        <v>42</v>
      </c>
      <c r="E121" s="30">
        <v>8</v>
      </c>
      <c r="H121" s="30" t="s">
        <v>15</v>
      </c>
      <c r="I121" s="69">
        <f t="shared" si="9"/>
        <v>45139</v>
      </c>
      <c r="J121" s="30" t="str">
        <f>CHOOSE(SUMPRODUCT((K121:L121&gt;0)*{1,2})+1,"","переработка","норма","норма + переработка")</f>
        <v>норма</v>
      </c>
      <c r="K121" s="30">
        <f t="shared" si="11"/>
        <v>0</v>
      </c>
      <c r="L121" s="30">
        <f>IF(A121="В/П",,MIN(SUMIFS(L$3:L120,H$3:H120,H121,B$3:B120,B121)+E121,8)-SUMIFS(L$3:L120,H$3:H120,H121,B$3:B120,B121))</f>
        <v>8</v>
      </c>
      <c r="M121" s="70"/>
    </row>
    <row r="122" spans="1:13" x14ac:dyDescent="0.2">
      <c r="B122" s="6">
        <v>45156</v>
      </c>
      <c r="C122" s="71" t="str">
        <f t="shared" si="8"/>
        <v>Пт</v>
      </c>
      <c r="D122" s="30" t="s">
        <v>42</v>
      </c>
      <c r="E122" s="30">
        <v>8</v>
      </c>
      <c r="H122" s="30" t="s">
        <v>15</v>
      </c>
      <c r="I122" s="69">
        <f t="shared" si="9"/>
        <v>45139</v>
      </c>
      <c r="J122" s="30" t="str">
        <f>CHOOSE(SUMPRODUCT((K122:L122&gt;0)*{1,2})+1,"","переработка","норма","норма + переработка")</f>
        <v>норма</v>
      </c>
      <c r="K122" s="30">
        <f t="shared" si="11"/>
        <v>0</v>
      </c>
      <c r="L122" s="30">
        <f>IF(A122="В/П",,MIN(SUMIFS(L$3:L121,H$3:H121,H122,B$3:B121,B122)+E122,8)-SUMIFS(L$3:L121,H$3:H121,H122,B$3:B121,B122))</f>
        <v>8</v>
      </c>
      <c r="M122" s="70"/>
    </row>
    <row r="123" spans="1:13" x14ac:dyDescent="0.2">
      <c r="A123" s="66" t="s">
        <v>53</v>
      </c>
      <c r="B123" s="67">
        <v>45157</v>
      </c>
      <c r="C123" s="68" t="str">
        <f t="shared" si="8"/>
        <v>Сб</v>
      </c>
      <c r="E123" s="30">
        <v>0</v>
      </c>
      <c r="H123" s="30" t="s">
        <v>15</v>
      </c>
      <c r="I123" s="69">
        <f t="shared" si="9"/>
        <v>45139</v>
      </c>
      <c r="J123" s="30" t="str">
        <f>CHOOSE(SUMPRODUCT((K123:L123&gt;0)*{1,2})+1,"","переработка","норма","норма + переработка")</f>
        <v/>
      </c>
      <c r="K123" s="30">
        <f t="shared" si="11"/>
        <v>0</v>
      </c>
      <c r="L123" s="30">
        <f>IF(A123="В/П",,MIN(SUMIFS(L$3:L122,H$3:H122,H123,B$3:B122,B123)+E123,8)-SUMIFS(L$3:L122,H$3:H122,H123,B$3:B122,B123))</f>
        <v>0</v>
      </c>
      <c r="M123" s="70"/>
    </row>
    <row r="124" spans="1:13" x14ac:dyDescent="0.2">
      <c r="A124" s="66" t="s">
        <v>53</v>
      </c>
      <c r="B124" s="67">
        <v>45158</v>
      </c>
      <c r="C124" s="68" t="str">
        <f t="shared" si="8"/>
        <v>Вс</v>
      </c>
      <c r="E124" s="30">
        <v>0</v>
      </c>
      <c r="H124" s="30" t="s">
        <v>15</v>
      </c>
      <c r="I124" s="69">
        <f t="shared" si="9"/>
        <v>45139</v>
      </c>
      <c r="J124" s="30" t="str">
        <f>CHOOSE(SUMPRODUCT((K124:L124&gt;0)*{1,2})+1,"","переработка","норма","норма + переработка")</f>
        <v/>
      </c>
      <c r="K124" s="30">
        <f t="shared" si="11"/>
        <v>0</v>
      </c>
      <c r="L124" s="30">
        <f>IF(A124="В/П",,MIN(SUMIFS(L$3:L123,H$3:H123,H124,B$3:B123,B124)+E124,8)-SUMIFS(L$3:L123,H$3:H123,H124,B$3:B123,B124))</f>
        <v>0</v>
      </c>
      <c r="M124" s="70"/>
    </row>
    <row r="125" spans="1:13" x14ac:dyDescent="0.2">
      <c r="B125" s="6">
        <v>45159</v>
      </c>
      <c r="C125" s="71" t="str">
        <f t="shared" si="8"/>
        <v>Пн</v>
      </c>
      <c r="D125" s="30" t="s">
        <v>17</v>
      </c>
      <c r="E125" s="30">
        <v>8</v>
      </c>
      <c r="H125" s="30" t="s">
        <v>15</v>
      </c>
      <c r="I125" s="69">
        <f t="shared" si="9"/>
        <v>45139</v>
      </c>
      <c r="J125" s="30" t="str">
        <f>CHOOSE(SUMPRODUCT((K125:L125&gt;0)*{1,2})+1,"","переработка","норма","норма + переработка")</f>
        <v>норма</v>
      </c>
      <c r="K125" s="30">
        <f t="shared" si="11"/>
        <v>0</v>
      </c>
      <c r="L125" s="30">
        <f>IF(A125="В/П",,MIN(SUMIFS(L$3:L124,H$3:H124,H125,B$3:B124,B125)+E125,8)-SUMIFS(L$3:L124,H$3:H124,H125,B$3:B124,B125))</f>
        <v>8</v>
      </c>
      <c r="M125" s="70"/>
    </row>
    <row r="126" spans="1:13" x14ac:dyDescent="0.2">
      <c r="B126" s="6">
        <v>45160</v>
      </c>
      <c r="C126" s="71" t="str">
        <f t="shared" si="8"/>
        <v>Вт</v>
      </c>
      <c r="D126" s="30" t="s">
        <v>17</v>
      </c>
      <c r="E126" s="30">
        <v>8</v>
      </c>
      <c r="H126" s="30" t="s">
        <v>15</v>
      </c>
      <c r="I126" s="69">
        <f t="shared" si="9"/>
        <v>45139</v>
      </c>
      <c r="J126" s="30" t="str">
        <f>CHOOSE(SUMPRODUCT((K126:L126&gt;0)*{1,2})+1,"","переработка","норма","норма + переработка")</f>
        <v>норма</v>
      </c>
      <c r="K126" s="30">
        <f t="shared" si="11"/>
        <v>0</v>
      </c>
      <c r="L126" s="30">
        <f>IF(A126="В/П",,MIN(SUMIFS(L$3:L125,H$3:H125,H126,B$3:B125,B126)+E126,8)-SUMIFS(L$3:L125,H$3:H125,H126,B$3:B125,B126))</f>
        <v>8</v>
      </c>
      <c r="M126" s="70"/>
    </row>
    <row r="127" spans="1:13" x14ac:dyDescent="0.2">
      <c r="B127" s="6">
        <v>45161</v>
      </c>
      <c r="C127" s="71" t="str">
        <f t="shared" si="8"/>
        <v>Ср</v>
      </c>
      <c r="D127" s="30" t="s">
        <v>17</v>
      </c>
      <c r="E127" s="30">
        <v>8</v>
      </c>
      <c r="H127" s="30" t="s">
        <v>15</v>
      </c>
      <c r="I127" s="69">
        <f t="shared" si="9"/>
        <v>45139</v>
      </c>
      <c r="J127" s="30" t="str">
        <f>CHOOSE(SUMPRODUCT((K127:L127&gt;0)*{1,2})+1,"","переработка","норма","норма + переработка")</f>
        <v>норма</v>
      </c>
      <c r="K127" s="30">
        <f t="shared" si="11"/>
        <v>0</v>
      </c>
      <c r="L127" s="30">
        <f>IF(A127="В/П",,MIN(SUMIFS(L$3:L126,H$3:H126,H127,B$3:B126,B127)+E127,8)-SUMIFS(L$3:L126,H$3:H126,H127,B$3:B126,B127))</f>
        <v>8</v>
      </c>
      <c r="M127" s="70"/>
    </row>
    <row r="128" spans="1:13" x14ac:dyDescent="0.2">
      <c r="B128" s="6">
        <v>45162</v>
      </c>
      <c r="C128" s="71" t="str">
        <f t="shared" si="8"/>
        <v>Чт</v>
      </c>
      <c r="D128" s="30" t="s">
        <v>17</v>
      </c>
      <c r="E128" s="30">
        <v>8</v>
      </c>
      <c r="H128" s="30" t="s">
        <v>15</v>
      </c>
      <c r="I128" s="69">
        <f t="shared" si="9"/>
        <v>45139</v>
      </c>
      <c r="J128" s="30" t="str">
        <f>CHOOSE(SUMPRODUCT((K128:L128&gt;0)*{1,2})+1,"","переработка","норма","норма + переработка")</f>
        <v>норма</v>
      </c>
      <c r="K128" s="30">
        <f t="shared" si="11"/>
        <v>0</v>
      </c>
      <c r="L128" s="30">
        <f>IF(A128="В/П",,MIN(SUMIFS(L$3:L127,H$3:H127,H128,B$3:B127,B128)+E128,8)-SUMIFS(L$3:L127,H$3:H127,H128,B$3:B127,B128))</f>
        <v>8</v>
      </c>
      <c r="M128" s="70"/>
    </row>
    <row r="129" spans="1:13" x14ac:dyDescent="0.2">
      <c r="B129" s="6">
        <v>45163</v>
      </c>
      <c r="C129" s="71" t="str">
        <f t="shared" si="8"/>
        <v>Пт</v>
      </c>
      <c r="D129" s="30" t="s">
        <v>17</v>
      </c>
      <c r="E129" s="30">
        <v>8</v>
      </c>
      <c r="H129" s="30" t="s">
        <v>15</v>
      </c>
      <c r="I129" s="69">
        <f t="shared" si="9"/>
        <v>45139</v>
      </c>
      <c r="J129" s="30" t="str">
        <f>CHOOSE(SUMPRODUCT((K129:L129&gt;0)*{1,2})+1,"","переработка","норма","норма + переработка")</f>
        <v>норма</v>
      </c>
      <c r="K129" s="30">
        <f t="shared" si="11"/>
        <v>0</v>
      </c>
      <c r="L129" s="30">
        <f>IF(A129="В/П",,MIN(SUMIFS(L$3:L128,H$3:H128,H129,B$3:B128,B129)+E129,8)-SUMIFS(L$3:L128,H$3:H128,H129,B$3:B128,B129))</f>
        <v>8</v>
      </c>
      <c r="M129" s="70"/>
    </row>
    <row r="130" spans="1:13" x14ac:dyDescent="0.2">
      <c r="A130" s="66" t="s">
        <v>53</v>
      </c>
      <c r="B130" s="67">
        <v>45164</v>
      </c>
      <c r="C130" s="68" t="str">
        <f t="shared" si="8"/>
        <v>Сб</v>
      </c>
      <c r="E130" s="30">
        <v>0</v>
      </c>
      <c r="H130" s="30" t="s">
        <v>15</v>
      </c>
      <c r="I130" s="69">
        <f t="shared" si="9"/>
        <v>45139</v>
      </c>
      <c r="J130" s="30" t="str">
        <f>CHOOSE(SUMPRODUCT((K130:L130&gt;0)*{1,2})+1,"","переработка","норма","норма + переработка")</f>
        <v/>
      </c>
      <c r="K130" s="30">
        <f t="shared" si="11"/>
        <v>0</v>
      </c>
      <c r="L130" s="30">
        <f>IF(A130="В/П",,MIN(SUMIFS(L$3:L129,H$3:H129,H130,B$3:B129,B130)+E130,8)-SUMIFS(L$3:L129,H$3:H129,H130,B$3:B129,B130))</f>
        <v>0</v>
      </c>
      <c r="M130" s="70"/>
    </row>
    <row r="131" spans="1:13" x14ac:dyDescent="0.2">
      <c r="A131" s="66" t="s">
        <v>53</v>
      </c>
      <c r="B131" s="67">
        <v>45165</v>
      </c>
      <c r="C131" s="68" t="str">
        <f t="shared" si="8"/>
        <v>Вс</v>
      </c>
      <c r="E131" s="30">
        <v>0</v>
      </c>
      <c r="H131" s="30" t="s">
        <v>15</v>
      </c>
      <c r="I131" s="69">
        <f t="shared" si="9"/>
        <v>45139</v>
      </c>
      <c r="J131" s="30" t="str">
        <f>CHOOSE(SUMPRODUCT((K131:L131&gt;0)*{1,2})+1,"","переработка","норма","норма + переработка")</f>
        <v/>
      </c>
      <c r="K131" s="30">
        <f t="shared" si="11"/>
        <v>0</v>
      </c>
      <c r="L131" s="30">
        <f>IF(A131="В/П",,MIN(SUMIFS(L$3:L130,H$3:H130,H131,B$3:B130,B131)+E131,8)-SUMIFS(L$3:L130,H$3:H130,H131,B$3:B130,B131))</f>
        <v>0</v>
      </c>
      <c r="M131" s="70"/>
    </row>
    <row r="132" spans="1:13" x14ac:dyDescent="0.2">
      <c r="B132" s="6">
        <v>45166</v>
      </c>
      <c r="C132" s="71" t="str">
        <f t="shared" si="8"/>
        <v>Пн</v>
      </c>
      <c r="D132" s="30" t="s">
        <v>17</v>
      </c>
      <c r="E132" s="30">
        <v>8</v>
      </c>
      <c r="H132" s="30" t="s">
        <v>15</v>
      </c>
      <c r="I132" s="69">
        <f t="shared" si="9"/>
        <v>45139</v>
      </c>
      <c r="J132" s="30" t="str">
        <f>CHOOSE(SUMPRODUCT((K132:L132&gt;0)*{1,2})+1,"","переработка","норма","норма + переработка")</f>
        <v>норма</v>
      </c>
      <c r="K132" s="30">
        <f t="shared" si="11"/>
        <v>0</v>
      </c>
      <c r="L132" s="30">
        <f>IF(A132="В/П",,MIN(SUMIFS(L$3:L131,H$3:H131,H132,B$3:B131,B132)+E132,8)-SUMIFS(L$3:L131,H$3:H131,H132,B$3:B131,B132))</f>
        <v>8</v>
      </c>
      <c r="M132" s="70"/>
    </row>
    <row r="133" spans="1:13" x14ac:dyDescent="0.2">
      <c r="B133" s="6">
        <v>45167</v>
      </c>
      <c r="C133" s="71" t="str">
        <f t="shared" si="8"/>
        <v>Вт</v>
      </c>
      <c r="D133" s="30" t="s">
        <v>42</v>
      </c>
      <c r="E133" s="30">
        <v>8</v>
      </c>
      <c r="H133" s="30" t="s">
        <v>15</v>
      </c>
      <c r="I133" s="69">
        <f t="shared" si="9"/>
        <v>45139</v>
      </c>
      <c r="J133" s="30" t="str">
        <f>CHOOSE(SUMPRODUCT((K133:L133&gt;0)*{1,2})+1,"","переработка","норма","норма + переработка")</f>
        <v>норма</v>
      </c>
      <c r="K133" s="30">
        <f t="shared" si="11"/>
        <v>0</v>
      </c>
      <c r="L133" s="30">
        <f>IF(A133="В/П",,MIN(SUMIFS(L$3:L132,H$3:H132,H133,B$3:B132,B133)+E133,8)-SUMIFS(L$3:L132,H$3:H132,H133,B$3:B132,B133))</f>
        <v>8</v>
      </c>
      <c r="M133" s="70"/>
    </row>
    <row r="134" spans="1:13" x14ac:dyDescent="0.2">
      <c r="B134" s="6">
        <v>45168</v>
      </c>
      <c r="C134" s="71" t="str">
        <f t="shared" si="8"/>
        <v>Ср</v>
      </c>
      <c r="D134" s="30" t="s">
        <v>42</v>
      </c>
      <c r="E134" s="30">
        <v>8</v>
      </c>
      <c r="H134" s="30" t="s">
        <v>15</v>
      </c>
      <c r="I134" s="69">
        <f t="shared" si="9"/>
        <v>45139</v>
      </c>
      <c r="J134" s="30" t="str">
        <f>CHOOSE(SUMPRODUCT((K134:L134&gt;0)*{1,2})+1,"","переработка","норма","норма + переработка")</f>
        <v>норма</v>
      </c>
      <c r="K134" s="30">
        <f t="shared" si="11"/>
        <v>0</v>
      </c>
      <c r="L134" s="30">
        <f>IF(A134="В/П",,MIN(SUMIFS(L$3:L133,H$3:H133,H134,B$3:B133,B134)+E134,8)-SUMIFS(L$3:L133,H$3:H133,H134,B$3:B133,B134))</f>
        <v>8</v>
      </c>
      <c r="M134" s="70"/>
    </row>
    <row r="135" spans="1:13" x14ac:dyDescent="0.2">
      <c r="B135" s="6">
        <v>45169</v>
      </c>
      <c r="C135" s="71" t="str">
        <f t="shared" si="8"/>
        <v>Чт</v>
      </c>
      <c r="D135" s="30" t="s">
        <v>42</v>
      </c>
      <c r="E135" s="30">
        <v>8</v>
      </c>
      <c r="H135" s="30" t="s">
        <v>15</v>
      </c>
      <c r="I135" s="69">
        <f t="shared" si="9"/>
        <v>45139</v>
      </c>
      <c r="J135" s="30" t="str">
        <f>CHOOSE(SUMPRODUCT((K135:L135&gt;0)*{1,2})+1,"","переработка","норма","норма + переработка")</f>
        <v>норма</v>
      </c>
      <c r="K135" s="30">
        <f t="shared" si="11"/>
        <v>0</v>
      </c>
      <c r="L135" s="30">
        <f>IF(A135="В/П",,MIN(SUMIFS(L$3:L134,H$3:H134,H135,B$3:B134,B135)+E135,8)-SUMIFS(L$3:L134,H$3:H134,H135,B$3:B134,B135))</f>
        <v>8</v>
      </c>
      <c r="M135" s="70"/>
    </row>
    <row r="136" spans="1:13" x14ac:dyDescent="0.2">
      <c r="B136" s="6">
        <v>45139</v>
      </c>
      <c r="C136" s="71" t="str">
        <f t="shared" ref="C136:C186" si="12">TEXT(B136,"ДДД")</f>
        <v>Вт</v>
      </c>
      <c r="H136" s="30" t="s">
        <v>23</v>
      </c>
      <c r="I136" s="69">
        <f t="shared" ref="I136:I168" si="13">EOMONTH(B136,-1)+1</f>
        <v>45139</v>
      </c>
      <c r="J136" s="30" t="str">
        <f>CHOOSE(SUMPRODUCT((K136:L136&gt;0)*{1,2})+1,"","переработка","норма","норма + переработка")</f>
        <v/>
      </c>
      <c r="K136" s="30">
        <f t="shared" ref="K136:K181" si="14">MIN(E136,E136-L136)</f>
        <v>0</v>
      </c>
      <c r="L136" s="30">
        <f>IF(A136="В/П",,MIN(SUMIFS(L$3:L135,H$3:H135,H136,B$3:B135,B136)+E136,8)-SUMIFS(L$3:L135,H$3:H135,H136,B$3:B135,B136))</f>
        <v>0</v>
      </c>
      <c r="M136" s="70"/>
    </row>
    <row r="137" spans="1:13" x14ac:dyDescent="0.2">
      <c r="B137" s="6">
        <v>45140</v>
      </c>
      <c r="C137" s="71" t="str">
        <f t="shared" si="12"/>
        <v>Ср</v>
      </c>
      <c r="H137" s="30" t="s">
        <v>23</v>
      </c>
      <c r="I137" s="69">
        <f t="shared" si="13"/>
        <v>45139</v>
      </c>
      <c r="J137" s="30" t="str">
        <f>CHOOSE(SUMPRODUCT((K137:L137&gt;0)*{1,2})+1,"","переработка","норма","норма + переработка")</f>
        <v/>
      </c>
      <c r="K137" s="30">
        <f t="shared" si="14"/>
        <v>0</v>
      </c>
      <c r="L137" s="30">
        <f>IF(A137="В/П",,MIN(SUMIFS(L$3:L136,H$3:H136,H137,B$3:B136,B137)+E137,8)-SUMIFS(L$3:L136,H$3:H136,H137,B$3:B136,B137))</f>
        <v>0</v>
      </c>
      <c r="M137" s="70"/>
    </row>
    <row r="138" spans="1:13" x14ac:dyDescent="0.2">
      <c r="B138" s="6">
        <v>45141</v>
      </c>
      <c r="C138" s="71" t="str">
        <f t="shared" si="12"/>
        <v>Чт</v>
      </c>
      <c r="H138" s="30" t="s">
        <v>23</v>
      </c>
      <c r="I138" s="69">
        <f t="shared" si="13"/>
        <v>45139</v>
      </c>
      <c r="J138" s="30" t="str">
        <f>CHOOSE(SUMPRODUCT((K138:L138&gt;0)*{1,2})+1,"","переработка","норма","норма + переработка")</f>
        <v/>
      </c>
      <c r="K138" s="30">
        <f t="shared" si="14"/>
        <v>0</v>
      </c>
      <c r="L138" s="30">
        <f>IF(A138="В/П",,MIN(SUMIFS(L$3:L137,H$3:H137,H138,B$3:B137,B138)+E138,8)-SUMIFS(L$3:L137,H$3:H137,H138,B$3:B137,B138))</f>
        <v>0</v>
      </c>
      <c r="M138" s="70"/>
    </row>
    <row r="139" spans="1:13" x14ac:dyDescent="0.2">
      <c r="B139" s="6">
        <v>45142</v>
      </c>
      <c r="C139" s="71" t="str">
        <f t="shared" si="12"/>
        <v>Пт</v>
      </c>
      <c r="H139" s="30" t="s">
        <v>23</v>
      </c>
      <c r="I139" s="69">
        <f t="shared" si="13"/>
        <v>45139</v>
      </c>
      <c r="J139" s="30" t="str">
        <f>CHOOSE(SUMPRODUCT((K139:L139&gt;0)*{1,2})+1,"","переработка","норма","норма + переработка")</f>
        <v/>
      </c>
      <c r="K139" s="30">
        <f t="shared" si="14"/>
        <v>0</v>
      </c>
      <c r="L139" s="30">
        <f>IF(A139="В/П",,MIN(SUMIFS(L$3:L138,H$3:H138,H139,B$3:B138,B139)+E139,8)-SUMIFS(L$3:L138,H$3:H138,H139,B$3:B138,B139))</f>
        <v>0</v>
      </c>
      <c r="M139" s="70"/>
    </row>
    <row r="140" spans="1:13" x14ac:dyDescent="0.2">
      <c r="A140" s="66" t="s">
        <v>53</v>
      </c>
      <c r="B140" s="67">
        <v>45143</v>
      </c>
      <c r="C140" s="68" t="str">
        <f t="shared" si="12"/>
        <v>Сб</v>
      </c>
      <c r="H140" s="30" t="s">
        <v>23</v>
      </c>
      <c r="I140" s="69">
        <f t="shared" si="13"/>
        <v>45139</v>
      </c>
      <c r="J140" s="30" t="str">
        <f>CHOOSE(SUMPRODUCT((K140:L140&gt;0)*{1,2})+1,"","переработка","норма","норма + переработка")</f>
        <v/>
      </c>
      <c r="K140" s="30">
        <f t="shared" si="14"/>
        <v>0</v>
      </c>
      <c r="L140" s="30">
        <f>IF(A140="В/П",,MIN(SUMIFS(L$3:L139,H$3:H139,H140,B$3:B139,B140)+E140,8)-SUMIFS(L$3:L139,H$3:H139,H140,B$3:B139,B140))</f>
        <v>0</v>
      </c>
      <c r="M140" s="70"/>
    </row>
    <row r="141" spans="1:13" x14ac:dyDescent="0.2">
      <c r="A141" s="66" t="s">
        <v>53</v>
      </c>
      <c r="B141" s="67">
        <v>45144</v>
      </c>
      <c r="C141" s="68" t="str">
        <f t="shared" si="12"/>
        <v>Вс</v>
      </c>
      <c r="H141" s="30" t="s">
        <v>23</v>
      </c>
      <c r="I141" s="69">
        <f t="shared" si="13"/>
        <v>45139</v>
      </c>
      <c r="J141" s="30" t="str">
        <f>CHOOSE(SUMPRODUCT((K141:L141&gt;0)*{1,2})+1,"","переработка","норма","норма + переработка")</f>
        <v/>
      </c>
      <c r="K141" s="30">
        <f t="shared" si="14"/>
        <v>0</v>
      </c>
      <c r="L141" s="30">
        <f>IF(A141="В/П",,MIN(SUMIFS(L$3:L140,H$3:H140,H141,B$3:B140,B141)+E141,8)-SUMIFS(L$3:L140,H$3:H140,H141,B$3:B140,B141))</f>
        <v>0</v>
      </c>
      <c r="M141" s="70"/>
    </row>
    <row r="142" spans="1:13" x14ac:dyDescent="0.2">
      <c r="B142" s="6">
        <v>45145</v>
      </c>
      <c r="C142" s="71" t="str">
        <f t="shared" si="12"/>
        <v>Пн</v>
      </c>
      <c r="H142" s="30" t="s">
        <v>23</v>
      </c>
      <c r="I142" s="69">
        <f t="shared" si="13"/>
        <v>45139</v>
      </c>
      <c r="J142" s="30" t="str">
        <f>CHOOSE(SUMPRODUCT((K142:L142&gt;0)*{1,2})+1,"","переработка","норма","норма + переработка")</f>
        <v/>
      </c>
      <c r="K142" s="30">
        <f t="shared" si="14"/>
        <v>0</v>
      </c>
      <c r="L142" s="30">
        <f>IF(A142="В/П",,MIN(SUMIFS(L$3:L141,H$3:H141,H142,B$3:B141,B142)+E142,8)-SUMIFS(L$3:L141,H$3:H141,H142,B$3:B141,B142))</f>
        <v>0</v>
      </c>
      <c r="M142" s="70"/>
    </row>
    <row r="143" spans="1:13" x14ac:dyDescent="0.2">
      <c r="B143" s="6">
        <v>45146</v>
      </c>
      <c r="C143" s="71" t="str">
        <f t="shared" si="12"/>
        <v>Вт</v>
      </c>
      <c r="H143" s="30" t="s">
        <v>23</v>
      </c>
      <c r="I143" s="69">
        <f t="shared" si="13"/>
        <v>45139</v>
      </c>
      <c r="J143" s="30" t="str">
        <f>CHOOSE(SUMPRODUCT((K143:L143&gt;0)*{1,2})+1,"","переработка","норма","норма + переработка")</f>
        <v/>
      </c>
      <c r="K143" s="30">
        <f t="shared" si="14"/>
        <v>0</v>
      </c>
      <c r="L143" s="30">
        <f>IF(A143="В/П",,MIN(SUMIFS(L$3:L142,H$3:H142,H143,B$3:B142,B143)+E143,8)-SUMIFS(L$3:L142,H$3:H142,H143,B$3:B142,B143))</f>
        <v>0</v>
      </c>
      <c r="M143" s="70"/>
    </row>
    <row r="144" spans="1:13" x14ac:dyDescent="0.2">
      <c r="B144" s="6">
        <v>45147</v>
      </c>
      <c r="C144" s="71" t="str">
        <f t="shared" si="12"/>
        <v>Ср</v>
      </c>
      <c r="H144" s="30" t="s">
        <v>23</v>
      </c>
      <c r="I144" s="69">
        <f t="shared" si="13"/>
        <v>45139</v>
      </c>
      <c r="J144" s="30" t="str">
        <f>CHOOSE(SUMPRODUCT((K144:L144&gt;0)*{1,2})+1,"","переработка","норма","норма + переработка")</f>
        <v/>
      </c>
      <c r="K144" s="30">
        <f t="shared" si="14"/>
        <v>0</v>
      </c>
      <c r="L144" s="30">
        <f>IF(A144="В/П",,MIN(SUMIFS(L$3:L143,H$3:H143,H144,B$3:B143,B144)+E144,8)-SUMIFS(L$3:L143,H$3:H143,H144,B$3:B143,B144))</f>
        <v>0</v>
      </c>
      <c r="M144" s="70"/>
    </row>
    <row r="145" spans="1:13" x14ac:dyDescent="0.2">
      <c r="B145" s="6">
        <v>45148</v>
      </c>
      <c r="C145" s="71" t="str">
        <f t="shared" si="12"/>
        <v>Чт</v>
      </c>
      <c r="H145" s="30" t="s">
        <v>23</v>
      </c>
      <c r="I145" s="69">
        <f t="shared" si="13"/>
        <v>45139</v>
      </c>
      <c r="J145" s="30" t="str">
        <f>CHOOSE(SUMPRODUCT((K145:L145&gt;0)*{1,2})+1,"","переработка","норма","норма + переработка")</f>
        <v/>
      </c>
      <c r="K145" s="30">
        <f t="shared" si="14"/>
        <v>0</v>
      </c>
      <c r="L145" s="30">
        <f>IF(A145="В/П",,MIN(SUMIFS(L$3:L144,H$3:H144,H145,B$3:B144,B145)+E145,8)-SUMIFS(L$3:L144,H$3:H144,H145,B$3:B144,B145))</f>
        <v>0</v>
      </c>
      <c r="M145" s="70"/>
    </row>
    <row r="146" spans="1:13" x14ac:dyDescent="0.2">
      <c r="B146" s="6">
        <v>45149</v>
      </c>
      <c r="C146" s="71" t="str">
        <f t="shared" si="12"/>
        <v>Пт</v>
      </c>
      <c r="H146" s="30" t="s">
        <v>23</v>
      </c>
      <c r="I146" s="69">
        <f t="shared" si="13"/>
        <v>45139</v>
      </c>
      <c r="J146" s="30" t="str">
        <f>CHOOSE(SUMPRODUCT((K146:L146&gt;0)*{1,2})+1,"","переработка","норма","норма + переработка")</f>
        <v/>
      </c>
      <c r="K146" s="30">
        <f t="shared" si="14"/>
        <v>0</v>
      </c>
      <c r="L146" s="30">
        <f>IF(A146="В/П",,MIN(SUMIFS(L$3:L145,H$3:H145,H146,B$3:B145,B146)+E146,8)-SUMIFS(L$3:L145,H$3:H145,H146,B$3:B145,B146))</f>
        <v>0</v>
      </c>
      <c r="M146" s="70"/>
    </row>
    <row r="147" spans="1:13" x14ac:dyDescent="0.2">
      <c r="A147" s="66" t="s">
        <v>53</v>
      </c>
      <c r="B147" s="67">
        <v>45150</v>
      </c>
      <c r="C147" s="68" t="str">
        <f t="shared" si="12"/>
        <v>Сб</v>
      </c>
      <c r="H147" s="30" t="s">
        <v>23</v>
      </c>
      <c r="I147" s="69">
        <f t="shared" si="13"/>
        <v>45139</v>
      </c>
      <c r="J147" s="30" t="str">
        <f>CHOOSE(SUMPRODUCT((K147:L147&gt;0)*{1,2})+1,"","переработка","норма","норма + переработка")</f>
        <v/>
      </c>
      <c r="K147" s="30">
        <f t="shared" si="14"/>
        <v>0</v>
      </c>
      <c r="L147" s="30">
        <f>IF(A147="В/П",,MIN(SUMIFS(L$3:L146,H$3:H146,H147,B$3:B146,B147)+E147,8)-SUMIFS(L$3:L146,H$3:H146,H147,B$3:B146,B147))</f>
        <v>0</v>
      </c>
      <c r="M147" s="70"/>
    </row>
    <row r="148" spans="1:13" x14ac:dyDescent="0.2">
      <c r="A148" s="66" t="s">
        <v>53</v>
      </c>
      <c r="B148" s="67">
        <v>45151</v>
      </c>
      <c r="C148" s="68" t="str">
        <f t="shared" si="12"/>
        <v>Вс</v>
      </c>
      <c r="H148" s="30" t="s">
        <v>23</v>
      </c>
      <c r="I148" s="69">
        <f t="shared" si="13"/>
        <v>45139</v>
      </c>
      <c r="J148" s="30" t="str">
        <f>CHOOSE(SUMPRODUCT((K148:L148&gt;0)*{1,2})+1,"","переработка","норма","норма + переработка")</f>
        <v/>
      </c>
      <c r="K148" s="30">
        <f t="shared" si="14"/>
        <v>0</v>
      </c>
      <c r="L148" s="30">
        <f>IF(A148="В/П",,MIN(SUMIFS(L$3:L147,H$3:H147,H148,B$3:B147,B148)+E148,8)-SUMIFS(L$3:L147,H$3:H147,H148,B$3:B147,B148))</f>
        <v>0</v>
      </c>
      <c r="M148" s="70"/>
    </row>
    <row r="149" spans="1:13" x14ac:dyDescent="0.2">
      <c r="B149" s="6">
        <v>45152</v>
      </c>
      <c r="C149" s="71" t="str">
        <f t="shared" si="12"/>
        <v>Пн</v>
      </c>
      <c r="H149" s="30" t="s">
        <v>23</v>
      </c>
      <c r="I149" s="69">
        <f t="shared" si="13"/>
        <v>45139</v>
      </c>
      <c r="J149" s="30" t="str">
        <f>CHOOSE(SUMPRODUCT((K149:L149&gt;0)*{1,2})+1,"","переработка","норма","норма + переработка")</f>
        <v/>
      </c>
      <c r="K149" s="30">
        <f t="shared" si="14"/>
        <v>0</v>
      </c>
      <c r="L149" s="30">
        <f>IF(A149="В/П",,MIN(SUMIFS(L$3:L148,H$3:H148,H149,B$3:B148,B149)+E149,8)-SUMIFS(L$3:L148,H$3:H148,H149,B$3:B148,B149))</f>
        <v>0</v>
      </c>
      <c r="M149" s="70"/>
    </row>
    <row r="150" spans="1:13" x14ac:dyDescent="0.2">
      <c r="B150" s="6">
        <v>45153</v>
      </c>
      <c r="C150" s="71" t="str">
        <f t="shared" si="12"/>
        <v>Вт</v>
      </c>
      <c r="H150" s="30" t="s">
        <v>23</v>
      </c>
      <c r="I150" s="69">
        <f t="shared" si="13"/>
        <v>45139</v>
      </c>
      <c r="J150" s="30" t="str">
        <f>CHOOSE(SUMPRODUCT((K150:L150&gt;0)*{1,2})+1,"","переработка","норма","норма + переработка")</f>
        <v/>
      </c>
      <c r="K150" s="30">
        <f t="shared" si="14"/>
        <v>0</v>
      </c>
      <c r="L150" s="30">
        <f>IF(A150="В/П",,MIN(SUMIFS(L$3:L149,H$3:H149,H150,B$3:B149,B150)+E150,8)-SUMIFS(L$3:L149,H$3:H149,H150,B$3:B149,B150))</f>
        <v>0</v>
      </c>
      <c r="M150" s="70"/>
    </row>
    <row r="151" spans="1:13" x14ac:dyDescent="0.2">
      <c r="B151" s="6">
        <v>45154</v>
      </c>
      <c r="C151" s="71" t="str">
        <f t="shared" si="12"/>
        <v>Ср</v>
      </c>
      <c r="D151" s="30" t="s">
        <v>34</v>
      </c>
      <c r="E151" s="30">
        <v>6</v>
      </c>
      <c r="H151" s="30" t="s">
        <v>23</v>
      </c>
      <c r="I151" s="69">
        <f t="shared" si="13"/>
        <v>45139</v>
      </c>
      <c r="J151" s="30" t="str">
        <f>CHOOSE(SUMPRODUCT((K151:L151&gt;0)*{1,2})+1,"","переработка","норма","норма + переработка")</f>
        <v>норма</v>
      </c>
      <c r="K151" s="30">
        <f t="shared" si="14"/>
        <v>0</v>
      </c>
      <c r="L151" s="30">
        <f>IF(A151="В/П",,MIN(SUMIFS(L$3:L150,H$3:H150,H151,B$3:B150,B151)+E151,8)-SUMIFS(L$3:L150,H$3:H150,H151,B$3:B150,B151))</f>
        <v>6</v>
      </c>
      <c r="M151" s="70"/>
    </row>
    <row r="152" spans="1:13" x14ac:dyDescent="0.2">
      <c r="B152" s="6">
        <v>45155</v>
      </c>
      <c r="C152" s="71" t="str">
        <f t="shared" si="12"/>
        <v>Чт</v>
      </c>
      <c r="H152" s="30" t="s">
        <v>23</v>
      </c>
      <c r="I152" s="69">
        <f t="shared" si="13"/>
        <v>45139</v>
      </c>
      <c r="J152" s="30" t="str">
        <f>CHOOSE(SUMPRODUCT((K152:L152&gt;0)*{1,2})+1,"","переработка","норма","норма + переработка")</f>
        <v/>
      </c>
      <c r="K152" s="30">
        <f t="shared" si="14"/>
        <v>0</v>
      </c>
      <c r="L152" s="30">
        <f>IF(A152="В/П",,MIN(SUMIFS(L$3:L151,H$3:H151,H152,B$3:B151,B152)+E152,8)-SUMIFS(L$3:L151,H$3:H151,H152,B$3:B151,B152))</f>
        <v>0</v>
      </c>
      <c r="M152" s="70"/>
    </row>
    <row r="153" spans="1:13" x14ac:dyDescent="0.2">
      <c r="B153" s="6">
        <v>45156</v>
      </c>
      <c r="C153" s="71" t="str">
        <f t="shared" si="12"/>
        <v>Пт</v>
      </c>
      <c r="D153" s="30" t="s">
        <v>34</v>
      </c>
      <c r="E153" s="30">
        <v>6</v>
      </c>
      <c r="H153" s="30" t="s">
        <v>23</v>
      </c>
      <c r="I153" s="69">
        <f t="shared" si="13"/>
        <v>45139</v>
      </c>
      <c r="J153" s="30" t="str">
        <f>CHOOSE(SUMPRODUCT((K153:L153&gt;0)*{1,2})+1,"","переработка","норма","норма + переработка")</f>
        <v>норма</v>
      </c>
      <c r="K153" s="30">
        <f t="shared" si="14"/>
        <v>0</v>
      </c>
      <c r="L153" s="30">
        <f>IF(A153="В/П",,MIN(SUMIFS(L$3:L152,H$3:H152,H153,B$3:B152,B153)+E153,8)-SUMIFS(L$3:L152,H$3:H152,H153,B$3:B152,B153))</f>
        <v>6</v>
      </c>
      <c r="M153" s="70"/>
    </row>
    <row r="154" spans="1:13" x14ac:dyDescent="0.2">
      <c r="A154" s="66" t="s">
        <v>53</v>
      </c>
      <c r="B154" s="67">
        <v>45157</v>
      </c>
      <c r="C154" s="68" t="str">
        <f t="shared" si="12"/>
        <v>Сб</v>
      </c>
      <c r="H154" s="30" t="s">
        <v>23</v>
      </c>
      <c r="I154" s="69">
        <f t="shared" si="13"/>
        <v>45139</v>
      </c>
      <c r="J154" s="30" t="str">
        <f>CHOOSE(SUMPRODUCT((K154:L154&gt;0)*{1,2})+1,"","переработка","норма","норма + переработка")</f>
        <v/>
      </c>
      <c r="K154" s="30">
        <f t="shared" si="14"/>
        <v>0</v>
      </c>
      <c r="L154" s="30">
        <f>IF(A154="В/П",,MIN(SUMIFS(L$3:L153,H$3:H153,H154,B$3:B153,B154)+E154,8)-SUMIFS(L$3:L153,H$3:H153,H154,B$3:B153,B154))</f>
        <v>0</v>
      </c>
      <c r="M154" s="70"/>
    </row>
    <row r="155" spans="1:13" x14ac:dyDescent="0.2">
      <c r="A155" s="66" t="s">
        <v>53</v>
      </c>
      <c r="B155" s="67">
        <v>45158</v>
      </c>
      <c r="C155" s="68" t="str">
        <f t="shared" si="12"/>
        <v>Вс</v>
      </c>
      <c r="H155" s="30" t="s">
        <v>23</v>
      </c>
      <c r="I155" s="69">
        <f t="shared" si="13"/>
        <v>45139</v>
      </c>
      <c r="J155" s="30" t="str">
        <f>CHOOSE(SUMPRODUCT((K155:L155&gt;0)*{1,2})+1,"","переработка","норма","норма + переработка")</f>
        <v/>
      </c>
      <c r="K155" s="30">
        <f t="shared" si="14"/>
        <v>0</v>
      </c>
      <c r="L155" s="30">
        <f>IF(A155="В/П",,MIN(SUMIFS(L$3:L154,H$3:H154,H155,B$3:B154,B155)+E155,8)-SUMIFS(L$3:L154,H$3:H154,H155,B$3:B154,B155))</f>
        <v>0</v>
      </c>
      <c r="M155" s="70"/>
    </row>
    <row r="156" spans="1:13" x14ac:dyDescent="0.2">
      <c r="B156" s="6">
        <v>45159</v>
      </c>
      <c r="C156" s="71" t="str">
        <f t="shared" si="12"/>
        <v>Пн</v>
      </c>
      <c r="D156" s="30" t="s">
        <v>34</v>
      </c>
      <c r="E156" s="30">
        <v>8</v>
      </c>
      <c r="H156" s="30" t="s">
        <v>23</v>
      </c>
      <c r="I156" s="69">
        <f t="shared" si="13"/>
        <v>45139</v>
      </c>
      <c r="J156" s="30" t="str">
        <f>CHOOSE(SUMPRODUCT((K156:L156&gt;0)*{1,2})+1,"","переработка","норма","норма + переработка")</f>
        <v>норма</v>
      </c>
      <c r="K156" s="30">
        <f t="shared" si="14"/>
        <v>0</v>
      </c>
      <c r="L156" s="30">
        <f>IF(A156="В/П",,MIN(SUMIFS(L$3:L155,H$3:H155,H156,B$3:B155,B156)+E156,8)-SUMIFS(L$3:L155,H$3:H155,H156,B$3:B155,B156))</f>
        <v>8</v>
      </c>
      <c r="M156" s="70"/>
    </row>
    <row r="157" spans="1:13" x14ac:dyDescent="0.2">
      <c r="B157" s="6">
        <v>45160</v>
      </c>
      <c r="C157" s="71" t="str">
        <f t="shared" si="12"/>
        <v>Вт</v>
      </c>
      <c r="D157" s="30" t="s">
        <v>34</v>
      </c>
      <c r="E157" s="30">
        <v>8</v>
      </c>
      <c r="H157" s="30" t="s">
        <v>23</v>
      </c>
      <c r="I157" s="69">
        <f t="shared" si="13"/>
        <v>45139</v>
      </c>
      <c r="J157" s="30" t="str">
        <f>CHOOSE(SUMPRODUCT((K157:L157&gt;0)*{1,2})+1,"","переработка","норма","норма + переработка")</f>
        <v>норма</v>
      </c>
      <c r="K157" s="30">
        <f t="shared" si="14"/>
        <v>0</v>
      </c>
      <c r="L157" s="30">
        <f>IF(A157="В/П",,MIN(SUMIFS(L$3:L156,H$3:H156,H157,B$3:B156,B157)+E157,8)-SUMIFS(L$3:L156,H$3:H156,H157,B$3:B156,B157))</f>
        <v>8</v>
      </c>
      <c r="M157" s="70"/>
    </row>
    <row r="158" spans="1:13" x14ac:dyDescent="0.2">
      <c r="B158" s="6">
        <v>45161</v>
      </c>
      <c r="C158" s="71" t="str">
        <f t="shared" si="12"/>
        <v>Ср</v>
      </c>
      <c r="D158" s="30" t="s">
        <v>34</v>
      </c>
      <c r="E158" s="30">
        <v>8</v>
      </c>
      <c r="H158" s="30" t="s">
        <v>23</v>
      </c>
      <c r="I158" s="69">
        <f t="shared" si="13"/>
        <v>45139</v>
      </c>
      <c r="J158" s="30" t="str">
        <f>CHOOSE(SUMPRODUCT((K158:L158&gt;0)*{1,2})+1,"","переработка","норма","норма + переработка")</f>
        <v>норма</v>
      </c>
      <c r="K158" s="30">
        <f t="shared" si="14"/>
        <v>0</v>
      </c>
      <c r="L158" s="30">
        <f>IF(A158="В/П",,MIN(SUMIFS(L$3:L157,H$3:H157,H158,B$3:B157,B158)+E158,8)-SUMIFS(L$3:L157,H$3:H157,H158,B$3:B157,B158))</f>
        <v>8</v>
      </c>
      <c r="M158" s="70"/>
    </row>
    <row r="159" spans="1:13" x14ac:dyDescent="0.2">
      <c r="B159" s="6">
        <v>45162</v>
      </c>
      <c r="C159" s="71" t="str">
        <f t="shared" si="12"/>
        <v>Чт</v>
      </c>
      <c r="D159" s="30" t="s">
        <v>34</v>
      </c>
      <c r="E159" s="30">
        <v>8</v>
      </c>
      <c r="H159" s="30" t="s">
        <v>23</v>
      </c>
      <c r="I159" s="69">
        <f t="shared" si="13"/>
        <v>45139</v>
      </c>
      <c r="J159" s="30" t="str">
        <f>CHOOSE(SUMPRODUCT((K159:L159&gt;0)*{1,2})+1,"","переработка","норма","норма + переработка")</f>
        <v>норма</v>
      </c>
      <c r="K159" s="30">
        <f t="shared" si="14"/>
        <v>0</v>
      </c>
      <c r="L159" s="30">
        <f>IF(A159="В/П",,MIN(SUMIFS(L$3:L158,H$3:H158,H159,B$3:B158,B159)+E159,8)-SUMIFS(L$3:L158,H$3:H158,H159,B$3:B158,B159))</f>
        <v>8</v>
      </c>
      <c r="M159" s="70"/>
    </row>
    <row r="160" spans="1:13" x14ac:dyDescent="0.2">
      <c r="B160" s="6">
        <v>45163</v>
      </c>
      <c r="C160" s="71" t="str">
        <f t="shared" si="12"/>
        <v>Пт</v>
      </c>
      <c r="D160" s="30" t="s">
        <v>47</v>
      </c>
      <c r="E160" s="30">
        <v>8</v>
      </c>
      <c r="H160" s="30" t="s">
        <v>23</v>
      </c>
      <c r="I160" s="69">
        <f t="shared" si="13"/>
        <v>45139</v>
      </c>
      <c r="J160" s="30" t="str">
        <f>CHOOSE(SUMPRODUCT((K160:L160&gt;0)*{1,2})+1,"","переработка","норма","норма + переработка")</f>
        <v>норма</v>
      </c>
      <c r="K160" s="30">
        <f t="shared" si="14"/>
        <v>0</v>
      </c>
      <c r="L160" s="30">
        <f>IF(A160="В/П",,MIN(SUMIFS(L$3:L159,H$3:H159,H160,B$3:B159,B160)+E160,8)-SUMIFS(L$3:L159,H$3:H159,H160,B$3:B159,B160))</f>
        <v>8</v>
      </c>
      <c r="M160" s="70"/>
    </row>
    <row r="161" spans="1:13" x14ac:dyDescent="0.2">
      <c r="A161" s="66" t="s">
        <v>53</v>
      </c>
      <c r="B161" s="67">
        <v>45164</v>
      </c>
      <c r="C161" s="68" t="str">
        <f t="shared" si="12"/>
        <v>Сб</v>
      </c>
      <c r="H161" s="30" t="s">
        <v>23</v>
      </c>
      <c r="I161" s="69">
        <f t="shared" si="13"/>
        <v>45139</v>
      </c>
      <c r="J161" s="30" t="str">
        <f>CHOOSE(SUMPRODUCT((K161:L161&gt;0)*{1,2})+1,"","переработка","норма","норма + переработка")</f>
        <v/>
      </c>
      <c r="K161" s="30">
        <f t="shared" si="14"/>
        <v>0</v>
      </c>
      <c r="L161" s="30">
        <f>IF(A161="В/П",,MIN(SUMIFS(L$3:L160,H$3:H160,H161,B$3:B160,B161)+E161,8)-SUMIFS(L$3:L160,H$3:H160,H161,B$3:B160,B161))</f>
        <v>0</v>
      </c>
      <c r="M161" s="70"/>
    </row>
    <row r="162" spans="1:13" x14ac:dyDescent="0.2">
      <c r="A162" s="66" t="s">
        <v>53</v>
      </c>
      <c r="B162" s="67">
        <v>45165</v>
      </c>
      <c r="C162" s="68" t="str">
        <f t="shared" si="12"/>
        <v>Вс</v>
      </c>
      <c r="H162" s="30" t="s">
        <v>23</v>
      </c>
      <c r="I162" s="69">
        <f t="shared" si="13"/>
        <v>45139</v>
      </c>
      <c r="J162" s="30" t="str">
        <f>CHOOSE(SUMPRODUCT((K162:L162&gt;0)*{1,2})+1,"","переработка","норма","норма + переработка")</f>
        <v/>
      </c>
      <c r="K162" s="30">
        <f t="shared" si="14"/>
        <v>0</v>
      </c>
      <c r="L162" s="30">
        <f>IF(A162="В/П",,MIN(SUMIFS(L$3:L161,H$3:H161,H162,B$3:B161,B162)+E162,8)-SUMIFS(L$3:L161,H$3:H161,H162,B$3:B161,B162))</f>
        <v>0</v>
      </c>
      <c r="M162" s="70"/>
    </row>
    <row r="163" spans="1:13" x14ac:dyDescent="0.2">
      <c r="B163" s="6">
        <v>45166</v>
      </c>
      <c r="C163" s="71" t="str">
        <f t="shared" si="12"/>
        <v>Пн</v>
      </c>
      <c r="D163" s="30" t="s">
        <v>34</v>
      </c>
      <c r="E163" s="30">
        <v>8</v>
      </c>
      <c r="H163" s="30" t="s">
        <v>23</v>
      </c>
      <c r="I163" s="69">
        <f t="shared" si="13"/>
        <v>45139</v>
      </c>
      <c r="J163" s="30" t="str">
        <f>CHOOSE(SUMPRODUCT((K163:L163&gt;0)*{1,2})+1,"","переработка","норма","норма + переработка")</f>
        <v>норма</v>
      </c>
      <c r="K163" s="30">
        <f t="shared" si="14"/>
        <v>0</v>
      </c>
      <c r="L163" s="30">
        <f>IF(A163="В/П",,MIN(SUMIFS(L$3:L162,H$3:H162,H163,B$3:B162,B163)+E163,8)-SUMIFS(L$3:L162,H$3:H162,H163,B$3:B162,B163))</f>
        <v>8</v>
      </c>
      <c r="M163" s="70"/>
    </row>
    <row r="164" spans="1:13" x14ac:dyDescent="0.2">
      <c r="B164" s="6">
        <v>45167</v>
      </c>
      <c r="C164" s="71" t="str">
        <f t="shared" si="12"/>
        <v>Вт</v>
      </c>
      <c r="D164" s="30" t="s">
        <v>34</v>
      </c>
      <c r="E164" s="30">
        <v>8</v>
      </c>
      <c r="H164" s="30" t="s">
        <v>23</v>
      </c>
      <c r="I164" s="69">
        <f t="shared" si="13"/>
        <v>45139</v>
      </c>
      <c r="J164" s="30" t="str">
        <f>CHOOSE(SUMPRODUCT((K164:L164&gt;0)*{1,2})+1,"","переработка","норма","норма + переработка")</f>
        <v>норма</v>
      </c>
      <c r="K164" s="30">
        <f t="shared" si="14"/>
        <v>0</v>
      </c>
      <c r="L164" s="30">
        <f>IF(A164="В/П",,MIN(SUMIFS(L$3:L163,H$3:H163,H164,B$3:B163,B164)+E164,8)-SUMIFS(L$3:L163,H$3:H163,H164,B$3:B163,B164))</f>
        <v>8</v>
      </c>
      <c r="M164" s="70"/>
    </row>
    <row r="165" spans="1:13" x14ac:dyDescent="0.2">
      <c r="B165" s="6">
        <v>45168</v>
      </c>
      <c r="C165" s="71" t="str">
        <f t="shared" si="12"/>
        <v>Ср</v>
      </c>
      <c r="D165" s="30" t="s">
        <v>34</v>
      </c>
      <c r="E165" s="30">
        <v>8</v>
      </c>
      <c r="H165" s="30" t="s">
        <v>23</v>
      </c>
      <c r="I165" s="69">
        <f t="shared" si="13"/>
        <v>45139</v>
      </c>
      <c r="J165" s="30" t="str">
        <f>CHOOSE(SUMPRODUCT((K165:L165&gt;0)*{1,2})+1,"","переработка","норма","норма + переработка")</f>
        <v>норма</v>
      </c>
      <c r="K165" s="30">
        <f t="shared" si="14"/>
        <v>0</v>
      </c>
      <c r="L165" s="30">
        <f>IF(A165="В/П",,MIN(SUMIFS(L$3:L164,H$3:H164,H165,B$3:B164,B165)+E165,8)-SUMIFS(L$3:L164,H$3:H164,H165,B$3:B164,B165))</f>
        <v>8</v>
      </c>
      <c r="M165" s="70"/>
    </row>
    <row r="166" spans="1:13" x14ac:dyDescent="0.2">
      <c r="B166" s="6">
        <v>45169</v>
      </c>
      <c r="C166" s="71" t="str">
        <f t="shared" si="12"/>
        <v>Чт</v>
      </c>
      <c r="D166" s="30" t="s">
        <v>34</v>
      </c>
      <c r="E166" s="30">
        <v>8</v>
      </c>
      <c r="H166" s="30" t="s">
        <v>23</v>
      </c>
      <c r="I166" s="69">
        <f t="shared" si="13"/>
        <v>45139</v>
      </c>
      <c r="J166" s="30" t="str">
        <f>CHOOSE(SUMPRODUCT((K166:L166&gt;0)*{1,2})+1,"","переработка","норма","норма + переработка")</f>
        <v>норма</v>
      </c>
      <c r="K166" s="30">
        <f t="shared" si="14"/>
        <v>0</v>
      </c>
      <c r="L166" s="30">
        <f>IF(A166="В/П",,MIN(SUMIFS(L$3:L165,H$3:H165,H166,B$3:B165,B166)+E166,8)-SUMIFS(L$3:L165,H$3:H165,H166,B$3:B165,B166))</f>
        <v>8</v>
      </c>
      <c r="M166" s="70"/>
    </row>
    <row r="167" spans="1:13" x14ac:dyDescent="0.2">
      <c r="B167" s="6">
        <v>45139</v>
      </c>
      <c r="C167" s="71" t="str">
        <f t="shared" si="12"/>
        <v>Вт</v>
      </c>
      <c r="D167" s="30" t="s">
        <v>21</v>
      </c>
      <c r="E167" s="30">
        <v>8</v>
      </c>
      <c r="H167" s="30" t="s">
        <v>25</v>
      </c>
      <c r="I167" s="69">
        <f t="shared" si="13"/>
        <v>45139</v>
      </c>
      <c r="J167" s="30" t="str">
        <f>CHOOSE(SUMPRODUCT((K167:L167&gt;0)*{1,2})+1,"","переработка","норма","норма + переработка")</f>
        <v>норма</v>
      </c>
      <c r="K167" s="30">
        <f t="shared" si="14"/>
        <v>0</v>
      </c>
      <c r="L167" s="30">
        <f>IF(A167="В/П",,MIN(SUMIFS(L$3:L166,H$3:H166,H167,B$3:B166,B167)+E167,8)-SUMIFS(L$3:L166,H$3:H166,H167,B$3:B166,B167))</f>
        <v>8</v>
      </c>
      <c r="M167" s="70"/>
    </row>
    <row r="168" spans="1:13" x14ac:dyDescent="0.2">
      <c r="B168" s="6">
        <v>45140</v>
      </c>
      <c r="C168" s="71" t="str">
        <f t="shared" si="12"/>
        <v>Ср</v>
      </c>
      <c r="D168" s="30" t="s">
        <v>21</v>
      </c>
      <c r="E168" s="30">
        <v>8</v>
      </c>
      <c r="H168" s="30" t="s">
        <v>25</v>
      </c>
      <c r="I168" s="69">
        <f t="shared" si="13"/>
        <v>45139</v>
      </c>
      <c r="J168" s="30" t="str">
        <f>CHOOSE(SUMPRODUCT((K168:L168&gt;0)*{1,2})+1,"","переработка","норма","норма + переработка")</f>
        <v>норма</v>
      </c>
      <c r="K168" s="30">
        <f t="shared" si="14"/>
        <v>0</v>
      </c>
      <c r="L168" s="30">
        <f>IF(A168="В/П",,MIN(SUMIFS(L$3:L167,H$3:H167,H168,B$3:B167,B168)+E168,8)-SUMIFS(L$3:L167,H$3:H167,H168,B$3:B167,B168))</f>
        <v>8</v>
      </c>
      <c r="M168" s="70"/>
    </row>
    <row r="169" spans="1:13" x14ac:dyDescent="0.2">
      <c r="B169" s="6">
        <v>45141</v>
      </c>
      <c r="C169" s="71" t="str">
        <f t="shared" si="12"/>
        <v>Чт</v>
      </c>
      <c r="D169" s="30" t="s">
        <v>21</v>
      </c>
      <c r="E169" s="30">
        <v>8</v>
      </c>
      <c r="H169" s="30" t="s">
        <v>25</v>
      </c>
      <c r="I169" s="69">
        <f t="shared" ref="I169:I197" si="15">EOMONTH(B169,-1)+1</f>
        <v>45139</v>
      </c>
      <c r="J169" s="30" t="str">
        <f>CHOOSE(SUMPRODUCT((K169:L169&gt;0)*{1,2})+1,"","переработка","норма","норма + переработка")</f>
        <v>норма</v>
      </c>
      <c r="K169" s="30">
        <f t="shared" si="14"/>
        <v>0</v>
      </c>
      <c r="L169" s="30">
        <f>IF(A169="В/П",,MIN(SUMIFS(L$3:L168,H$3:H168,H169,B$3:B168,B169)+E169,8)-SUMIFS(L$3:L168,H$3:H168,H169,B$3:B168,B169))</f>
        <v>8</v>
      </c>
      <c r="M169" s="70"/>
    </row>
    <row r="170" spans="1:13" x14ac:dyDescent="0.2">
      <c r="B170" s="6">
        <v>45142</v>
      </c>
      <c r="C170" s="71" t="str">
        <f t="shared" si="12"/>
        <v>Пт</v>
      </c>
      <c r="D170" s="30" t="s">
        <v>21</v>
      </c>
      <c r="E170" s="30">
        <v>8</v>
      </c>
      <c r="H170" s="30" t="s">
        <v>25</v>
      </c>
      <c r="I170" s="69">
        <f t="shared" si="15"/>
        <v>45139</v>
      </c>
      <c r="J170" s="30" t="str">
        <f>CHOOSE(SUMPRODUCT((K170:L170&gt;0)*{1,2})+1,"","переработка","норма","норма + переработка")</f>
        <v>норма</v>
      </c>
      <c r="K170" s="30">
        <f t="shared" si="14"/>
        <v>0</v>
      </c>
      <c r="L170" s="30">
        <f>IF(A170="В/П",,MIN(SUMIFS(L$3:L169,H$3:H169,H170,B$3:B169,B170)+E170,8)-SUMIFS(L$3:L169,H$3:H169,H170,B$3:B169,B170))</f>
        <v>8</v>
      </c>
      <c r="M170" s="70"/>
    </row>
    <row r="171" spans="1:13" x14ac:dyDescent="0.2">
      <c r="A171" s="66" t="s">
        <v>53</v>
      </c>
      <c r="B171" s="67">
        <v>45143</v>
      </c>
      <c r="C171" s="68" t="str">
        <f t="shared" si="12"/>
        <v>Сб</v>
      </c>
      <c r="H171" s="30" t="s">
        <v>25</v>
      </c>
      <c r="I171" s="69">
        <f t="shared" si="15"/>
        <v>45139</v>
      </c>
      <c r="J171" s="30" t="str">
        <f>CHOOSE(SUMPRODUCT((K171:L171&gt;0)*{1,2})+1,"","переработка","норма","норма + переработка")</f>
        <v/>
      </c>
      <c r="K171" s="30">
        <f t="shared" si="14"/>
        <v>0</v>
      </c>
      <c r="L171" s="30">
        <f>IF(A171="В/П",,MIN(SUMIFS(L$3:L170,H$3:H170,H171,B$3:B170,B171)+E171,8)-SUMIFS(L$3:L170,H$3:H170,H171,B$3:B170,B171))</f>
        <v>0</v>
      </c>
      <c r="M171" s="70"/>
    </row>
    <row r="172" spans="1:13" x14ac:dyDescent="0.2">
      <c r="A172" s="66" t="s">
        <v>53</v>
      </c>
      <c r="B172" s="67">
        <v>45144</v>
      </c>
      <c r="C172" s="68" t="str">
        <f t="shared" si="12"/>
        <v>Вс</v>
      </c>
      <c r="H172" s="30" t="s">
        <v>25</v>
      </c>
      <c r="I172" s="69">
        <f t="shared" si="15"/>
        <v>45139</v>
      </c>
      <c r="J172" s="30" t="str">
        <f>CHOOSE(SUMPRODUCT((K172:L172&gt;0)*{1,2})+1,"","переработка","норма","норма + переработка")</f>
        <v/>
      </c>
      <c r="K172" s="30">
        <f t="shared" si="14"/>
        <v>0</v>
      </c>
      <c r="L172" s="30">
        <f>IF(A172="В/П",,MIN(SUMIFS(L$3:L171,H$3:H171,H172,B$3:B171,B172)+E172,8)-SUMIFS(L$3:L171,H$3:H171,H172,B$3:B171,B172))</f>
        <v>0</v>
      </c>
      <c r="M172" s="70"/>
    </row>
    <row r="173" spans="1:13" x14ac:dyDescent="0.2">
      <c r="B173" s="6">
        <v>45145</v>
      </c>
      <c r="C173" s="71" t="str">
        <f t="shared" si="12"/>
        <v>Пн</v>
      </c>
      <c r="D173" s="30" t="s">
        <v>21</v>
      </c>
      <c r="E173" s="30">
        <v>8</v>
      </c>
      <c r="H173" s="30" t="s">
        <v>25</v>
      </c>
      <c r="I173" s="69">
        <f t="shared" si="15"/>
        <v>45139</v>
      </c>
      <c r="J173" s="30" t="str">
        <f>CHOOSE(SUMPRODUCT((K173:L173&gt;0)*{1,2})+1,"","переработка","норма","норма + переработка")</f>
        <v>норма</v>
      </c>
      <c r="K173" s="30">
        <f t="shared" si="14"/>
        <v>0</v>
      </c>
      <c r="L173" s="30">
        <f>IF(A173="В/П",,MIN(SUMIFS(L$3:L172,H$3:H172,H173,B$3:B172,B173)+E173,8)-SUMIFS(L$3:L172,H$3:H172,H173,B$3:B172,B173))</f>
        <v>8</v>
      </c>
      <c r="M173" s="70"/>
    </row>
    <row r="174" spans="1:13" x14ac:dyDescent="0.2">
      <c r="B174" s="6">
        <v>45146</v>
      </c>
      <c r="C174" s="71" t="str">
        <f t="shared" si="12"/>
        <v>Вт</v>
      </c>
      <c r="D174" s="30" t="s">
        <v>47</v>
      </c>
      <c r="E174" s="30">
        <v>8</v>
      </c>
      <c r="H174" s="30" t="s">
        <v>25</v>
      </c>
      <c r="I174" s="69">
        <f t="shared" si="15"/>
        <v>45139</v>
      </c>
      <c r="J174" s="30" t="str">
        <f>CHOOSE(SUMPRODUCT((K174:L174&gt;0)*{1,2})+1,"","переработка","норма","норма + переработка")</f>
        <v>норма</v>
      </c>
      <c r="K174" s="30">
        <f t="shared" si="14"/>
        <v>0</v>
      </c>
      <c r="L174" s="30">
        <f>IF(A174="В/П",,MIN(SUMIFS(L$3:L173,H$3:H173,H174,B$3:B173,B174)+E174,8)-SUMIFS(L$3:L173,H$3:H173,H174,B$3:B173,B174))</f>
        <v>8</v>
      </c>
      <c r="M174" s="70"/>
    </row>
    <row r="175" spans="1:13" x14ac:dyDescent="0.2">
      <c r="B175" s="6">
        <v>45147</v>
      </c>
      <c r="C175" s="71" t="str">
        <f t="shared" si="12"/>
        <v>Ср</v>
      </c>
      <c r="D175" s="30" t="s">
        <v>47</v>
      </c>
      <c r="E175" s="30">
        <v>8</v>
      </c>
      <c r="H175" s="30" t="s">
        <v>25</v>
      </c>
      <c r="I175" s="69">
        <f t="shared" si="15"/>
        <v>45139</v>
      </c>
      <c r="J175" s="30" t="str">
        <f>CHOOSE(SUMPRODUCT((K175:L175&gt;0)*{1,2})+1,"","переработка","норма","норма + переработка")</f>
        <v>норма</v>
      </c>
      <c r="K175" s="30">
        <f t="shared" si="14"/>
        <v>0</v>
      </c>
      <c r="L175" s="30">
        <f>IF(A175="В/П",,MIN(SUMIFS(L$3:L174,H$3:H174,H175,B$3:B174,B175)+E175,8)-SUMIFS(L$3:L174,H$3:H174,H175,B$3:B174,B175))</f>
        <v>8</v>
      </c>
      <c r="M175" s="70"/>
    </row>
    <row r="176" spans="1:13" x14ac:dyDescent="0.2">
      <c r="B176" s="6">
        <v>45148</v>
      </c>
      <c r="C176" s="71" t="str">
        <f t="shared" si="12"/>
        <v>Чт</v>
      </c>
      <c r="D176" s="30" t="s">
        <v>47</v>
      </c>
      <c r="E176" s="30">
        <v>8</v>
      </c>
      <c r="H176" s="30" t="s">
        <v>25</v>
      </c>
      <c r="I176" s="69">
        <f t="shared" si="15"/>
        <v>45139</v>
      </c>
      <c r="J176" s="30" t="str">
        <f>CHOOSE(SUMPRODUCT((K176:L176&gt;0)*{1,2})+1,"","переработка","норма","норма + переработка")</f>
        <v>норма</v>
      </c>
      <c r="K176" s="30">
        <f t="shared" si="14"/>
        <v>0</v>
      </c>
      <c r="L176" s="30">
        <f>IF(A176="В/П",,MIN(SUMIFS(L$3:L175,H$3:H175,H176,B$3:B175,B176)+E176,8)-SUMIFS(L$3:L175,H$3:H175,H176,B$3:B175,B176))</f>
        <v>8</v>
      </c>
      <c r="M176" s="70"/>
    </row>
    <row r="177" spans="1:13" x14ac:dyDescent="0.2">
      <c r="B177" s="6">
        <v>45149</v>
      </c>
      <c r="C177" s="71" t="str">
        <f t="shared" si="12"/>
        <v>Пт</v>
      </c>
      <c r="D177" s="30" t="s">
        <v>47</v>
      </c>
      <c r="E177" s="30">
        <v>8</v>
      </c>
      <c r="H177" s="30" t="s">
        <v>25</v>
      </c>
      <c r="I177" s="69">
        <f t="shared" si="15"/>
        <v>45139</v>
      </c>
      <c r="J177" s="30" t="str">
        <f>CHOOSE(SUMPRODUCT((K177:L177&gt;0)*{1,2})+1,"","переработка","норма","норма + переработка")</f>
        <v>норма</v>
      </c>
      <c r="K177" s="30">
        <f t="shared" si="14"/>
        <v>0</v>
      </c>
      <c r="L177" s="30">
        <f>IF(A177="В/П",,MIN(SUMIFS(L$3:L176,H$3:H176,H177,B$3:B176,B177)+E177,8)-SUMIFS(L$3:L176,H$3:H176,H177,B$3:B176,B177))</f>
        <v>8</v>
      </c>
      <c r="M177" s="70"/>
    </row>
    <row r="178" spans="1:13" x14ac:dyDescent="0.2">
      <c r="A178" s="66" t="s">
        <v>53</v>
      </c>
      <c r="B178" s="67">
        <v>45150</v>
      </c>
      <c r="C178" s="68" t="str">
        <f t="shared" si="12"/>
        <v>Сб</v>
      </c>
      <c r="H178" s="30" t="s">
        <v>25</v>
      </c>
      <c r="I178" s="69">
        <f t="shared" si="15"/>
        <v>45139</v>
      </c>
      <c r="J178" s="30" t="str">
        <f>CHOOSE(SUMPRODUCT((K178:L178&gt;0)*{1,2})+1,"","переработка","норма","норма + переработка")</f>
        <v/>
      </c>
      <c r="K178" s="30">
        <f t="shared" si="14"/>
        <v>0</v>
      </c>
      <c r="L178" s="30">
        <f>IF(A178="В/П",,MIN(SUMIFS(L$3:L177,H$3:H177,H178,B$3:B177,B178)+E178,8)-SUMIFS(L$3:L177,H$3:H177,H178,B$3:B177,B178))</f>
        <v>0</v>
      </c>
      <c r="M178" s="70"/>
    </row>
    <row r="179" spans="1:13" x14ac:dyDescent="0.2">
      <c r="A179" s="66" t="s">
        <v>53</v>
      </c>
      <c r="B179" s="67">
        <v>45151</v>
      </c>
      <c r="C179" s="68" t="str">
        <f t="shared" si="12"/>
        <v>Вс</v>
      </c>
      <c r="H179" s="30" t="s">
        <v>25</v>
      </c>
      <c r="I179" s="69">
        <f t="shared" si="15"/>
        <v>45139</v>
      </c>
      <c r="J179" s="30" t="str">
        <f>CHOOSE(SUMPRODUCT((K179:L179&gt;0)*{1,2})+1,"","переработка","норма","норма + переработка")</f>
        <v/>
      </c>
      <c r="K179" s="30">
        <f t="shared" si="14"/>
        <v>0</v>
      </c>
      <c r="L179" s="30">
        <f>IF(A179="В/П",,MIN(SUMIFS(L$3:L178,H$3:H178,H179,B$3:B178,B179)+E179,8)-SUMIFS(L$3:L178,H$3:H178,H179,B$3:B178,B179))</f>
        <v>0</v>
      </c>
      <c r="M179" s="70"/>
    </row>
    <row r="180" spans="1:13" x14ac:dyDescent="0.2">
      <c r="B180" s="6">
        <v>45152</v>
      </c>
      <c r="C180" s="71" t="str">
        <f t="shared" si="12"/>
        <v>Пн</v>
      </c>
      <c r="D180" s="30" t="s">
        <v>47</v>
      </c>
      <c r="E180" s="30">
        <v>8</v>
      </c>
      <c r="H180" s="30" t="s">
        <v>25</v>
      </c>
      <c r="I180" s="69">
        <f t="shared" si="15"/>
        <v>45139</v>
      </c>
      <c r="J180" s="30" t="str">
        <f>CHOOSE(SUMPRODUCT((K180:L180&gt;0)*{1,2})+1,"","переработка","норма","норма + переработка")</f>
        <v>норма</v>
      </c>
      <c r="K180" s="30">
        <f t="shared" si="14"/>
        <v>0</v>
      </c>
      <c r="L180" s="30">
        <f>IF(A180="В/П",,MIN(SUMIFS(L$3:L179,H$3:H179,H180,B$3:B179,B180)+E180,8)-SUMIFS(L$3:L179,H$3:H179,H180,B$3:B179,B180))</f>
        <v>8</v>
      </c>
      <c r="M180" s="70"/>
    </row>
    <row r="181" spans="1:13" x14ac:dyDescent="0.2">
      <c r="B181" s="6">
        <v>45153</v>
      </c>
      <c r="C181" s="71" t="str">
        <f t="shared" si="12"/>
        <v>Вт</v>
      </c>
      <c r="D181" s="30" t="s">
        <v>47</v>
      </c>
      <c r="E181" s="30">
        <v>8</v>
      </c>
      <c r="H181" s="30" t="s">
        <v>25</v>
      </c>
      <c r="I181" s="69">
        <f t="shared" si="15"/>
        <v>45139</v>
      </c>
      <c r="J181" s="30" t="str">
        <f>CHOOSE(SUMPRODUCT((K181:L181&gt;0)*{1,2})+1,"","переработка","норма","норма + переработка")</f>
        <v>норма</v>
      </c>
      <c r="K181" s="30">
        <f t="shared" si="14"/>
        <v>0</v>
      </c>
      <c r="L181" s="30">
        <f>IF(A181="В/П",,MIN(SUMIFS(L$3:L180,H$3:H180,H181,B$3:B180,B181)+E181,8)-SUMIFS(L$3:L180,H$3:H180,H181,B$3:B180,B181))</f>
        <v>8</v>
      </c>
      <c r="M181" s="70"/>
    </row>
    <row r="182" spans="1:13" x14ac:dyDescent="0.2">
      <c r="B182" s="6">
        <v>45154</v>
      </c>
      <c r="C182" s="71" t="str">
        <f t="shared" si="12"/>
        <v>Ср</v>
      </c>
      <c r="D182" s="30" t="s">
        <v>47</v>
      </c>
      <c r="E182" s="30">
        <v>8</v>
      </c>
      <c r="H182" s="30" t="s">
        <v>25</v>
      </c>
      <c r="I182" s="69">
        <f t="shared" si="15"/>
        <v>45139</v>
      </c>
      <c r="J182" s="30" t="str">
        <f>CHOOSE(SUMPRODUCT((K182:L182&gt;0)*{1,2})+1,"","переработка","норма","норма + переработка")</f>
        <v>норма</v>
      </c>
      <c r="K182" s="30">
        <f t="shared" ref="K182:K197" si="16">MIN(E182,E182-L182)</f>
        <v>0</v>
      </c>
      <c r="L182" s="30">
        <f>IF(A182="В/П",,MIN(SUMIFS(L$3:L181,H$3:H181,H182,B$3:B181,B182)+E182,8)-SUMIFS(L$3:L181,H$3:H181,H182,B$3:B181,B182))</f>
        <v>8</v>
      </c>
      <c r="M182" s="70"/>
    </row>
    <row r="183" spans="1:13" x14ac:dyDescent="0.2">
      <c r="B183" s="6">
        <v>45155</v>
      </c>
      <c r="C183" s="71" t="str">
        <f t="shared" si="12"/>
        <v>Чт</v>
      </c>
      <c r="D183" s="30" t="s">
        <v>47</v>
      </c>
      <c r="E183" s="30">
        <v>8</v>
      </c>
      <c r="H183" s="30" t="s">
        <v>25</v>
      </c>
      <c r="I183" s="69">
        <f t="shared" si="15"/>
        <v>45139</v>
      </c>
      <c r="J183" s="30" t="str">
        <f>CHOOSE(SUMPRODUCT((K183:L183&gt;0)*{1,2})+1,"","переработка","норма","норма + переработка")</f>
        <v>норма</v>
      </c>
      <c r="K183" s="30">
        <f t="shared" si="16"/>
        <v>0</v>
      </c>
      <c r="L183" s="30">
        <f>IF(A183="В/П",,MIN(SUMIFS(L$3:L182,H$3:H182,H183,B$3:B182,B183)+E183,8)-SUMIFS(L$3:L182,H$3:H182,H183,B$3:B182,B183))</f>
        <v>8</v>
      </c>
      <c r="M183" s="70"/>
    </row>
    <row r="184" spans="1:13" x14ac:dyDescent="0.2">
      <c r="B184" s="6">
        <v>45156</v>
      </c>
      <c r="C184" s="71" t="str">
        <f t="shared" si="12"/>
        <v>Пт</v>
      </c>
      <c r="D184" s="30" t="s">
        <v>47</v>
      </c>
      <c r="E184" s="30">
        <v>8</v>
      </c>
      <c r="H184" s="30" t="s">
        <v>25</v>
      </c>
      <c r="I184" s="69">
        <f t="shared" si="15"/>
        <v>45139</v>
      </c>
      <c r="J184" s="30" t="str">
        <f>CHOOSE(SUMPRODUCT((K184:L184&gt;0)*{1,2})+1,"","переработка","норма","норма + переработка")</f>
        <v>норма</v>
      </c>
      <c r="K184" s="30">
        <f t="shared" si="16"/>
        <v>0</v>
      </c>
      <c r="L184" s="30">
        <f>IF(A184="В/П",,MIN(SUMIFS(L$3:L183,H$3:H183,H184,B$3:B183,B184)+E184,8)-SUMIFS(L$3:L183,H$3:H183,H184,B$3:B183,B184))</f>
        <v>8</v>
      </c>
      <c r="M184" s="70"/>
    </row>
    <row r="185" spans="1:13" x14ac:dyDescent="0.2">
      <c r="A185" s="66" t="s">
        <v>53</v>
      </c>
      <c r="B185" s="67">
        <v>45157</v>
      </c>
      <c r="C185" s="68" t="str">
        <f t="shared" si="12"/>
        <v>Сб</v>
      </c>
      <c r="H185" s="30" t="s">
        <v>25</v>
      </c>
      <c r="I185" s="69">
        <f t="shared" si="15"/>
        <v>45139</v>
      </c>
      <c r="J185" s="30" t="str">
        <f>CHOOSE(SUMPRODUCT((K185:L185&gt;0)*{1,2})+1,"","переработка","норма","норма + переработка")</f>
        <v/>
      </c>
      <c r="K185" s="30">
        <f t="shared" si="16"/>
        <v>0</v>
      </c>
      <c r="L185" s="30">
        <f>IF(A185="В/П",,MIN(SUMIFS(L$3:L184,H$3:H184,H185,B$3:B184,B185)+E185,8)-SUMIFS(L$3:L184,H$3:H184,H185,B$3:B184,B185))</f>
        <v>0</v>
      </c>
      <c r="M185" s="70"/>
    </row>
    <row r="186" spans="1:13" x14ac:dyDescent="0.2">
      <c r="A186" s="66" t="s">
        <v>53</v>
      </c>
      <c r="B186" s="67">
        <v>45158</v>
      </c>
      <c r="C186" s="68" t="str">
        <f t="shared" si="12"/>
        <v>Вс</v>
      </c>
      <c r="H186" s="30" t="s">
        <v>25</v>
      </c>
      <c r="I186" s="69">
        <f t="shared" si="15"/>
        <v>45139</v>
      </c>
      <c r="J186" s="30" t="str">
        <f>CHOOSE(SUMPRODUCT((K186:L186&gt;0)*{1,2})+1,"","переработка","норма","норма + переработка")</f>
        <v/>
      </c>
      <c r="K186" s="30">
        <f t="shared" si="16"/>
        <v>0</v>
      </c>
      <c r="L186" s="30">
        <f>IF(A186="В/П",,MIN(SUMIFS(L$3:L185,H$3:H185,H186,B$3:B185,B186)+E186,8)-SUMIFS(L$3:L185,H$3:H185,H186,B$3:B185,B186))</f>
        <v>0</v>
      </c>
      <c r="M186" s="70"/>
    </row>
    <row r="187" spans="1:13" x14ac:dyDescent="0.2">
      <c r="B187" s="6">
        <v>45159</v>
      </c>
      <c r="C187" s="71" t="str">
        <f t="shared" ref="C187:C197" si="17">TEXT(B187,"ДДД")</f>
        <v>Пн</v>
      </c>
      <c r="D187" s="30" t="s">
        <v>47</v>
      </c>
      <c r="E187" s="30">
        <v>8</v>
      </c>
      <c r="H187" s="30" t="s">
        <v>25</v>
      </c>
      <c r="I187" s="69">
        <f t="shared" si="15"/>
        <v>45139</v>
      </c>
      <c r="J187" s="30" t="str">
        <f>CHOOSE(SUMPRODUCT((K187:L187&gt;0)*{1,2})+1,"","переработка","норма","норма + переработка")</f>
        <v>норма</v>
      </c>
      <c r="K187" s="30">
        <f t="shared" si="16"/>
        <v>0</v>
      </c>
      <c r="L187" s="30">
        <f>IF(A187="В/П",,MIN(SUMIFS(L$3:L186,H$3:H186,H187,B$3:B186,B187)+E187,8)-SUMIFS(L$3:L186,H$3:H186,H187,B$3:B186,B187))</f>
        <v>8</v>
      </c>
      <c r="M187" s="70"/>
    </row>
    <row r="188" spans="1:13" x14ac:dyDescent="0.2">
      <c r="B188" s="6">
        <v>45160</v>
      </c>
      <c r="C188" s="71" t="str">
        <f t="shared" si="17"/>
        <v>Вт</v>
      </c>
      <c r="D188" s="30" t="s">
        <v>47</v>
      </c>
      <c r="E188" s="30">
        <v>8</v>
      </c>
      <c r="H188" s="30" t="s">
        <v>25</v>
      </c>
      <c r="I188" s="69">
        <f t="shared" si="15"/>
        <v>45139</v>
      </c>
      <c r="J188" s="30" t="str">
        <f>CHOOSE(SUMPRODUCT((K188:L188&gt;0)*{1,2})+1,"","переработка","норма","норма + переработка")</f>
        <v>норма</v>
      </c>
      <c r="K188" s="30">
        <f t="shared" si="16"/>
        <v>0</v>
      </c>
      <c r="L188" s="30">
        <f>IF(A188="В/П",,MIN(SUMIFS(L$3:L187,H$3:H187,H188,B$3:B187,B188)+E188,8)-SUMIFS(L$3:L187,H$3:H187,H188,B$3:B187,B188))</f>
        <v>8</v>
      </c>
      <c r="M188" s="70"/>
    </row>
    <row r="189" spans="1:13" x14ac:dyDescent="0.2">
      <c r="B189" s="6">
        <v>45161</v>
      </c>
      <c r="C189" s="71" t="str">
        <f t="shared" si="17"/>
        <v>Ср</v>
      </c>
      <c r="D189" s="30" t="s">
        <v>47</v>
      </c>
      <c r="E189" s="30">
        <v>8</v>
      </c>
      <c r="H189" s="30" t="s">
        <v>25</v>
      </c>
      <c r="I189" s="69">
        <f t="shared" si="15"/>
        <v>45139</v>
      </c>
      <c r="J189" s="30" t="str">
        <f>CHOOSE(SUMPRODUCT((K189:L189&gt;0)*{1,2})+1,"","переработка","норма","норма + переработка")</f>
        <v>норма</v>
      </c>
      <c r="K189" s="30">
        <f t="shared" si="16"/>
        <v>0</v>
      </c>
      <c r="L189" s="30">
        <f>IF(A189="В/П",,MIN(SUMIFS(L$3:L188,H$3:H188,H189,B$3:B188,B189)+E189,8)-SUMIFS(L$3:L188,H$3:H188,H189,B$3:B188,B189))</f>
        <v>8</v>
      </c>
      <c r="M189" s="70"/>
    </row>
    <row r="190" spans="1:13" x14ac:dyDescent="0.2">
      <c r="B190" s="6">
        <v>45162</v>
      </c>
      <c r="C190" s="71" t="str">
        <f t="shared" si="17"/>
        <v>Чт</v>
      </c>
      <c r="D190" s="30" t="s">
        <v>47</v>
      </c>
      <c r="E190" s="30">
        <v>8</v>
      </c>
      <c r="H190" s="30" t="s">
        <v>25</v>
      </c>
      <c r="I190" s="69">
        <f t="shared" si="15"/>
        <v>45139</v>
      </c>
      <c r="J190" s="30" t="str">
        <f>CHOOSE(SUMPRODUCT((K190:L190&gt;0)*{1,2})+1,"","переработка","норма","норма + переработка")</f>
        <v>норма</v>
      </c>
      <c r="K190" s="30">
        <f t="shared" si="16"/>
        <v>0</v>
      </c>
      <c r="L190" s="30">
        <f>IF(A190="В/П",,MIN(SUMIFS(L$3:L189,H$3:H189,H190,B$3:B189,B190)+E190,8)-SUMIFS(L$3:L189,H$3:H189,H190,B$3:B189,B190))</f>
        <v>8</v>
      </c>
      <c r="M190" s="70"/>
    </row>
    <row r="191" spans="1:13" x14ac:dyDescent="0.2">
      <c r="B191" s="6">
        <v>45163</v>
      </c>
      <c r="C191" s="71" t="str">
        <f t="shared" si="17"/>
        <v>Пт</v>
      </c>
      <c r="D191" s="30" t="s">
        <v>47</v>
      </c>
      <c r="E191" s="30">
        <v>8</v>
      </c>
      <c r="H191" s="30" t="s">
        <v>25</v>
      </c>
      <c r="I191" s="69">
        <f t="shared" si="15"/>
        <v>45139</v>
      </c>
      <c r="J191" s="30" t="str">
        <f>CHOOSE(SUMPRODUCT((K191:L191&gt;0)*{1,2})+1,"","переработка","норма","норма + переработка")</f>
        <v>норма</v>
      </c>
      <c r="K191" s="30">
        <f t="shared" si="16"/>
        <v>0</v>
      </c>
      <c r="L191" s="30">
        <f>IF(A191="В/П",,MIN(SUMIFS(L$3:L190,H$3:H190,H191,B$3:B190,B191)+E191,8)-SUMIFS(L$3:L190,H$3:H190,H191,B$3:B190,B191))</f>
        <v>8</v>
      </c>
      <c r="M191" s="70"/>
    </row>
    <row r="192" spans="1:13" x14ac:dyDescent="0.2">
      <c r="A192" s="66" t="s">
        <v>53</v>
      </c>
      <c r="B192" s="67">
        <v>45164</v>
      </c>
      <c r="C192" s="68" t="str">
        <f t="shared" si="17"/>
        <v>Сб</v>
      </c>
      <c r="H192" s="30" t="s">
        <v>25</v>
      </c>
      <c r="I192" s="69">
        <f t="shared" si="15"/>
        <v>45139</v>
      </c>
      <c r="J192" s="30" t="str">
        <f>CHOOSE(SUMPRODUCT((K192:L192&gt;0)*{1,2})+1,"","переработка","норма","норма + переработка")</f>
        <v/>
      </c>
      <c r="K192" s="30">
        <f t="shared" si="16"/>
        <v>0</v>
      </c>
      <c r="L192" s="30">
        <f>IF(A192="В/П",,MIN(SUMIFS(L$3:L191,H$3:H191,H192,B$3:B191,B192)+E192,8)-SUMIFS(L$3:L191,H$3:H191,H192,B$3:B191,B192))</f>
        <v>0</v>
      </c>
      <c r="M192" s="70"/>
    </row>
    <row r="193" spans="1:13" x14ac:dyDescent="0.2">
      <c r="A193" s="66" t="s">
        <v>53</v>
      </c>
      <c r="B193" s="67">
        <v>45165</v>
      </c>
      <c r="C193" s="68" t="str">
        <f t="shared" si="17"/>
        <v>Вс</v>
      </c>
      <c r="H193" s="30" t="s">
        <v>25</v>
      </c>
      <c r="I193" s="69">
        <f t="shared" si="15"/>
        <v>45139</v>
      </c>
      <c r="J193" s="30" t="str">
        <f>CHOOSE(SUMPRODUCT((K193:L193&gt;0)*{1,2})+1,"","переработка","норма","норма + переработка")</f>
        <v/>
      </c>
      <c r="K193" s="30">
        <f t="shared" si="16"/>
        <v>0</v>
      </c>
      <c r="L193" s="30">
        <f>IF(A193="В/П",,MIN(SUMIFS(L$3:L192,H$3:H192,H193,B$3:B192,B193)+E193,8)-SUMIFS(L$3:L192,H$3:H192,H193,B$3:B192,B193))</f>
        <v>0</v>
      </c>
      <c r="M193" s="70"/>
    </row>
    <row r="194" spans="1:13" x14ac:dyDescent="0.2">
      <c r="B194" s="6">
        <v>45166</v>
      </c>
      <c r="C194" s="71" t="str">
        <f t="shared" si="17"/>
        <v>Пн</v>
      </c>
      <c r="D194" s="30" t="s">
        <v>47</v>
      </c>
      <c r="E194" s="30">
        <v>8</v>
      </c>
      <c r="H194" s="30" t="s">
        <v>25</v>
      </c>
      <c r="I194" s="69">
        <f t="shared" si="15"/>
        <v>45139</v>
      </c>
      <c r="J194" s="30" t="str">
        <f>CHOOSE(SUMPRODUCT((K194:L194&gt;0)*{1,2})+1,"","переработка","норма","норма + переработка")</f>
        <v>норма</v>
      </c>
      <c r="K194" s="30">
        <f t="shared" si="16"/>
        <v>0</v>
      </c>
      <c r="L194" s="30">
        <f>IF(A194="В/П",,MIN(SUMIFS(L$3:L193,H$3:H193,H194,B$3:B193,B194)+E194,8)-SUMIFS(L$3:L193,H$3:H193,H194,B$3:B193,B194))</f>
        <v>8</v>
      </c>
      <c r="M194" s="70"/>
    </row>
    <row r="195" spans="1:13" x14ac:dyDescent="0.2">
      <c r="B195" s="6">
        <v>45167</v>
      </c>
      <c r="C195" s="71" t="str">
        <f t="shared" si="17"/>
        <v>Вт</v>
      </c>
      <c r="D195" s="30" t="s">
        <v>47</v>
      </c>
      <c r="E195" s="30">
        <v>8</v>
      </c>
      <c r="H195" s="30" t="s">
        <v>25</v>
      </c>
      <c r="I195" s="69">
        <f t="shared" si="15"/>
        <v>45139</v>
      </c>
      <c r="J195" s="30" t="str">
        <f>CHOOSE(SUMPRODUCT((K195:L195&gt;0)*{1,2})+1,"","переработка","норма","норма + переработка")</f>
        <v>норма</v>
      </c>
      <c r="K195" s="30">
        <f t="shared" si="16"/>
        <v>0</v>
      </c>
      <c r="L195" s="30">
        <f>IF(A195="В/П",,MIN(SUMIFS(L$3:L194,H$3:H194,H195,B$3:B194,B195)+E195,8)-SUMIFS(L$3:L194,H$3:H194,H195,B$3:B194,B195))</f>
        <v>8</v>
      </c>
      <c r="M195" s="70"/>
    </row>
    <row r="196" spans="1:13" x14ac:dyDescent="0.2">
      <c r="B196" s="6">
        <v>45168</v>
      </c>
      <c r="C196" s="71" t="str">
        <f t="shared" si="17"/>
        <v>Ср</v>
      </c>
      <c r="D196" s="30" t="s">
        <v>47</v>
      </c>
      <c r="E196" s="30">
        <v>8</v>
      </c>
      <c r="H196" s="30" t="s">
        <v>25</v>
      </c>
      <c r="I196" s="69">
        <f t="shared" si="15"/>
        <v>45139</v>
      </c>
      <c r="J196" s="30" t="str">
        <f>CHOOSE(SUMPRODUCT((K196:L196&gt;0)*{1,2})+1,"","переработка","норма","норма + переработка")</f>
        <v>норма</v>
      </c>
      <c r="K196" s="30">
        <f t="shared" si="16"/>
        <v>0</v>
      </c>
      <c r="L196" s="30">
        <f>IF(A196="В/П",,MIN(SUMIFS(L$3:L195,H$3:H195,H196,B$3:B195,B196)+E196,8)-SUMIFS(L$3:L195,H$3:H195,H196,B$3:B195,B196))</f>
        <v>8</v>
      </c>
      <c r="M196" s="70"/>
    </row>
    <row r="197" spans="1:13" x14ac:dyDescent="0.2">
      <c r="B197" s="6">
        <v>45169</v>
      </c>
      <c r="C197" s="71" t="str">
        <f t="shared" si="17"/>
        <v>Чт</v>
      </c>
      <c r="D197" s="30" t="s">
        <v>47</v>
      </c>
      <c r="E197" s="30">
        <v>8</v>
      </c>
      <c r="H197" s="30" t="s">
        <v>25</v>
      </c>
      <c r="I197" s="69">
        <f t="shared" si="15"/>
        <v>45139</v>
      </c>
      <c r="J197" s="30" t="str">
        <f>CHOOSE(SUMPRODUCT((K197:L197&gt;0)*{1,2})+1,"","переработка","норма","норма + переработка")</f>
        <v>норма</v>
      </c>
      <c r="K197" s="30">
        <f t="shared" si="16"/>
        <v>0</v>
      </c>
      <c r="L197" s="30">
        <f>IF(A197="В/П",,MIN(SUMIFS(L$3:L196,H$3:H196,H197,B$3:B196,B197)+E197,8)-SUMIFS(L$3:L196,H$3:H196,H197,B$3:B196,B197))</f>
        <v>8</v>
      </c>
      <c r="M197" s="70"/>
    </row>
    <row r="198" spans="1:13" x14ac:dyDescent="0.2">
      <c r="B198" s="6">
        <v>45170</v>
      </c>
      <c r="C198" s="71" t="str">
        <f t="shared" ref="C198:C223" si="18">TEXT(B198,"ДДД")</f>
        <v>Пт</v>
      </c>
      <c r="D198" s="30" t="s">
        <v>16</v>
      </c>
      <c r="E198" s="30">
        <v>8</v>
      </c>
      <c r="H198" s="30" t="s">
        <v>15</v>
      </c>
      <c r="I198" s="69">
        <f t="shared" ref="I198:I249" si="19">EOMONTH(B198,-1)+1</f>
        <v>45170</v>
      </c>
      <c r="J198" s="30" t="str">
        <f>CHOOSE(SUMPRODUCT((K198:L198&gt;0)*{1,2})+1,"","переработка","норма","норма + переработка")</f>
        <v>норма</v>
      </c>
      <c r="K198" s="30">
        <f t="shared" ref="K198:K258" si="20">MIN(E198,E198-L198)</f>
        <v>0</v>
      </c>
      <c r="L198" s="30">
        <f>IF(A198="В/П",,MIN(SUMIFS(L$3:L197,H$3:H197,H198,B$3:B197,B198)+E198,8)-SUMIFS(L$3:L197,H$3:H197,H198,B$3:B197,B198))</f>
        <v>8</v>
      </c>
      <c r="M198" s="70"/>
    </row>
    <row r="199" spans="1:13" x14ac:dyDescent="0.2">
      <c r="A199" s="66" t="s">
        <v>53</v>
      </c>
      <c r="B199" s="67">
        <v>45171</v>
      </c>
      <c r="C199" s="68" t="str">
        <f t="shared" si="18"/>
        <v>Сб</v>
      </c>
      <c r="H199" s="30" t="s">
        <v>15</v>
      </c>
      <c r="I199" s="69">
        <f t="shared" si="19"/>
        <v>45170</v>
      </c>
      <c r="J199" s="30" t="str">
        <f>CHOOSE(SUMPRODUCT((K199:L199&gt;0)*{1,2})+1,"","переработка","норма","норма + переработка")</f>
        <v/>
      </c>
      <c r="K199" s="30">
        <f t="shared" si="20"/>
        <v>0</v>
      </c>
      <c r="L199" s="30">
        <f>IF(A199="В/П",,MIN(SUMIFS(L$3:L198,H$3:H198,H199,B$3:B198,B199)+E199,8)-SUMIFS(L$3:L198,H$3:H198,H199,B$3:B198,B199))</f>
        <v>0</v>
      </c>
      <c r="M199" s="70"/>
    </row>
    <row r="200" spans="1:13" x14ac:dyDescent="0.2">
      <c r="A200" s="66" t="s">
        <v>53</v>
      </c>
      <c r="B200" s="67">
        <v>45172</v>
      </c>
      <c r="C200" s="68" t="str">
        <f t="shared" si="18"/>
        <v>Вс</v>
      </c>
      <c r="H200" s="30" t="s">
        <v>15</v>
      </c>
      <c r="I200" s="69">
        <f t="shared" si="19"/>
        <v>45170</v>
      </c>
      <c r="J200" s="30" t="str">
        <f>CHOOSE(SUMPRODUCT((K200:L200&gt;0)*{1,2})+1,"","переработка","норма","норма + переработка")</f>
        <v/>
      </c>
      <c r="K200" s="30">
        <f t="shared" si="20"/>
        <v>0</v>
      </c>
      <c r="L200" s="30">
        <f>IF(A200="В/П",,MIN(SUMIFS(L$3:L199,H$3:H199,H200,B$3:B199,B200)+E200,8)-SUMIFS(L$3:L199,H$3:H199,H200,B$3:B199,B200))</f>
        <v>0</v>
      </c>
      <c r="M200" s="70"/>
    </row>
    <row r="201" spans="1:13" x14ac:dyDescent="0.2">
      <c r="B201" s="6">
        <v>45173</v>
      </c>
      <c r="C201" s="71" t="str">
        <f t="shared" si="18"/>
        <v>Пн</v>
      </c>
      <c r="D201" s="30" t="s">
        <v>42</v>
      </c>
      <c r="E201" s="30">
        <v>8</v>
      </c>
      <c r="H201" s="30" t="s">
        <v>15</v>
      </c>
      <c r="I201" s="69">
        <f t="shared" si="19"/>
        <v>45170</v>
      </c>
      <c r="J201" s="30" t="str">
        <f>CHOOSE(SUMPRODUCT((K201:L201&gt;0)*{1,2})+1,"","переработка","норма","норма + переработка")</f>
        <v>норма</v>
      </c>
      <c r="K201" s="30">
        <f t="shared" si="20"/>
        <v>0</v>
      </c>
      <c r="L201" s="30">
        <f>IF(A201="В/П",,MIN(SUMIFS(L$3:L200,H$3:H200,H201,B$3:B200,B201)+E201,8)-SUMIFS(L$3:L200,H$3:H200,H201,B$3:B200,B201))</f>
        <v>8</v>
      </c>
      <c r="M201" s="70"/>
    </row>
    <row r="202" spans="1:13" x14ac:dyDescent="0.2">
      <c r="B202" s="6">
        <v>45174</v>
      </c>
      <c r="C202" s="71" t="str">
        <f t="shared" si="18"/>
        <v>Вт</v>
      </c>
      <c r="D202" s="30" t="s">
        <v>42</v>
      </c>
      <c r="E202" s="30">
        <v>8</v>
      </c>
      <c r="H202" s="30" t="s">
        <v>15</v>
      </c>
      <c r="I202" s="69">
        <f t="shared" si="19"/>
        <v>45170</v>
      </c>
      <c r="J202" s="30" t="str">
        <f>CHOOSE(SUMPRODUCT((K202:L202&gt;0)*{1,2})+1,"","переработка","норма","норма + переработка")</f>
        <v>норма</v>
      </c>
      <c r="K202" s="30">
        <f t="shared" si="20"/>
        <v>0</v>
      </c>
      <c r="L202" s="30">
        <f>IF(A202="В/П",,MIN(SUMIFS(L$3:L201,H$3:H201,H202,B$3:B201,B202)+E202,8)-SUMIFS(L$3:L201,H$3:H201,H202,B$3:B201,B202))</f>
        <v>8</v>
      </c>
      <c r="M202" s="70"/>
    </row>
    <row r="203" spans="1:13" x14ac:dyDescent="0.2">
      <c r="B203" s="6">
        <v>45175</v>
      </c>
      <c r="C203" s="71" t="str">
        <f t="shared" si="18"/>
        <v>Ср</v>
      </c>
      <c r="D203" s="30" t="s">
        <v>42</v>
      </c>
      <c r="E203" s="30">
        <v>8</v>
      </c>
      <c r="H203" s="30" t="s">
        <v>15</v>
      </c>
      <c r="I203" s="69">
        <f t="shared" si="19"/>
        <v>45170</v>
      </c>
      <c r="J203" s="30" t="str">
        <f>CHOOSE(SUMPRODUCT((K203:L203&gt;0)*{1,2})+1,"","переработка","норма","норма + переработка")</f>
        <v>норма</v>
      </c>
      <c r="K203" s="30">
        <f t="shared" si="20"/>
        <v>0</v>
      </c>
      <c r="L203" s="30">
        <f>IF(A203="В/П",,MIN(SUMIFS(L$3:L202,H$3:H202,H203,B$3:B202,B203)+E203,8)-SUMIFS(L$3:L202,H$3:H202,H203,B$3:B202,B203))</f>
        <v>8</v>
      </c>
      <c r="M203" s="70"/>
    </row>
    <row r="204" spans="1:13" x14ac:dyDescent="0.2">
      <c r="B204" s="6">
        <v>45176</v>
      </c>
      <c r="C204" s="71" t="str">
        <f t="shared" si="18"/>
        <v>Чт</v>
      </c>
      <c r="D204" s="30" t="s">
        <v>42</v>
      </c>
      <c r="E204" s="30">
        <v>8</v>
      </c>
      <c r="H204" s="30" t="s">
        <v>15</v>
      </c>
      <c r="I204" s="69">
        <f t="shared" si="19"/>
        <v>45170</v>
      </c>
      <c r="J204" s="30" t="str">
        <f>CHOOSE(SUMPRODUCT((K204:L204&gt;0)*{1,2})+1,"","переработка","норма","норма + переработка")</f>
        <v>норма</v>
      </c>
      <c r="K204" s="30">
        <f t="shared" si="20"/>
        <v>0</v>
      </c>
      <c r="L204" s="30">
        <f>IF(A204="В/П",,MIN(SUMIFS(L$3:L203,H$3:H203,H204,B$3:B203,B204)+E204,8)-SUMIFS(L$3:L203,H$3:H203,H204,B$3:B203,B204))</f>
        <v>8</v>
      </c>
      <c r="M204" s="70"/>
    </row>
    <row r="205" spans="1:13" x14ac:dyDescent="0.2">
      <c r="B205" s="6">
        <v>45177</v>
      </c>
      <c r="C205" s="71" t="str">
        <f t="shared" si="18"/>
        <v>Пт</v>
      </c>
      <c r="D205" s="30" t="s">
        <v>42</v>
      </c>
      <c r="E205" s="30">
        <v>8</v>
      </c>
      <c r="H205" s="30" t="s">
        <v>15</v>
      </c>
      <c r="I205" s="69">
        <f t="shared" si="19"/>
        <v>45170</v>
      </c>
      <c r="J205" s="30" t="str">
        <f>CHOOSE(SUMPRODUCT((K205:L205&gt;0)*{1,2})+1,"","переработка","норма","норма + переработка")</f>
        <v>норма</v>
      </c>
      <c r="K205" s="30">
        <f t="shared" si="20"/>
        <v>0</v>
      </c>
      <c r="L205" s="30">
        <f>IF(A205="В/П",,MIN(SUMIFS(L$3:L204,H$3:H204,H205,B$3:B204,B205)+E205,8)-SUMIFS(L$3:L204,H$3:H204,H205,B$3:B204,B205))</f>
        <v>8</v>
      </c>
      <c r="M205" s="70"/>
    </row>
    <row r="206" spans="1:13" x14ac:dyDescent="0.2">
      <c r="A206" s="66" t="s">
        <v>53</v>
      </c>
      <c r="B206" s="67">
        <v>45178</v>
      </c>
      <c r="C206" s="68" t="str">
        <f t="shared" si="18"/>
        <v>Сб</v>
      </c>
      <c r="H206" s="30" t="s">
        <v>15</v>
      </c>
      <c r="I206" s="69">
        <f t="shared" si="19"/>
        <v>45170</v>
      </c>
      <c r="J206" s="30" t="str">
        <f>CHOOSE(SUMPRODUCT((K206:L206&gt;0)*{1,2})+1,"","переработка","норма","норма + переработка")</f>
        <v/>
      </c>
      <c r="K206" s="30">
        <f t="shared" si="20"/>
        <v>0</v>
      </c>
      <c r="L206" s="30">
        <f>IF(A206="В/П",,MIN(SUMIFS(L$3:L205,H$3:H205,H206,B$3:B205,B206)+E206,8)-SUMIFS(L$3:L205,H$3:H205,H206,B$3:B205,B206))</f>
        <v>0</v>
      </c>
      <c r="M206" s="70"/>
    </row>
    <row r="207" spans="1:13" x14ac:dyDescent="0.2">
      <c r="A207" s="66" t="s">
        <v>53</v>
      </c>
      <c r="B207" s="67">
        <v>45179</v>
      </c>
      <c r="C207" s="68" t="str">
        <f t="shared" si="18"/>
        <v>Вс</v>
      </c>
      <c r="H207" s="30" t="s">
        <v>15</v>
      </c>
      <c r="I207" s="69">
        <f t="shared" si="19"/>
        <v>45170</v>
      </c>
      <c r="J207" s="30" t="str">
        <f>CHOOSE(SUMPRODUCT((K207:L207&gt;0)*{1,2})+1,"","переработка","норма","норма + переработка")</f>
        <v/>
      </c>
      <c r="K207" s="30">
        <f t="shared" si="20"/>
        <v>0</v>
      </c>
      <c r="L207" s="30">
        <f>IF(A207="В/П",,MIN(SUMIFS(L$3:L206,H$3:H206,H207,B$3:B206,B207)+E207,8)-SUMIFS(L$3:L206,H$3:H206,H207,B$3:B206,B207))</f>
        <v>0</v>
      </c>
      <c r="M207" s="70"/>
    </row>
    <row r="208" spans="1:13" x14ac:dyDescent="0.2">
      <c r="B208" s="6">
        <v>45180</v>
      </c>
      <c r="C208" s="71" t="str">
        <f t="shared" si="18"/>
        <v>Пн</v>
      </c>
      <c r="D208" s="30" t="s">
        <v>34</v>
      </c>
      <c r="E208" s="30">
        <v>8</v>
      </c>
      <c r="H208" s="30" t="s">
        <v>15</v>
      </c>
      <c r="I208" s="69">
        <f t="shared" si="19"/>
        <v>45170</v>
      </c>
      <c r="J208" s="30" t="str">
        <f>CHOOSE(SUMPRODUCT((K208:L208&gt;0)*{1,2})+1,"","переработка","норма","норма + переработка")</f>
        <v>норма</v>
      </c>
      <c r="K208" s="30">
        <f t="shared" si="20"/>
        <v>0</v>
      </c>
      <c r="L208" s="30">
        <f>IF(A208="В/П",,MIN(SUMIFS(L$3:L207,H$3:H207,H208,B$3:B207,B208)+E208,8)-SUMIFS(L$3:L207,H$3:H207,H208,B$3:B207,B208))</f>
        <v>8</v>
      </c>
      <c r="M208" s="70"/>
    </row>
    <row r="209" spans="1:13" x14ac:dyDescent="0.2">
      <c r="B209" s="6">
        <v>45181</v>
      </c>
      <c r="C209" s="71" t="str">
        <f t="shared" si="18"/>
        <v>Вт</v>
      </c>
      <c r="D209" s="30" t="s">
        <v>34</v>
      </c>
      <c r="E209" s="30">
        <v>8</v>
      </c>
      <c r="H209" s="30" t="s">
        <v>15</v>
      </c>
      <c r="I209" s="69">
        <f t="shared" si="19"/>
        <v>45170</v>
      </c>
      <c r="J209" s="30" t="str">
        <f>CHOOSE(SUMPRODUCT((K209:L209&gt;0)*{1,2})+1,"","переработка","норма","норма + переработка")</f>
        <v>норма</v>
      </c>
      <c r="K209" s="30">
        <f t="shared" si="20"/>
        <v>0</v>
      </c>
      <c r="L209" s="30">
        <f>IF(A209="В/П",,MIN(SUMIFS(L$3:L208,H$3:H208,H209,B$3:B208,B209)+E209,8)-SUMIFS(L$3:L208,H$3:H208,H209,B$3:B208,B209))</f>
        <v>8</v>
      </c>
      <c r="M209" s="70"/>
    </row>
    <row r="210" spans="1:13" x14ac:dyDescent="0.2">
      <c r="B210" s="6">
        <v>45182</v>
      </c>
      <c r="C210" s="71" t="str">
        <f t="shared" si="18"/>
        <v>Ср</v>
      </c>
      <c r="D210" s="30" t="s">
        <v>34</v>
      </c>
      <c r="E210" s="30">
        <v>8</v>
      </c>
      <c r="H210" s="30" t="s">
        <v>15</v>
      </c>
      <c r="I210" s="69">
        <f t="shared" si="19"/>
        <v>45170</v>
      </c>
      <c r="J210" s="30" t="str">
        <f>CHOOSE(SUMPRODUCT((K210:L210&gt;0)*{1,2})+1,"","переработка","норма","норма + переработка")</f>
        <v>норма</v>
      </c>
      <c r="K210" s="30">
        <f t="shared" si="20"/>
        <v>0</v>
      </c>
      <c r="L210" s="30">
        <f>IF(A210="В/П",,MIN(SUMIFS(L$3:L209,H$3:H209,H210,B$3:B209,B210)+E210,8)-SUMIFS(L$3:L209,H$3:H209,H210,B$3:B209,B210))</f>
        <v>8</v>
      </c>
      <c r="M210" s="70"/>
    </row>
    <row r="211" spans="1:13" x14ac:dyDescent="0.2">
      <c r="B211" s="6">
        <v>45183</v>
      </c>
      <c r="C211" s="71" t="str">
        <f t="shared" si="18"/>
        <v>Чт</v>
      </c>
      <c r="D211" s="30" t="s">
        <v>34</v>
      </c>
      <c r="E211" s="30">
        <v>8</v>
      </c>
      <c r="H211" s="30" t="s">
        <v>15</v>
      </c>
      <c r="I211" s="69">
        <f t="shared" si="19"/>
        <v>45170</v>
      </c>
      <c r="J211" s="30" t="str">
        <f>CHOOSE(SUMPRODUCT((K211:L211&gt;0)*{1,2})+1,"","переработка","норма","норма + переработка")</f>
        <v>норма</v>
      </c>
      <c r="K211" s="30">
        <f t="shared" si="20"/>
        <v>0</v>
      </c>
      <c r="L211" s="30">
        <f>IF(A211="В/П",,MIN(SUMIFS(L$3:L210,H$3:H210,H211,B$3:B210,B211)+E211,8)-SUMIFS(L$3:L210,H$3:H210,H211,B$3:B210,B211))</f>
        <v>8</v>
      </c>
      <c r="M211" s="70"/>
    </row>
    <row r="212" spans="1:13" x14ac:dyDescent="0.2">
      <c r="B212" s="6">
        <v>45184</v>
      </c>
      <c r="C212" s="71" t="str">
        <f t="shared" si="18"/>
        <v>Пт</v>
      </c>
      <c r="D212" s="30" t="s">
        <v>16</v>
      </c>
      <c r="E212" s="30">
        <v>8</v>
      </c>
      <c r="H212" s="30" t="s">
        <v>15</v>
      </c>
      <c r="I212" s="69">
        <f t="shared" si="19"/>
        <v>45170</v>
      </c>
      <c r="J212" s="30" t="str">
        <f>CHOOSE(SUMPRODUCT((K212:L212&gt;0)*{1,2})+1,"","переработка","норма","норма + переработка")</f>
        <v>норма</v>
      </c>
      <c r="K212" s="30">
        <f t="shared" si="20"/>
        <v>0</v>
      </c>
      <c r="L212" s="30">
        <f>IF(A212="В/П",,MIN(SUMIFS(L$3:L211,H$3:H211,H212,B$3:B211,B212)+E212,8)-SUMIFS(L$3:L211,H$3:H211,H212,B$3:B211,B212))</f>
        <v>8</v>
      </c>
      <c r="M212" s="70"/>
    </row>
    <row r="213" spans="1:13" x14ac:dyDescent="0.2">
      <c r="A213" s="66" t="s">
        <v>53</v>
      </c>
      <c r="B213" s="67">
        <v>45185</v>
      </c>
      <c r="C213" s="68" t="str">
        <f t="shared" si="18"/>
        <v>Сб</v>
      </c>
      <c r="H213" s="30" t="s">
        <v>15</v>
      </c>
      <c r="I213" s="69">
        <f t="shared" si="19"/>
        <v>45170</v>
      </c>
      <c r="J213" s="30" t="str">
        <f>CHOOSE(SUMPRODUCT((K213:L213&gt;0)*{1,2})+1,"","переработка","норма","норма + переработка")</f>
        <v/>
      </c>
      <c r="K213" s="30">
        <f t="shared" si="20"/>
        <v>0</v>
      </c>
      <c r="L213" s="30">
        <f>IF(A213="В/П",,MIN(SUMIFS(L$3:L212,H$3:H212,H213,B$3:B212,B213)+E213,8)-SUMIFS(L$3:L212,H$3:H212,H213,B$3:B212,B213))</f>
        <v>0</v>
      </c>
      <c r="M213" s="70"/>
    </row>
    <row r="214" spans="1:13" x14ac:dyDescent="0.2">
      <c r="A214" s="66" t="s">
        <v>53</v>
      </c>
      <c r="B214" s="67">
        <v>45186</v>
      </c>
      <c r="C214" s="68" t="str">
        <f t="shared" si="18"/>
        <v>Вс</v>
      </c>
      <c r="H214" s="30" t="s">
        <v>15</v>
      </c>
      <c r="I214" s="69">
        <f t="shared" si="19"/>
        <v>45170</v>
      </c>
      <c r="J214" s="30" t="str">
        <f>CHOOSE(SUMPRODUCT((K214:L214&gt;0)*{1,2})+1,"","переработка","норма","норма + переработка")</f>
        <v/>
      </c>
      <c r="K214" s="30">
        <f t="shared" si="20"/>
        <v>0</v>
      </c>
      <c r="L214" s="30">
        <f>IF(A214="В/П",,MIN(SUMIFS(L$3:L213,H$3:H213,H214,B$3:B213,B214)+E214,8)-SUMIFS(L$3:L213,H$3:H213,H214,B$3:B213,B214))</f>
        <v>0</v>
      </c>
      <c r="M214" s="70"/>
    </row>
    <row r="215" spans="1:13" x14ac:dyDescent="0.2">
      <c r="B215" s="6">
        <v>45187</v>
      </c>
      <c r="C215" s="71" t="str">
        <f t="shared" si="18"/>
        <v>Пн</v>
      </c>
      <c r="D215" s="30" t="s">
        <v>22</v>
      </c>
      <c r="E215" s="30">
        <v>8</v>
      </c>
      <c r="H215" s="30" t="s">
        <v>15</v>
      </c>
      <c r="I215" s="69">
        <f t="shared" si="19"/>
        <v>45170</v>
      </c>
      <c r="J215" s="30" t="str">
        <f>CHOOSE(SUMPRODUCT((K215:L215&gt;0)*{1,2})+1,"","переработка","норма","норма + переработка")</f>
        <v>норма</v>
      </c>
      <c r="K215" s="30">
        <f t="shared" si="20"/>
        <v>0</v>
      </c>
      <c r="L215" s="30">
        <f>IF(A215="В/П",,MIN(SUMIFS(L$3:L214,H$3:H214,H215,B$3:B214,B215)+E215,8)-SUMIFS(L$3:L214,H$3:H214,H215,B$3:B214,B215))</f>
        <v>8</v>
      </c>
      <c r="M215" s="70"/>
    </row>
    <row r="216" spans="1:13" x14ac:dyDescent="0.2">
      <c r="B216" s="6">
        <v>45188</v>
      </c>
      <c r="C216" s="71" t="str">
        <f t="shared" si="18"/>
        <v>Вт</v>
      </c>
      <c r="D216" s="30" t="s">
        <v>22</v>
      </c>
      <c r="E216" s="30">
        <v>8</v>
      </c>
      <c r="H216" s="30" t="s">
        <v>15</v>
      </c>
      <c r="I216" s="69">
        <f t="shared" si="19"/>
        <v>45170</v>
      </c>
      <c r="J216" s="30" t="str">
        <f>CHOOSE(SUMPRODUCT((K216:L216&gt;0)*{1,2})+1,"","переработка","норма","норма + переработка")</f>
        <v>норма</v>
      </c>
      <c r="K216" s="30">
        <f t="shared" si="20"/>
        <v>0</v>
      </c>
      <c r="L216" s="30">
        <f>IF(A216="В/П",,MIN(SUMIFS(L$3:L215,H$3:H215,H216,B$3:B215,B216)+E216,8)-SUMIFS(L$3:L215,H$3:H215,H216,B$3:B215,B216))</f>
        <v>8</v>
      </c>
      <c r="M216" s="70"/>
    </row>
    <row r="217" spans="1:13" x14ac:dyDescent="0.2">
      <c r="B217" s="6">
        <v>45189</v>
      </c>
      <c r="C217" s="71" t="str">
        <f t="shared" si="18"/>
        <v>Ср</v>
      </c>
      <c r="D217" s="30" t="s">
        <v>22</v>
      </c>
      <c r="E217" s="30">
        <v>8</v>
      </c>
      <c r="H217" s="30" t="s">
        <v>15</v>
      </c>
      <c r="I217" s="69">
        <f t="shared" si="19"/>
        <v>45170</v>
      </c>
      <c r="J217" s="30" t="str">
        <f>CHOOSE(SUMPRODUCT((K217:L217&gt;0)*{1,2})+1,"","переработка","норма","норма + переработка")</f>
        <v>норма</v>
      </c>
      <c r="K217" s="30">
        <f t="shared" si="20"/>
        <v>0</v>
      </c>
      <c r="L217" s="30">
        <f>IF(A217="В/П",,MIN(SUMIFS(L$3:L216,H$3:H216,H217,B$3:B216,B217)+E217,8)-SUMIFS(L$3:L216,H$3:H216,H217,B$3:B216,B217))</f>
        <v>8</v>
      </c>
      <c r="M217" s="70"/>
    </row>
    <row r="218" spans="1:13" x14ac:dyDescent="0.2">
      <c r="B218" s="6">
        <v>45190</v>
      </c>
      <c r="C218" s="71" t="str">
        <f t="shared" si="18"/>
        <v>Чт</v>
      </c>
      <c r="D218" s="30" t="s">
        <v>22</v>
      </c>
      <c r="E218" s="30">
        <v>8</v>
      </c>
      <c r="H218" s="30" t="s">
        <v>15</v>
      </c>
      <c r="I218" s="69">
        <f t="shared" si="19"/>
        <v>45170</v>
      </c>
      <c r="J218" s="30" t="str">
        <f>CHOOSE(SUMPRODUCT((K218:L218&gt;0)*{1,2})+1,"","переработка","норма","норма + переработка")</f>
        <v>норма</v>
      </c>
      <c r="K218" s="30">
        <f t="shared" si="20"/>
        <v>0</v>
      </c>
      <c r="L218" s="30">
        <f>IF(A218="В/П",,MIN(SUMIFS(L$3:L217,H$3:H217,H218,B$3:B217,B218)+E218,8)-SUMIFS(L$3:L217,H$3:H217,H218,B$3:B217,B218))</f>
        <v>8</v>
      </c>
      <c r="M218" s="70"/>
    </row>
    <row r="219" spans="1:13" x14ac:dyDescent="0.2">
      <c r="B219" s="6">
        <v>45191</v>
      </c>
      <c r="C219" s="71" t="str">
        <f t="shared" si="18"/>
        <v>Пт</v>
      </c>
      <c r="D219" s="30" t="s">
        <v>22</v>
      </c>
      <c r="E219" s="30">
        <v>8</v>
      </c>
      <c r="H219" s="30" t="s">
        <v>15</v>
      </c>
      <c r="I219" s="69">
        <f t="shared" si="19"/>
        <v>45170</v>
      </c>
      <c r="J219" s="30" t="str">
        <f>CHOOSE(SUMPRODUCT((K219:L219&gt;0)*{1,2})+1,"","переработка","норма","норма + переработка")</f>
        <v>норма</v>
      </c>
      <c r="K219" s="30">
        <f t="shared" si="20"/>
        <v>0</v>
      </c>
      <c r="L219" s="30">
        <f>IF(A219="В/П",,MIN(SUMIFS(L$3:L218,H$3:H218,H219,B$3:B218,B219)+E219,8)-SUMIFS(L$3:L218,H$3:H218,H219,B$3:B218,B219))</f>
        <v>8</v>
      </c>
      <c r="M219" s="70"/>
    </row>
    <row r="220" spans="1:13" x14ac:dyDescent="0.2">
      <c r="A220" s="66" t="s">
        <v>53</v>
      </c>
      <c r="B220" s="67">
        <v>45192</v>
      </c>
      <c r="C220" s="68" t="str">
        <f t="shared" si="18"/>
        <v>Сб</v>
      </c>
      <c r="H220" s="30" t="s">
        <v>15</v>
      </c>
      <c r="I220" s="69">
        <f t="shared" si="19"/>
        <v>45170</v>
      </c>
      <c r="J220" s="30" t="str">
        <f>CHOOSE(SUMPRODUCT((K220:L220&gt;0)*{1,2})+1,"","переработка","норма","норма + переработка")</f>
        <v/>
      </c>
      <c r="K220" s="30">
        <f t="shared" si="20"/>
        <v>0</v>
      </c>
      <c r="L220" s="30">
        <f>IF(A220="В/П",,MIN(SUMIFS(L$3:L219,H$3:H219,H220,B$3:B219,B220)+E220,8)-SUMIFS(L$3:L219,H$3:H219,H220,B$3:B219,B220))</f>
        <v>0</v>
      </c>
      <c r="M220" s="70"/>
    </row>
    <row r="221" spans="1:13" x14ac:dyDescent="0.2">
      <c r="A221" s="66" t="s">
        <v>53</v>
      </c>
      <c r="B221" s="67">
        <v>45193</v>
      </c>
      <c r="C221" s="68" t="str">
        <f t="shared" si="18"/>
        <v>Вс</v>
      </c>
      <c r="H221" s="30" t="s">
        <v>15</v>
      </c>
      <c r="I221" s="69">
        <f t="shared" si="19"/>
        <v>45170</v>
      </c>
      <c r="J221" s="30" t="str">
        <f>CHOOSE(SUMPRODUCT((K221:L221&gt;0)*{1,2})+1,"","переработка","норма","норма + переработка")</f>
        <v/>
      </c>
      <c r="K221" s="30">
        <f t="shared" si="20"/>
        <v>0</v>
      </c>
      <c r="L221" s="30">
        <f>IF(A221="В/П",,MIN(SUMIFS(L$3:L220,H$3:H220,H221,B$3:B220,B221)+E221,8)-SUMIFS(L$3:L220,H$3:H220,H221,B$3:B220,B221))</f>
        <v>0</v>
      </c>
      <c r="M221" s="70"/>
    </row>
    <row r="222" spans="1:13" x14ac:dyDescent="0.2">
      <c r="B222" s="6">
        <v>45194</v>
      </c>
      <c r="C222" s="71" t="str">
        <f t="shared" si="18"/>
        <v>Пн</v>
      </c>
      <c r="D222" s="30" t="s">
        <v>48</v>
      </c>
      <c r="E222" s="30">
        <v>8</v>
      </c>
      <c r="H222" s="30" t="s">
        <v>15</v>
      </c>
      <c r="I222" s="69">
        <f t="shared" si="19"/>
        <v>45170</v>
      </c>
      <c r="J222" s="30" t="str">
        <f>CHOOSE(SUMPRODUCT((K222:L222&gt;0)*{1,2})+1,"","переработка","норма","норма + переработка")</f>
        <v>норма</v>
      </c>
      <c r="K222" s="30">
        <f t="shared" si="20"/>
        <v>0</v>
      </c>
      <c r="L222" s="30">
        <f>IF(A222="В/П",,MIN(SUMIFS(L$3:L221,H$3:H221,H222,B$3:B221,B222)+E222,8)-SUMIFS(L$3:L221,H$3:H221,H222,B$3:B221,B222))</f>
        <v>8</v>
      </c>
      <c r="M222" s="70"/>
    </row>
    <row r="223" spans="1:13" x14ac:dyDescent="0.2">
      <c r="B223" s="6">
        <v>45195</v>
      </c>
      <c r="C223" s="71" t="str">
        <f t="shared" si="18"/>
        <v>Вт</v>
      </c>
      <c r="D223" s="30" t="s">
        <v>48</v>
      </c>
      <c r="E223" s="30">
        <v>8</v>
      </c>
      <c r="H223" s="30" t="s">
        <v>15</v>
      </c>
      <c r="I223" s="69">
        <f t="shared" si="19"/>
        <v>45170</v>
      </c>
      <c r="J223" s="30" t="str">
        <f>CHOOSE(SUMPRODUCT((K223:L223&gt;0)*{1,2})+1,"","переработка","норма","норма + переработка")</f>
        <v>норма</v>
      </c>
      <c r="K223" s="30">
        <f t="shared" si="20"/>
        <v>0</v>
      </c>
      <c r="L223" s="30">
        <f>IF(A223="В/П",,MIN(SUMIFS(L$3:L222,H$3:H222,H223,B$3:B222,B223)+E223,8)-SUMIFS(L$3:L222,H$3:H222,H223,B$3:B222,B223))</f>
        <v>8</v>
      </c>
      <c r="M223" s="70"/>
    </row>
    <row r="224" spans="1:13" x14ac:dyDescent="0.2">
      <c r="B224" s="6">
        <v>45196</v>
      </c>
      <c r="C224" s="71" t="str">
        <f t="shared" ref="C224:C327" si="21">TEXT(B224,"ДДД")</f>
        <v>Ср</v>
      </c>
      <c r="D224" s="30" t="s">
        <v>48</v>
      </c>
      <c r="E224" s="30">
        <v>8</v>
      </c>
      <c r="H224" s="30" t="s">
        <v>15</v>
      </c>
      <c r="I224" s="69">
        <f t="shared" si="19"/>
        <v>45170</v>
      </c>
      <c r="J224" s="30" t="str">
        <f>CHOOSE(SUMPRODUCT((K224:L224&gt;0)*{1,2})+1,"","переработка","норма","норма + переработка")</f>
        <v>норма</v>
      </c>
      <c r="K224" s="30">
        <f t="shared" si="20"/>
        <v>0</v>
      </c>
      <c r="L224" s="30">
        <f>IF(A224="В/П",,MIN(SUMIFS(L$3:L223,H$3:H223,H224,B$3:B223,B224)+E224,8)-SUMIFS(L$3:L223,H$3:H223,H224,B$3:B223,B224))</f>
        <v>8</v>
      </c>
      <c r="M224" s="70"/>
    </row>
    <row r="225" spans="1:13" x14ac:dyDescent="0.2">
      <c r="B225" s="6">
        <v>45197</v>
      </c>
      <c r="C225" s="71" t="str">
        <f t="shared" si="21"/>
        <v>Чт</v>
      </c>
      <c r="D225" s="30" t="s">
        <v>48</v>
      </c>
      <c r="E225" s="30">
        <v>8</v>
      </c>
      <c r="H225" s="30" t="s">
        <v>15</v>
      </c>
      <c r="I225" s="69">
        <f t="shared" si="19"/>
        <v>45170</v>
      </c>
      <c r="J225" s="30" t="str">
        <f>CHOOSE(SUMPRODUCT((K225:L225&gt;0)*{1,2})+1,"","переработка","норма","норма + переработка")</f>
        <v>норма</v>
      </c>
      <c r="K225" s="30">
        <f t="shared" si="20"/>
        <v>0</v>
      </c>
      <c r="L225" s="30">
        <f>IF(A225="В/П",,MIN(SUMIFS(L$3:L224,H$3:H224,H225,B$3:B224,B225)+E225,8)-SUMIFS(L$3:L224,H$3:H224,H225,B$3:B224,B225))</f>
        <v>8</v>
      </c>
      <c r="M225" s="70"/>
    </row>
    <row r="226" spans="1:13" x14ac:dyDescent="0.2">
      <c r="B226" s="6">
        <v>45198</v>
      </c>
      <c r="C226" s="71" t="str">
        <f t="shared" si="21"/>
        <v>Пт</v>
      </c>
      <c r="D226" s="30" t="s">
        <v>48</v>
      </c>
      <c r="E226" s="30">
        <v>8</v>
      </c>
      <c r="H226" s="30" t="s">
        <v>15</v>
      </c>
      <c r="I226" s="69">
        <f t="shared" si="19"/>
        <v>45170</v>
      </c>
      <c r="J226" s="30" t="str">
        <f>CHOOSE(SUMPRODUCT((K226:L226&gt;0)*{1,2})+1,"","переработка","норма","норма + переработка")</f>
        <v>норма</v>
      </c>
      <c r="K226" s="30">
        <f t="shared" si="20"/>
        <v>0</v>
      </c>
      <c r="L226" s="30">
        <f>IF(A226="В/П",,MIN(SUMIFS(L$3:L225,H$3:H225,H226,B$3:B225,B226)+E226,8)-SUMIFS(L$3:L225,H$3:H225,H226,B$3:B225,B226))</f>
        <v>8</v>
      </c>
      <c r="M226" s="70"/>
    </row>
    <row r="227" spans="1:13" x14ac:dyDescent="0.2">
      <c r="A227" s="66" t="s">
        <v>53</v>
      </c>
      <c r="B227" s="67">
        <v>45199</v>
      </c>
      <c r="C227" s="68" t="str">
        <f t="shared" si="21"/>
        <v>Сб</v>
      </c>
      <c r="H227" s="30" t="s">
        <v>15</v>
      </c>
      <c r="I227" s="69">
        <f t="shared" si="19"/>
        <v>45170</v>
      </c>
      <c r="J227" s="30" t="str">
        <f>CHOOSE(SUMPRODUCT((K227:L227&gt;0)*{1,2})+1,"","переработка","норма","норма + переработка")</f>
        <v/>
      </c>
      <c r="K227" s="30">
        <f t="shared" si="20"/>
        <v>0</v>
      </c>
      <c r="L227" s="30">
        <f>IF(A227="В/П",,MIN(SUMIFS(L$3:L226,H$3:H226,H227,B$3:B226,B227)+E227,8)-SUMIFS(L$3:L226,H$3:H226,H227,B$3:B226,B227))</f>
        <v>0</v>
      </c>
      <c r="M227" s="70"/>
    </row>
    <row r="228" spans="1:13" x14ac:dyDescent="0.2">
      <c r="B228" s="6">
        <v>45170</v>
      </c>
      <c r="C228" s="71" t="str">
        <f t="shared" si="21"/>
        <v>Пт</v>
      </c>
      <c r="D228" s="30" t="s">
        <v>47</v>
      </c>
      <c r="E228" s="30">
        <v>7</v>
      </c>
      <c r="H228" s="30" t="s">
        <v>18</v>
      </c>
      <c r="I228" s="69">
        <f t="shared" si="19"/>
        <v>45170</v>
      </c>
      <c r="J228" s="30" t="str">
        <f>CHOOSE(SUMPRODUCT((K228:L228&gt;0)*{1,2})+1,"","переработка","норма","норма + переработка")</f>
        <v>норма</v>
      </c>
      <c r="K228" s="30">
        <f t="shared" si="20"/>
        <v>0</v>
      </c>
      <c r="L228" s="30">
        <f>IF(A228="В/П",,MIN(SUMIFS(L$3:L227,H$3:H227,H228,B$3:B227,B228)+E228,8)-SUMIFS(L$3:L227,H$3:H227,H228,B$3:B227,B228))</f>
        <v>7</v>
      </c>
      <c r="M228" s="70"/>
    </row>
    <row r="229" spans="1:13" x14ac:dyDescent="0.2">
      <c r="B229" s="6">
        <v>45170</v>
      </c>
      <c r="C229" s="71" t="str">
        <f>TEXT(B229,"ДДД")</f>
        <v>Пт</v>
      </c>
      <c r="D229" s="30" t="s">
        <v>16</v>
      </c>
      <c r="E229" s="30">
        <v>1</v>
      </c>
      <c r="H229" s="30" t="s">
        <v>18</v>
      </c>
      <c r="I229" s="69">
        <f>EOMONTH(B229,-1)+1</f>
        <v>45170</v>
      </c>
      <c r="J229" s="30" t="str">
        <f>CHOOSE(SUMPRODUCT((K229:L229&gt;0)*{1,2})+1,"","переработка","норма","норма + переработка")</f>
        <v>норма</v>
      </c>
      <c r="K229" s="30">
        <f t="shared" si="20"/>
        <v>0</v>
      </c>
      <c r="L229" s="30">
        <f>IF(A229="В/П",,MIN(SUMIFS(L$3:L228,H$3:H228,H229,B$3:B228,B229)+E229,8)-SUMIFS(L$3:L228,H$3:H228,H229,B$3:B228,B229))</f>
        <v>1</v>
      </c>
      <c r="M229" s="70"/>
    </row>
    <row r="230" spans="1:13" x14ac:dyDescent="0.2">
      <c r="A230" s="66" t="s">
        <v>53</v>
      </c>
      <c r="B230" s="67">
        <v>45171</v>
      </c>
      <c r="C230" s="68" t="str">
        <f t="shared" si="21"/>
        <v>Сб</v>
      </c>
      <c r="H230" s="30" t="s">
        <v>18</v>
      </c>
      <c r="I230" s="69">
        <f t="shared" si="19"/>
        <v>45170</v>
      </c>
      <c r="J230" s="30" t="str">
        <f>CHOOSE(SUMPRODUCT((K230:L230&gt;0)*{1,2})+1,"","переработка","норма","норма + переработка")</f>
        <v/>
      </c>
      <c r="K230" s="30">
        <f t="shared" si="20"/>
        <v>0</v>
      </c>
      <c r="L230" s="30">
        <f>IF(A230="В/П",,MIN(SUMIFS(L$3:L229,H$3:H229,H230,B$3:B229,B230)+E230,8)-SUMIFS(L$3:L229,H$3:H229,H230,B$3:B229,B230))</f>
        <v>0</v>
      </c>
      <c r="M230" s="70"/>
    </row>
    <row r="231" spans="1:13" x14ac:dyDescent="0.2">
      <c r="A231" s="66" t="s">
        <v>53</v>
      </c>
      <c r="B231" s="67">
        <v>45172</v>
      </c>
      <c r="C231" s="68" t="str">
        <f t="shared" si="21"/>
        <v>Вс</v>
      </c>
      <c r="H231" s="30" t="s">
        <v>18</v>
      </c>
      <c r="I231" s="69">
        <f t="shared" si="19"/>
        <v>45170</v>
      </c>
      <c r="J231" s="30" t="str">
        <f>CHOOSE(SUMPRODUCT((K231:L231&gt;0)*{1,2})+1,"","переработка","норма","норма + переработка")</f>
        <v/>
      </c>
      <c r="K231" s="30">
        <f t="shared" si="20"/>
        <v>0</v>
      </c>
      <c r="L231" s="30">
        <f>IF(A231="В/П",,MIN(SUMIFS(L$3:L230,H$3:H230,H231,B$3:B230,B231)+E231,8)-SUMIFS(L$3:L230,H$3:H230,H231,B$3:B230,B231))</f>
        <v>0</v>
      </c>
      <c r="M231" s="70"/>
    </row>
    <row r="232" spans="1:13" x14ac:dyDescent="0.2">
      <c r="B232" s="6">
        <v>45173</v>
      </c>
      <c r="C232" s="71" t="str">
        <f t="shared" si="21"/>
        <v>Пн</v>
      </c>
      <c r="D232" s="30" t="s">
        <v>47</v>
      </c>
      <c r="E232" s="30">
        <v>6</v>
      </c>
      <c r="H232" s="30" t="s">
        <v>18</v>
      </c>
      <c r="I232" s="69">
        <f t="shared" si="19"/>
        <v>45170</v>
      </c>
      <c r="J232" s="30" t="str">
        <f>CHOOSE(SUMPRODUCT((K232:L232&gt;0)*{1,2})+1,"","переработка","норма","норма + переработка")</f>
        <v>норма</v>
      </c>
      <c r="K232" s="30">
        <f t="shared" si="20"/>
        <v>0</v>
      </c>
      <c r="L232" s="30">
        <f>IF(A232="В/П",,MIN(SUMIFS(L$3:L231,H$3:H231,H232,B$3:B231,B232)+E232,8)-SUMIFS(L$3:L231,H$3:H231,H232,B$3:B231,B232))</f>
        <v>6</v>
      </c>
      <c r="M232" s="70"/>
    </row>
    <row r="233" spans="1:13" x14ac:dyDescent="0.2">
      <c r="B233" s="6">
        <v>45173</v>
      </c>
      <c r="C233" s="71" t="str">
        <f>TEXT(B233,"ДДД")</f>
        <v>Пн</v>
      </c>
      <c r="D233" s="30" t="s">
        <v>49</v>
      </c>
      <c r="E233" s="30">
        <v>1</v>
      </c>
      <c r="H233" s="30" t="s">
        <v>18</v>
      </c>
      <c r="I233" s="69">
        <f>EOMONTH(B233,-1)+1</f>
        <v>45170</v>
      </c>
      <c r="J233" s="30" t="str">
        <f>CHOOSE(SUMPRODUCT((K233:L233&gt;0)*{1,2})+1,"","переработка","норма","норма + переработка")</f>
        <v>норма</v>
      </c>
      <c r="K233" s="30">
        <f t="shared" si="20"/>
        <v>0</v>
      </c>
      <c r="L233" s="30">
        <f>IF(A233="В/П",,MIN(SUMIFS(L$3:L232,H$3:H232,H233,B$3:B232,B233)+E233,8)-SUMIFS(L$3:L232,H$3:H232,H233,B$3:B232,B233))</f>
        <v>1</v>
      </c>
      <c r="M233" s="70"/>
    </row>
    <row r="234" spans="1:13" x14ac:dyDescent="0.2">
      <c r="B234" s="6">
        <v>45173</v>
      </c>
      <c r="C234" s="71" t="str">
        <f>TEXT(B234,"ДДД")</f>
        <v>Пн</v>
      </c>
      <c r="D234" s="30" t="s">
        <v>16</v>
      </c>
      <c r="E234" s="30">
        <v>1</v>
      </c>
      <c r="H234" s="30" t="s">
        <v>18</v>
      </c>
      <c r="I234" s="69">
        <f>EOMONTH(B234,-1)+1</f>
        <v>45170</v>
      </c>
      <c r="J234" s="30" t="str">
        <f>CHOOSE(SUMPRODUCT((K234:L234&gt;0)*{1,2})+1,"","переработка","норма","норма + переработка")</f>
        <v>норма</v>
      </c>
      <c r="K234" s="30">
        <f t="shared" si="20"/>
        <v>0</v>
      </c>
      <c r="L234" s="30">
        <f>IF(A234="В/П",,MIN(SUMIFS(L$3:L233,H$3:H233,H234,B$3:B233,B234)+E234,8)-SUMIFS(L$3:L233,H$3:H233,H234,B$3:B233,B234))</f>
        <v>1</v>
      </c>
      <c r="M234" s="70"/>
    </row>
    <row r="235" spans="1:13" x14ac:dyDescent="0.2">
      <c r="B235" s="6">
        <v>45174</v>
      </c>
      <c r="C235" s="71" t="str">
        <f t="shared" si="21"/>
        <v>Вт</v>
      </c>
      <c r="D235" s="30" t="s">
        <v>47</v>
      </c>
      <c r="E235" s="30">
        <v>3</v>
      </c>
      <c r="H235" s="30" t="s">
        <v>18</v>
      </c>
      <c r="I235" s="69">
        <f t="shared" si="19"/>
        <v>45170</v>
      </c>
      <c r="J235" s="30" t="str">
        <f>CHOOSE(SUMPRODUCT((K235:L235&gt;0)*{1,2})+1,"","переработка","норма","норма + переработка")</f>
        <v>норма</v>
      </c>
      <c r="K235" s="30">
        <f t="shared" si="20"/>
        <v>0</v>
      </c>
      <c r="L235" s="30">
        <f>IF(A235="В/П",,MIN(SUMIFS(L$3:L234,H$3:H234,H235,B$3:B234,B235)+E235,8)-SUMIFS(L$3:L234,H$3:H234,H235,B$3:B234,B235))</f>
        <v>3</v>
      </c>
      <c r="M235" s="70"/>
    </row>
    <row r="236" spans="1:13" x14ac:dyDescent="0.2">
      <c r="B236" s="6">
        <v>45174</v>
      </c>
      <c r="C236" s="71" t="str">
        <f>TEXT(B236,"ДДД")</f>
        <v>Вт</v>
      </c>
      <c r="D236" s="30" t="s">
        <v>21</v>
      </c>
      <c r="E236" s="30">
        <v>4</v>
      </c>
      <c r="H236" s="30" t="s">
        <v>18</v>
      </c>
      <c r="I236" s="69">
        <f>EOMONTH(B236,-1)+1</f>
        <v>45170</v>
      </c>
      <c r="J236" s="30" t="str">
        <f>CHOOSE(SUMPRODUCT((K236:L236&gt;0)*{1,2})+1,"","переработка","норма","норма + переработка")</f>
        <v>норма</v>
      </c>
      <c r="K236" s="30">
        <f t="shared" si="20"/>
        <v>0</v>
      </c>
      <c r="L236" s="30">
        <f>IF(A236="В/П",,MIN(SUMIFS(L$3:L235,H$3:H235,H236,B$3:B235,B236)+E236,8)-SUMIFS(L$3:L235,H$3:H235,H236,B$3:B235,B236))</f>
        <v>4</v>
      </c>
      <c r="M236" s="70"/>
    </row>
    <row r="237" spans="1:13" x14ac:dyDescent="0.2">
      <c r="B237" s="6">
        <v>45174</v>
      </c>
      <c r="C237" s="71" t="str">
        <f>TEXT(B237,"ДДД")</f>
        <v>Вт</v>
      </c>
      <c r="D237" s="30" t="s">
        <v>16</v>
      </c>
      <c r="E237" s="30">
        <v>1</v>
      </c>
      <c r="H237" s="30" t="s">
        <v>18</v>
      </c>
      <c r="I237" s="69">
        <f>EOMONTH(B237,-1)+1</f>
        <v>45170</v>
      </c>
      <c r="J237" s="30" t="str">
        <f>CHOOSE(SUMPRODUCT((K237:L237&gt;0)*{1,2})+1,"","переработка","норма","норма + переработка")</f>
        <v>норма</v>
      </c>
      <c r="K237" s="30">
        <f t="shared" si="20"/>
        <v>0</v>
      </c>
      <c r="L237" s="30">
        <f>IF(A237="В/П",,MIN(SUMIFS(L$3:L236,H$3:H236,H237,B$3:B236,B237)+E237,8)-SUMIFS(L$3:L236,H$3:H236,H237,B$3:B236,B237))</f>
        <v>1</v>
      </c>
      <c r="M237" s="70"/>
    </row>
    <row r="238" spans="1:13" x14ac:dyDescent="0.2">
      <c r="B238" s="6">
        <v>45175</v>
      </c>
      <c r="C238" s="71" t="str">
        <f t="shared" si="21"/>
        <v>Ср</v>
      </c>
      <c r="D238" s="30" t="s">
        <v>47</v>
      </c>
      <c r="E238" s="30">
        <v>1</v>
      </c>
      <c r="H238" s="30" t="s">
        <v>18</v>
      </c>
      <c r="I238" s="69">
        <f t="shared" si="19"/>
        <v>45170</v>
      </c>
      <c r="J238" s="30" t="str">
        <f>CHOOSE(SUMPRODUCT((K238:L238&gt;0)*{1,2})+1,"","переработка","норма","норма + переработка")</f>
        <v>норма</v>
      </c>
      <c r="K238" s="30">
        <f t="shared" si="20"/>
        <v>0</v>
      </c>
      <c r="L238" s="30">
        <f>IF(A238="В/П",,MIN(SUMIFS(L$3:L237,H$3:H237,H238,B$3:B237,B238)+E238,8)-SUMIFS(L$3:L237,H$3:H237,H238,B$3:B237,B238))</f>
        <v>1</v>
      </c>
      <c r="M238" s="70"/>
    </row>
    <row r="239" spans="1:13" x14ac:dyDescent="0.2">
      <c r="B239" s="6">
        <v>45175</v>
      </c>
      <c r="C239" s="71" t="str">
        <f>TEXT(B239,"ДДД")</f>
        <v>Ср</v>
      </c>
      <c r="D239" s="30" t="s">
        <v>21</v>
      </c>
      <c r="E239" s="30">
        <v>4</v>
      </c>
      <c r="H239" s="30" t="s">
        <v>18</v>
      </c>
      <c r="I239" s="69">
        <f>EOMONTH(B239,-1)+1</f>
        <v>45170</v>
      </c>
      <c r="J239" s="30" t="str">
        <f>CHOOSE(SUMPRODUCT((K239:L239&gt;0)*{1,2})+1,"","переработка","норма","норма + переработка")</f>
        <v>норма</v>
      </c>
      <c r="K239" s="30">
        <f t="shared" si="20"/>
        <v>0</v>
      </c>
      <c r="L239" s="30">
        <f>IF(A239="В/П",,MIN(SUMIFS(L$3:L238,H$3:H238,H239,B$3:B238,B239)+E239,8)-SUMIFS(L$3:L238,H$3:H238,H239,B$3:B238,B239))</f>
        <v>4</v>
      </c>
      <c r="M239" s="70"/>
    </row>
    <row r="240" spans="1:13" x14ac:dyDescent="0.2">
      <c r="B240" s="6">
        <v>45175</v>
      </c>
      <c r="C240" s="71" t="str">
        <f>TEXT(B240,"ДДД")</f>
        <v>Ср</v>
      </c>
      <c r="D240" s="30" t="s">
        <v>20</v>
      </c>
      <c r="E240" s="30">
        <v>2</v>
      </c>
      <c r="H240" s="30" t="s">
        <v>18</v>
      </c>
      <c r="I240" s="69">
        <f>EOMONTH(B240,-1)+1</f>
        <v>45170</v>
      </c>
      <c r="J240" s="30" t="str">
        <f>CHOOSE(SUMPRODUCT((K240:L240&gt;0)*{1,2})+1,"","переработка","норма","норма + переработка")</f>
        <v>норма</v>
      </c>
      <c r="K240" s="30">
        <f t="shared" si="20"/>
        <v>0</v>
      </c>
      <c r="L240" s="30">
        <f>IF(A240="В/П",,MIN(SUMIFS(L$3:L239,H$3:H239,H240,B$3:B239,B240)+E240,8)-SUMIFS(L$3:L239,H$3:H239,H240,B$3:B239,B240))</f>
        <v>2</v>
      </c>
      <c r="M240" s="70"/>
    </row>
    <row r="241" spans="1:13" x14ac:dyDescent="0.2">
      <c r="B241" s="6">
        <v>45175</v>
      </c>
      <c r="C241" s="71" t="str">
        <f>TEXT(B241,"ДДД")</f>
        <v>Ср</v>
      </c>
      <c r="D241" s="30" t="s">
        <v>16</v>
      </c>
      <c r="E241" s="30">
        <v>1</v>
      </c>
      <c r="H241" s="30" t="s">
        <v>18</v>
      </c>
      <c r="I241" s="69">
        <f>EOMONTH(B241,-1)+1</f>
        <v>45170</v>
      </c>
      <c r="J241" s="30" t="str">
        <f>CHOOSE(SUMPRODUCT((K241:L241&gt;0)*{1,2})+1,"","переработка","норма","норма + переработка")</f>
        <v>норма</v>
      </c>
      <c r="K241" s="30">
        <f t="shared" si="20"/>
        <v>0</v>
      </c>
      <c r="L241" s="30">
        <f>IF(A241="В/П",,MIN(SUMIFS(L$3:L240,H$3:H240,H241,B$3:B240,B241)+E241,8)-SUMIFS(L$3:L240,H$3:H240,H241,B$3:B240,B241))</f>
        <v>1</v>
      </c>
      <c r="M241" s="70"/>
    </row>
    <row r="242" spans="1:13" x14ac:dyDescent="0.2">
      <c r="B242" s="6">
        <v>45176</v>
      </c>
      <c r="C242" s="71" t="str">
        <f t="shared" si="21"/>
        <v>Чт</v>
      </c>
      <c r="D242" s="30" t="s">
        <v>47</v>
      </c>
      <c r="E242" s="30">
        <v>1</v>
      </c>
      <c r="H242" s="30" t="s">
        <v>18</v>
      </c>
      <c r="I242" s="69">
        <f t="shared" si="19"/>
        <v>45170</v>
      </c>
      <c r="J242" s="30" t="str">
        <f>CHOOSE(SUMPRODUCT((K242:L242&gt;0)*{1,2})+1,"","переработка","норма","норма + переработка")</f>
        <v>норма</v>
      </c>
      <c r="K242" s="30">
        <f t="shared" si="20"/>
        <v>0</v>
      </c>
      <c r="L242" s="30">
        <f>IF(A242="В/П",,MIN(SUMIFS(L$3:L241,H$3:H241,H242,B$3:B241,B242)+E242,8)-SUMIFS(L$3:L241,H$3:H241,H242,B$3:B241,B242))</f>
        <v>1</v>
      </c>
      <c r="M242" s="70"/>
    </row>
    <row r="243" spans="1:13" x14ac:dyDescent="0.2">
      <c r="B243" s="6">
        <v>45176</v>
      </c>
      <c r="C243" s="71" t="str">
        <f>TEXT(B243,"ДДД")</f>
        <v>Чт</v>
      </c>
      <c r="D243" s="30" t="s">
        <v>21</v>
      </c>
      <c r="E243" s="30">
        <v>4</v>
      </c>
      <c r="H243" s="30" t="s">
        <v>18</v>
      </c>
      <c r="I243" s="69">
        <f>EOMONTH(B243,-1)+1</f>
        <v>45170</v>
      </c>
      <c r="J243" s="30" t="str">
        <f>CHOOSE(SUMPRODUCT((K243:L243&gt;0)*{1,2})+1,"","переработка","норма","норма + переработка")</f>
        <v>норма</v>
      </c>
      <c r="K243" s="30">
        <f t="shared" si="20"/>
        <v>0</v>
      </c>
      <c r="L243" s="30">
        <f>IF(A243="В/П",,MIN(SUMIFS(L$3:L242,H$3:H242,H243,B$3:B242,B243)+E243,8)-SUMIFS(L$3:L242,H$3:H242,H243,B$3:B242,B243))</f>
        <v>4</v>
      </c>
      <c r="M243" s="70"/>
    </row>
    <row r="244" spans="1:13" x14ac:dyDescent="0.2">
      <c r="B244" s="6">
        <v>45176</v>
      </c>
      <c r="C244" s="71" t="str">
        <f>TEXT(B244,"ДДД")</f>
        <v>Чт</v>
      </c>
      <c r="D244" s="30" t="s">
        <v>20</v>
      </c>
      <c r="E244" s="30">
        <v>2</v>
      </c>
      <c r="H244" s="30" t="s">
        <v>18</v>
      </c>
      <c r="I244" s="69">
        <f>EOMONTH(B244,-1)+1</f>
        <v>45170</v>
      </c>
      <c r="J244" s="30" t="str">
        <f>CHOOSE(SUMPRODUCT((K244:L244&gt;0)*{1,2})+1,"","переработка","норма","норма + переработка")</f>
        <v>норма</v>
      </c>
      <c r="K244" s="30">
        <f t="shared" si="20"/>
        <v>0</v>
      </c>
      <c r="L244" s="30">
        <f>IF(A244="В/П",,MIN(SUMIFS(L$3:L243,H$3:H243,H244,B$3:B243,B244)+E244,8)-SUMIFS(L$3:L243,H$3:H243,H244,B$3:B243,B244))</f>
        <v>2</v>
      </c>
      <c r="M244" s="70"/>
    </row>
    <row r="245" spans="1:13" x14ac:dyDescent="0.2">
      <c r="B245" s="6">
        <v>45176</v>
      </c>
      <c r="C245" s="71" t="str">
        <f>TEXT(B245,"ДДД")</f>
        <v>Чт</v>
      </c>
      <c r="D245" s="30" t="s">
        <v>16</v>
      </c>
      <c r="E245" s="30">
        <v>1</v>
      </c>
      <c r="H245" s="30" t="s">
        <v>18</v>
      </c>
      <c r="I245" s="69">
        <f>EOMONTH(B245,-1)+1</f>
        <v>45170</v>
      </c>
      <c r="J245" s="30" t="str">
        <f>CHOOSE(SUMPRODUCT((K245:L245&gt;0)*{1,2})+1,"","переработка","норма","норма + переработка")</f>
        <v>норма</v>
      </c>
      <c r="K245" s="30">
        <f t="shared" si="20"/>
        <v>0</v>
      </c>
      <c r="L245" s="30">
        <f>IF(A245="В/П",,MIN(SUMIFS(L$3:L244,H$3:H244,H245,B$3:B244,B245)+E245,8)-SUMIFS(L$3:L244,H$3:H244,H245,B$3:B244,B245))</f>
        <v>1</v>
      </c>
      <c r="M245" s="70"/>
    </row>
    <row r="246" spans="1:13" x14ac:dyDescent="0.2">
      <c r="B246" s="6">
        <v>45177</v>
      </c>
      <c r="C246" s="71" t="str">
        <f t="shared" si="21"/>
        <v>Пт</v>
      </c>
      <c r="D246" s="30" t="s">
        <v>47</v>
      </c>
      <c r="E246" s="30">
        <v>2</v>
      </c>
      <c r="H246" s="30" t="s">
        <v>18</v>
      </c>
      <c r="I246" s="69">
        <f t="shared" si="19"/>
        <v>45170</v>
      </c>
      <c r="J246" s="30" t="str">
        <f>CHOOSE(SUMPRODUCT((K246:L246&gt;0)*{1,2})+1,"","переработка","норма","норма + переработка")</f>
        <v>норма</v>
      </c>
      <c r="K246" s="30">
        <f t="shared" si="20"/>
        <v>0</v>
      </c>
      <c r="L246" s="30">
        <f>IF(A246="В/П",,MIN(SUMIFS(L$3:L245,H$3:H245,H246,B$3:B245,B246)+E246,8)-SUMIFS(L$3:L245,H$3:H245,H246,B$3:B245,B246))</f>
        <v>2</v>
      </c>
      <c r="M246" s="70"/>
    </row>
    <row r="247" spans="1:13" x14ac:dyDescent="0.2">
      <c r="B247" s="6">
        <v>45177</v>
      </c>
      <c r="C247" s="71" t="str">
        <f>TEXT(B247,"ДДД")</f>
        <v>Пт</v>
      </c>
      <c r="D247" s="30" t="s">
        <v>21</v>
      </c>
      <c r="E247" s="30">
        <v>6</v>
      </c>
      <c r="H247" s="30" t="s">
        <v>18</v>
      </c>
      <c r="I247" s="69">
        <f>EOMONTH(B247,-1)+1</f>
        <v>45170</v>
      </c>
      <c r="J247" s="30" t="str">
        <f>CHOOSE(SUMPRODUCT((K247:L247&gt;0)*{1,2})+1,"","переработка","норма","норма + переработка")</f>
        <v>норма</v>
      </c>
      <c r="K247" s="30">
        <f t="shared" si="20"/>
        <v>0</v>
      </c>
      <c r="L247" s="30">
        <f>IF(A247="В/П",,MIN(SUMIFS(L$3:L246,H$3:H246,H247,B$3:B246,B247)+E247,8)-SUMIFS(L$3:L246,H$3:H246,H247,B$3:B246,B247))</f>
        <v>6</v>
      </c>
      <c r="M247" s="70"/>
    </row>
    <row r="248" spans="1:13" x14ac:dyDescent="0.2">
      <c r="B248" s="6">
        <v>45177</v>
      </c>
      <c r="C248" s="71" t="str">
        <f>TEXT(B248,"ДДД")</f>
        <v>Пт</v>
      </c>
      <c r="D248" s="30" t="s">
        <v>16</v>
      </c>
      <c r="E248" s="30">
        <v>1</v>
      </c>
      <c r="H248" s="30" t="s">
        <v>18</v>
      </c>
      <c r="I248" s="69">
        <f>EOMONTH(B248,-1)+1</f>
        <v>45170</v>
      </c>
      <c r="J248" s="30" t="str">
        <f>CHOOSE(SUMPRODUCT((K248:L248&gt;0)*{1,2})+1,"","переработка","норма","норма + переработка")</f>
        <v>переработка</v>
      </c>
      <c r="K248" s="30">
        <f t="shared" si="20"/>
        <v>1</v>
      </c>
      <c r="L248" s="30">
        <f>IF(A248="В/П",,MIN(SUMIFS(L$3:L247,H$3:H247,H248,B$3:B247,B248)+E248,8)-SUMIFS(L$3:L247,H$3:H247,H248,B$3:B247,B248))</f>
        <v>0</v>
      </c>
      <c r="M248" s="70"/>
    </row>
    <row r="249" spans="1:13" x14ac:dyDescent="0.2">
      <c r="A249" s="66" t="s">
        <v>53</v>
      </c>
      <c r="B249" s="67">
        <v>45178</v>
      </c>
      <c r="C249" s="68" t="str">
        <f t="shared" si="21"/>
        <v>Сб</v>
      </c>
      <c r="H249" s="30" t="s">
        <v>18</v>
      </c>
      <c r="I249" s="69">
        <f t="shared" si="19"/>
        <v>45170</v>
      </c>
      <c r="J249" s="30" t="str">
        <f>CHOOSE(SUMPRODUCT((K249:L249&gt;0)*{1,2})+1,"","переработка","норма","норма + переработка")</f>
        <v/>
      </c>
      <c r="K249" s="30">
        <f t="shared" si="20"/>
        <v>0</v>
      </c>
      <c r="L249" s="30">
        <f>IF(A249="В/П",,MIN(SUMIFS(L$3:L248,H$3:H248,H249,B$3:B248,B249)+E249,8)-SUMIFS(L$3:L248,H$3:H248,H249,B$3:B248,B249))</f>
        <v>0</v>
      </c>
      <c r="M249" s="70"/>
    </row>
    <row r="250" spans="1:13" x14ac:dyDescent="0.2">
      <c r="A250" s="66" t="s">
        <v>53</v>
      </c>
      <c r="B250" s="67">
        <v>45179</v>
      </c>
      <c r="C250" s="68" t="str">
        <f t="shared" si="21"/>
        <v>Вс</v>
      </c>
      <c r="H250" s="30" t="s">
        <v>18</v>
      </c>
      <c r="I250" s="69">
        <f t="shared" ref="I250:I327" si="22">EOMONTH(B250,-1)+1</f>
        <v>45170</v>
      </c>
      <c r="J250" s="30" t="str">
        <f>CHOOSE(SUMPRODUCT((K250:L250&gt;0)*{1,2})+1,"","переработка","норма","норма + переработка")</f>
        <v/>
      </c>
      <c r="K250" s="30">
        <f t="shared" si="20"/>
        <v>0</v>
      </c>
      <c r="L250" s="30">
        <f>IF(A250="В/П",,MIN(SUMIFS(L$3:L249,H$3:H249,H250,B$3:B249,B250)+E250,8)-SUMIFS(L$3:L249,H$3:H249,H250,B$3:B249,B250))</f>
        <v>0</v>
      </c>
      <c r="M250" s="70"/>
    </row>
    <row r="251" spans="1:13" x14ac:dyDescent="0.2">
      <c r="B251" s="6">
        <v>45180</v>
      </c>
      <c r="C251" s="71" t="str">
        <f t="shared" si="21"/>
        <v>Пн</v>
      </c>
      <c r="D251" s="30" t="s">
        <v>47</v>
      </c>
      <c r="E251" s="30">
        <v>6</v>
      </c>
      <c r="H251" s="30" t="s">
        <v>18</v>
      </c>
      <c r="I251" s="69">
        <f t="shared" si="22"/>
        <v>45170</v>
      </c>
      <c r="J251" s="30" t="str">
        <f>CHOOSE(SUMPRODUCT((K251:L251&gt;0)*{1,2})+1,"","переработка","норма","норма + переработка")</f>
        <v>норма</v>
      </c>
      <c r="K251" s="30">
        <f t="shared" si="20"/>
        <v>0</v>
      </c>
      <c r="L251" s="30">
        <f>IF(A251="В/П",,MIN(SUMIFS(L$3:L250,H$3:H250,H251,B$3:B250,B251)+E251,8)-SUMIFS(L$3:L250,H$3:H250,H251,B$3:B250,B251))</f>
        <v>6</v>
      </c>
      <c r="M251" s="70"/>
    </row>
    <row r="252" spans="1:13" x14ac:dyDescent="0.2">
      <c r="B252" s="6">
        <v>45180</v>
      </c>
      <c r="C252" s="71" t="str">
        <f>TEXT(B252,"ДДД")</f>
        <v>Пн</v>
      </c>
      <c r="D252" s="30" t="s">
        <v>16</v>
      </c>
      <c r="E252" s="30">
        <v>2</v>
      </c>
      <c r="H252" s="30" t="s">
        <v>18</v>
      </c>
      <c r="I252" s="69">
        <f>EOMONTH(B252,-1)+1</f>
        <v>45170</v>
      </c>
      <c r="J252" s="30" t="str">
        <f>CHOOSE(SUMPRODUCT((K252:L252&gt;0)*{1,2})+1,"","переработка","норма","норма + переработка")</f>
        <v>норма</v>
      </c>
      <c r="K252" s="30">
        <f t="shared" si="20"/>
        <v>0</v>
      </c>
      <c r="L252" s="30">
        <f>IF(A252="В/П",,MIN(SUMIFS(L$3:L251,H$3:H251,H252,B$3:B251,B252)+E252,8)-SUMIFS(L$3:L251,H$3:H251,H252,B$3:B251,B252))</f>
        <v>2</v>
      </c>
      <c r="M252" s="70"/>
    </row>
    <row r="253" spans="1:13" x14ac:dyDescent="0.2">
      <c r="B253" s="6">
        <v>45180</v>
      </c>
      <c r="C253" s="71" t="str">
        <f>TEXT(B253,"ДДД")</f>
        <v>Пн</v>
      </c>
      <c r="D253" s="30" t="s">
        <v>19</v>
      </c>
      <c r="E253" s="30">
        <v>1</v>
      </c>
      <c r="H253" s="30" t="s">
        <v>18</v>
      </c>
      <c r="I253" s="69">
        <f>EOMONTH(B253,-1)+1</f>
        <v>45170</v>
      </c>
      <c r="J253" s="30" t="str">
        <f>CHOOSE(SUMPRODUCT((K253:L253&gt;0)*{1,2})+1,"","переработка","норма","норма + переработка")</f>
        <v>переработка</v>
      </c>
      <c r="K253" s="30">
        <f t="shared" si="20"/>
        <v>1</v>
      </c>
      <c r="L253" s="30">
        <f>IF(A253="В/П",,MIN(SUMIFS(L$3:L252,H$3:H252,H253,B$3:B252,B253)+E253,8)-SUMIFS(L$3:L252,H$3:H252,H253,B$3:B252,B253))</f>
        <v>0</v>
      </c>
      <c r="M253" s="70"/>
    </row>
    <row r="254" spans="1:13" x14ac:dyDescent="0.2">
      <c r="B254" s="6">
        <v>45181</v>
      </c>
      <c r="C254" s="71" t="str">
        <f t="shared" si="21"/>
        <v>Вт</v>
      </c>
      <c r="D254" s="30" t="s">
        <v>47</v>
      </c>
      <c r="E254" s="30">
        <v>6</v>
      </c>
      <c r="H254" s="30" t="s">
        <v>18</v>
      </c>
      <c r="I254" s="69">
        <f t="shared" si="22"/>
        <v>45170</v>
      </c>
      <c r="J254" s="30" t="str">
        <f>CHOOSE(SUMPRODUCT((K254:L254&gt;0)*{1,2})+1,"","переработка","норма","норма + переработка")</f>
        <v>норма</v>
      </c>
      <c r="K254" s="30">
        <f t="shared" si="20"/>
        <v>0</v>
      </c>
      <c r="L254" s="30">
        <f>IF(A254="В/П",,MIN(SUMIFS(L$3:L253,H$3:H253,H254,B$3:B253,B254)+E254,8)-SUMIFS(L$3:L253,H$3:H253,H254,B$3:B253,B254))</f>
        <v>6</v>
      </c>
      <c r="M254" s="70"/>
    </row>
    <row r="255" spans="1:13" x14ac:dyDescent="0.2">
      <c r="B255" s="6">
        <v>45181</v>
      </c>
      <c r="C255" s="71" t="str">
        <f>TEXT(B255,"ДДД")</f>
        <v>Вт</v>
      </c>
      <c r="D255" s="30" t="s">
        <v>16</v>
      </c>
      <c r="E255" s="30">
        <v>1</v>
      </c>
      <c r="H255" s="30" t="s">
        <v>18</v>
      </c>
      <c r="I255" s="69">
        <f>EOMONTH(B255,-1)+1</f>
        <v>45170</v>
      </c>
      <c r="J255" s="30" t="str">
        <f>CHOOSE(SUMPRODUCT((K255:L255&gt;0)*{1,2})+1,"","переработка","норма","норма + переработка")</f>
        <v>норма</v>
      </c>
      <c r="K255" s="30">
        <f t="shared" si="20"/>
        <v>0</v>
      </c>
      <c r="L255" s="30">
        <f>IF(A255="В/П",,MIN(SUMIFS(L$3:L254,H$3:H254,H255,B$3:B254,B255)+E255,8)-SUMIFS(L$3:L254,H$3:H254,H255,B$3:B254,B255))</f>
        <v>1</v>
      </c>
      <c r="M255" s="70"/>
    </row>
    <row r="256" spans="1:13" x14ac:dyDescent="0.2">
      <c r="B256" s="6">
        <v>45181</v>
      </c>
      <c r="C256" s="71" t="str">
        <f>TEXT(B256,"ДДД")</f>
        <v>Вт</v>
      </c>
      <c r="D256" s="30" t="s">
        <v>44</v>
      </c>
      <c r="E256" s="30">
        <v>1</v>
      </c>
      <c r="H256" s="30" t="s">
        <v>18</v>
      </c>
      <c r="I256" s="69">
        <f>EOMONTH(B256,-1)+1</f>
        <v>45170</v>
      </c>
      <c r="J256" s="30" t="str">
        <f>CHOOSE(SUMPRODUCT((K256:L256&gt;0)*{1,2})+1,"","переработка","норма","норма + переработка")</f>
        <v>норма</v>
      </c>
      <c r="K256" s="30">
        <f t="shared" si="20"/>
        <v>0</v>
      </c>
      <c r="L256" s="30">
        <f>IF(A256="В/П",,MIN(SUMIFS(L$3:L255,H$3:H255,H256,B$3:B255,B256)+E256,8)-SUMIFS(L$3:L255,H$3:H255,H256,B$3:B255,B256))</f>
        <v>1</v>
      </c>
      <c r="M256" s="70"/>
    </row>
    <row r="257" spans="1:13" x14ac:dyDescent="0.2">
      <c r="B257" s="6">
        <v>45182</v>
      </c>
      <c r="C257" s="71" t="str">
        <f t="shared" si="21"/>
        <v>Ср</v>
      </c>
      <c r="D257" s="30" t="s">
        <v>47</v>
      </c>
      <c r="E257" s="30">
        <v>5</v>
      </c>
      <c r="H257" s="30" t="s">
        <v>18</v>
      </c>
      <c r="I257" s="69">
        <f t="shared" si="22"/>
        <v>45170</v>
      </c>
      <c r="J257" s="30" t="str">
        <f>CHOOSE(SUMPRODUCT((K257:L257&gt;0)*{1,2})+1,"","переработка","норма","норма + переработка")</f>
        <v>норма</v>
      </c>
      <c r="K257" s="30">
        <f t="shared" si="20"/>
        <v>0</v>
      </c>
      <c r="L257" s="30">
        <f>IF(A257="В/П",,MIN(SUMIFS(L$3:L256,H$3:H256,H257,B$3:B256,B257)+E257,8)-SUMIFS(L$3:L256,H$3:H256,H257,B$3:B256,B257))</f>
        <v>5</v>
      </c>
      <c r="M257" s="70"/>
    </row>
    <row r="258" spans="1:13" x14ac:dyDescent="0.2">
      <c r="B258" s="6">
        <v>45182</v>
      </c>
      <c r="C258" s="71" t="str">
        <f>TEXT(B258,"ДДД")</f>
        <v>Ср</v>
      </c>
      <c r="D258" s="30" t="s">
        <v>21</v>
      </c>
      <c r="E258" s="30">
        <v>5</v>
      </c>
      <c r="H258" s="30" t="s">
        <v>18</v>
      </c>
      <c r="I258" s="69">
        <f>EOMONTH(B258,-1)+1</f>
        <v>45170</v>
      </c>
      <c r="J258" s="30" t="str">
        <f>CHOOSE(SUMPRODUCT((K258:L258&gt;0)*{1,2})+1,"","переработка","норма","норма + переработка")</f>
        <v>норма + переработка</v>
      </c>
      <c r="K258" s="30">
        <f t="shared" si="20"/>
        <v>2</v>
      </c>
      <c r="L258" s="30">
        <f>IF(A258="В/П",,MIN(SUMIFS(L$3:L257,H$3:H257,H258,B$3:B257,B258)+E258,8)-SUMIFS(L$3:L257,H$3:H257,H258,B$3:B257,B258))</f>
        <v>3</v>
      </c>
      <c r="M258" s="70"/>
    </row>
    <row r="259" spans="1:13" x14ac:dyDescent="0.2">
      <c r="B259" s="6">
        <v>45182</v>
      </c>
      <c r="C259" s="71" t="str">
        <f>TEXT(B259,"ДДД")</f>
        <v>Ср</v>
      </c>
      <c r="D259" s="30" t="s">
        <v>20</v>
      </c>
      <c r="E259" s="30">
        <v>1</v>
      </c>
      <c r="H259" s="30" t="s">
        <v>18</v>
      </c>
      <c r="I259" s="69">
        <f>EOMONTH(B259,-1)+1</f>
        <v>45170</v>
      </c>
      <c r="J259" s="30" t="str">
        <f>CHOOSE(SUMPRODUCT((K259:L259&gt;0)*{1,2})+1,"","переработка","норма","норма + переработка")</f>
        <v>переработка</v>
      </c>
      <c r="K259" s="30">
        <f t="shared" ref="K259:K322" si="23">MIN(E259,E259-L259)</f>
        <v>1</v>
      </c>
      <c r="L259" s="30">
        <f>IF(A259="В/П",,MIN(SUMIFS(L$3:L258,H$3:H258,H259,B$3:B258,B259)+E259,8)-SUMIFS(L$3:L258,H$3:H258,H259,B$3:B258,B259))</f>
        <v>0</v>
      </c>
      <c r="M259" s="70"/>
    </row>
    <row r="260" spans="1:13" x14ac:dyDescent="0.2">
      <c r="B260" s="6">
        <v>45182</v>
      </c>
      <c r="C260" s="71" t="str">
        <f>TEXT(B260,"ДДД")</f>
        <v>Ср</v>
      </c>
      <c r="D260" s="30" t="s">
        <v>49</v>
      </c>
      <c r="E260" s="30">
        <v>1</v>
      </c>
      <c r="H260" s="30" t="s">
        <v>18</v>
      </c>
      <c r="I260" s="69">
        <f>EOMONTH(B260,-1)+1</f>
        <v>45170</v>
      </c>
      <c r="J260" s="30" t="str">
        <f>CHOOSE(SUMPRODUCT((K260:L260&gt;0)*{1,2})+1,"","переработка","норма","норма + переработка")</f>
        <v>переработка</v>
      </c>
      <c r="K260" s="30">
        <f t="shared" si="23"/>
        <v>1</v>
      </c>
      <c r="L260" s="30">
        <f>IF(A260="В/П",,MIN(SUMIFS(L$3:L259,H$3:H259,H260,B$3:B259,B260)+E260,8)-SUMIFS(L$3:L259,H$3:H259,H260,B$3:B259,B260))</f>
        <v>0</v>
      </c>
      <c r="M260" s="70"/>
    </row>
    <row r="261" spans="1:13" x14ac:dyDescent="0.2">
      <c r="B261" s="6">
        <v>45183</v>
      </c>
      <c r="C261" s="71" t="str">
        <f t="shared" si="21"/>
        <v>Чт</v>
      </c>
      <c r="D261" s="30" t="s">
        <v>47</v>
      </c>
      <c r="E261" s="30">
        <v>6</v>
      </c>
      <c r="H261" s="30" t="s">
        <v>18</v>
      </c>
      <c r="I261" s="69">
        <f t="shared" si="22"/>
        <v>45170</v>
      </c>
      <c r="J261" s="30" t="str">
        <f>CHOOSE(SUMPRODUCT((K261:L261&gt;0)*{1,2})+1,"","переработка","норма","норма + переработка")</f>
        <v>норма</v>
      </c>
      <c r="K261" s="30">
        <f t="shared" si="23"/>
        <v>0</v>
      </c>
      <c r="L261" s="30">
        <f>IF(A261="В/П",,MIN(SUMIFS(L$3:L260,H$3:H260,H261,B$3:B260,B261)+E261,8)-SUMIFS(L$3:L260,H$3:H260,H261,B$3:B260,B261))</f>
        <v>6</v>
      </c>
      <c r="M261" s="70"/>
    </row>
    <row r="262" spans="1:13" x14ac:dyDescent="0.2">
      <c r="B262" s="6">
        <v>45183</v>
      </c>
      <c r="C262" s="71" t="str">
        <f>TEXT(B262,"ДДД")</f>
        <v>Чт</v>
      </c>
      <c r="D262" s="30" t="s">
        <v>20</v>
      </c>
      <c r="E262" s="30">
        <v>4</v>
      </c>
      <c r="H262" s="30" t="s">
        <v>18</v>
      </c>
      <c r="I262" s="69">
        <f>EOMONTH(B262,-1)+1</f>
        <v>45170</v>
      </c>
      <c r="J262" s="30" t="str">
        <f>CHOOSE(SUMPRODUCT((K262:L262&gt;0)*{1,2})+1,"","переработка","норма","норма + переработка")</f>
        <v>норма + переработка</v>
      </c>
      <c r="K262" s="30">
        <f t="shared" si="23"/>
        <v>2</v>
      </c>
      <c r="L262" s="30">
        <f>IF(A262="В/П",,MIN(SUMIFS(L$3:L261,H$3:H261,H262,B$3:B261,B262)+E262,8)-SUMIFS(L$3:L261,H$3:H261,H262,B$3:B261,B262))</f>
        <v>2</v>
      </c>
      <c r="M262" s="70"/>
    </row>
    <row r="263" spans="1:13" x14ac:dyDescent="0.2">
      <c r="B263" s="6">
        <v>45183</v>
      </c>
      <c r="C263" s="71" t="str">
        <f>TEXT(B263,"ДДД")</f>
        <v>Чт</v>
      </c>
      <c r="D263" s="30" t="s">
        <v>16</v>
      </c>
      <c r="E263" s="30">
        <v>1</v>
      </c>
      <c r="H263" s="30" t="s">
        <v>18</v>
      </c>
      <c r="I263" s="69">
        <f>EOMONTH(B263,-1)+1</f>
        <v>45170</v>
      </c>
      <c r="J263" s="30" t="str">
        <f>CHOOSE(SUMPRODUCT((K263:L263&gt;0)*{1,2})+1,"","переработка","норма","норма + переработка")</f>
        <v>переработка</v>
      </c>
      <c r="K263" s="30">
        <f t="shared" si="23"/>
        <v>1</v>
      </c>
      <c r="L263" s="30">
        <f>IF(A263="В/П",,MIN(SUMIFS(L$3:L262,H$3:H262,H263,B$3:B262,B263)+E263,8)-SUMIFS(L$3:L262,H$3:H262,H263,B$3:B262,B263))</f>
        <v>0</v>
      </c>
      <c r="M263" s="70"/>
    </row>
    <row r="264" spans="1:13" x14ac:dyDescent="0.2">
      <c r="B264" s="6">
        <v>45184</v>
      </c>
      <c r="C264" s="71" t="str">
        <f t="shared" si="21"/>
        <v>Пт</v>
      </c>
      <c r="D264" s="30" t="s">
        <v>47</v>
      </c>
      <c r="E264" s="30">
        <v>5</v>
      </c>
      <c r="H264" s="30" t="s">
        <v>18</v>
      </c>
      <c r="I264" s="69">
        <f t="shared" si="22"/>
        <v>45170</v>
      </c>
      <c r="J264" s="30" t="str">
        <f>CHOOSE(SUMPRODUCT((K264:L264&gt;0)*{1,2})+1,"","переработка","норма","норма + переработка")</f>
        <v>норма</v>
      </c>
      <c r="K264" s="30">
        <f t="shared" si="23"/>
        <v>0</v>
      </c>
      <c r="L264" s="30">
        <f>IF(A264="В/П",,MIN(SUMIFS(L$3:L263,H$3:H263,H264,B$3:B263,B264)+E264,8)-SUMIFS(L$3:L263,H$3:H263,H264,B$3:B263,B264))</f>
        <v>5</v>
      </c>
      <c r="M264" s="70"/>
    </row>
    <row r="265" spans="1:13" x14ac:dyDescent="0.2">
      <c r="B265" s="6">
        <v>45184</v>
      </c>
      <c r="C265" s="71" t="str">
        <f>TEXT(B265,"ДДД")</f>
        <v>Пт</v>
      </c>
      <c r="D265" s="30" t="s">
        <v>20</v>
      </c>
      <c r="E265" s="30">
        <v>1</v>
      </c>
      <c r="H265" s="30" t="s">
        <v>18</v>
      </c>
      <c r="I265" s="69">
        <f>EOMONTH(B265,-1)+1</f>
        <v>45170</v>
      </c>
      <c r="J265" s="30" t="str">
        <f>CHOOSE(SUMPRODUCT((K265:L265&gt;0)*{1,2})+1,"","переработка","норма","норма + переработка")</f>
        <v>норма</v>
      </c>
      <c r="K265" s="30">
        <f t="shared" si="23"/>
        <v>0</v>
      </c>
      <c r="L265" s="30">
        <f>IF(A265="В/П",,MIN(SUMIFS(L$3:L264,H$3:H264,H265,B$3:B264,B265)+E265,8)-SUMIFS(L$3:L264,H$3:H264,H265,B$3:B264,B265))</f>
        <v>1</v>
      </c>
      <c r="M265" s="70"/>
    </row>
    <row r="266" spans="1:13" x14ac:dyDescent="0.2">
      <c r="B266" s="6">
        <v>45184</v>
      </c>
      <c r="C266" s="71" t="str">
        <f>TEXT(B266,"ДДД")</f>
        <v>Пт</v>
      </c>
      <c r="D266" s="30" t="s">
        <v>41</v>
      </c>
      <c r="E266" s="30">
        <v>2</v>
      </c>
      <c r="H266" s="30" t="s">
        <v>18</v>
      </c>
      <c r="I266" s="69">
        <f>EOMONTH(B266,-1)+1</f>
        <v>45170</v>
      </c>
      <c r="J266" s="30" t="str">
        <f>CHOOSE(SUMPRODUCT((K266:L266&gt;0)*{1,2})+1,"","переработка","норма","норма + переработка")</f>
        <v>норма</v>
      </c>
      <c r="K266" s="30">
        <f t="shared" si="23"/>
        <v>0</v>
      </c>
      <c r="L266" s="30">
        <f>IF(A266="В/П",,MIN(SUMIFS(L$3:L265,H$3:H265,H266,B$3:B265,B266)+E266,8)-SUMIFS(L$3:L265,H$3:H265,H266,B$3:B265,B266))</f>
        <v>2</v>
      </c>
      <c r="M266" s="70"/>
    </row>
    <row r="267" spans="1:13" x14ac:dyDescent="0.2">
      <c r="A267" s="66" t="s">
        <v>53</v>
      </c>
      <c r="B267" s="67">
        <v>45185</v>
      </c>
      <c r="C267" s="68" t="str">
        <f t="shared" si="21"/>
        <v>Сб</v>
      </c>
      <c r="H267" s="30" t="s">
        <v>18</v>
      </c>
      <c r="I267" s="69">
        <f t="shared" si="22"/>
        <v>45170</v>
      </c>
      <c r="J267" s="30" t="str">
        <f>CHOOSE(SUMPRODUCT((K267:L267&gt;0)*{1,2})+1,"","переработка","норма","норма + переработка")</f>
        <v/>
      </c>
      <c r="K267" s="30">
        <f t="shared" si="23"/>
        <v>0</v>
      </c>
      <c r="L267" s="30">
        <f>IF(A267="В/П",,MIN(SUMIFS(L$3:L266,H$3:H266,H267,B$3:B266,B267)+E267,8)-SUMIFS(L$3:L266,H$3:H266,H267,B$3:B266,B267))</f>
        <v>0</v>
      </c>
      <c r="M267" s="70"/>
    </row>
    <row r="268" spans="1:13" x14ac:dyDescent="0.2">
      <c r="A268" s="66" t="s">
        <v>53</v>
      </c>
      <c r="B268" s="67">
        <v>45186</v>
      </c>
      <c r="C268" s="68" t="str">
        <f t="shared" si="21"/>
        <v>Вс</v>
      </c>
      <c r="H268" s="30" t="s">
        <v>18</v>
      </c>
      <c r="I268" s="69">
        <f t="shared" si="22"/>
        <v>45170</v>
      </c>
      <c r="J268" s="30" t="str">
        <f>CHOOSE(SUMPRODUCT((K268:L268&gt;0)*{1,2})+1,"","переработка","норма","норма + переработка")</f>
        <v/>
      </c>
      <c r="K268" s="30">
        <f t="shared" si="23"/>
        <v>0</v>
      </c>
      <c r="L268" s="30">
        <f>IF(A268="В/П",,MIN(SUMIFS(L$3:L267,H$3:H267,H268,B$3:B267,B268)+E268,8)-SUMIFS(L$3:L267,H$3:H267,H268,B$3:B267,B268))</f>
        <v>0</v>
      </c>
      <c r="M268" s="70"/>
    </row>
    <row r="269" spans="1:13" x14ac:dyDescent="0.2">
      <c r="B269" s="6">
        <v>45187</v>
      </c>
      <c r="C269" s="71" t="str">
        <f t="shared" si="21"/>
        <v>Пн</v>
      </c>
      <c r="D269" s="30" t="s">
        <v>47</v>
      </c>
      <c r="E269" s="30">
        <v>5</v>
      </c>
      <c r="H269" s="30" t="s">
        <v>18</v>
      </c>
      <c r="I269" s="69">
        <f t="shared" si="22"/>
        <v>45170</v>
      </c>
      <c r="J269" s="30" t="str">
        <f>CHOOSE(SUMPRODUCT((K269:L269&gt;0)*{1,2})+1,"","переработка","норма","норма + переработка")</f>
        <v>норма</v>
      </c>
      <c r="K269" s="30">
        <f t="shared" si="23"/>
        <v>0</v>
      </c>
      <c r="L269" s="30">
        <f>IF(A269="В/П",,MIN(SUMIFS(L$3:L268,H$3:H268,H269,B$3:B268,B269)+E269,8)-SUMIFS(L$3:L268,H$3:H268,H269,B$3:B268,B269))</f>
        <v>5</v>
      </c>
      <c r="M269" s="70"/>
    </row>
    <row r="270" spans="1:13" x14ac:dyDescent="0.2">
      <c r="B270" s="6">
        <v>45187</v>
      </c>
      <c r="C270" s="71" t="str">
        <f t="shared" si="21"/>
        <v>Пн</v>
      </c>
      <c r="D270" s="30" t="s">
        <v>41</v>
      </c>
      <c r="E270" s="30">
        <v>2</v>
      </c>
      <c r="H270" s="30" t="s">
        <v>18</v>
      </c>
      <c r="I270" s="69">
        <f t="shared" si="22"/>
        <v>45170</v>
      </c>
      <c r="J270" s="30" t="str">
        <f>CHOOSE(SUMPRODUCT((K270:L270&gt;0)*{1,2})+1,"","переработка","норма","норма + переработка")</f>
        <v>норма</v>
      </c>
      <c r="K270" s="30">
        <f t="shared" si="23"/>
        <v>0</v>
      </c>
      <c r="L270" s="30">
        <f>IF(A270="В/П",,MIN(SUMIFS(L$3:L269,H$3:H269,H270,B$3:B269,B270)+E270,8)-SUMIFS(L$3:L269,H$3:H269,H270,B$3:B269,B270))</f>
        <v>2</v>
      </c>
      <c r="M270" s="70"/>
    </row>
    <row r="271" spans="1:13" x14ac:dyDescent="0.2">
      <c r="B271" s="6">
        <v>45187</v>
      </c>
      <c r="C271" s="71" t="str">
        <f t="shared" si="21"/>
        <v>Пн</v>
      </c>
      <c r="D271" s="30" t="s">
        <v>16</v>
      </c>
      <c r="E271" s="30">
        <v>1</v>
      </c>
      <c r="H271" s="30" t="s">
        <v>18</v>
      </c>
      <c r="I271" s="69">
        <f t="shared" si="22"/>
        <v>45170</v>
      </c>
      <c r="J271" s="30" t="str">
        <f>CHOOSE(SUMPRODUCT((K271:L271&gt;0)*{1,2})+1,"","переработка","норма","норма + переработка")</f>
        <v>норма</v>
      </c>
      <c r="K271" s="30">
        <f t="shared" si="23"/>
        <v>0</v>
      </c>
      <c r="L271" s="30">
        <f>IF(A271="В/П",,MIN(SUMIFS(L$3:L270,H$3:H270,H271,B$3:B270,B271)+E271,8)-SUMIFS(L$3:L270,H$3:H270,H271,B$3:B270,B271))</f>
        <v>1</v>
      </c>
      <c r="M271" s="70"/>
    </row>
    <row r="272" spans="1:13" x14ac:dyDescent="0.2">
      <c r="B272" s="6">
        <v>45188</v>
      </c>
      <c r="C272" s="71" t="str">
        <f t="shared" si="21"/>
        <v>Вт</v>
      </c>
      <c r="D272" s="30" t="s">
        <v>47</v>
      </c>
      <c r="E272" s="30">
        <v>8</v>
      </c>
      <c r="H272" s="30" t="s">
        <v>18</v>
      </c>
      <c r="I272" s="69">
        <f t="shared" si="22"/>
        <v>45170</v>
      </c>
      <c r="J272" s="30" t="str">
        <f>CHOOSE(SUMPRODUCT((K272:L272&gt;0)*{1,2})+1,"","переработка","норма","норма + переработка")</f>
        <v>норма</v>
      </c>
      <c r="K272" s="30">
        <f t="shared" si="23"/>
        <v>0</v>
      </c>
      <c r="L272" s="30">
        <f>IF(A272="В/П",,MIN(SUMIFS(L$3:L271,H$3:H271,H272,B$3:B271,B272)+E272,8)-SUMIFS(L$3:L271,H$3:H271,H272,B$3:B271,B272))</f>
        <v>8</v>
      </c>
      <c r="M272" s="70"/>
    </row>
    <row r="273" spans="1:13" x14ac:dyDescent="0.2">
      <c r="B273" s="6">
        <v>45188</v>
      </c>
      <c r="C273" s="71" t="str">
        <f t="shared" si="21"/>
        <v>Вт</v>
      </c>
      <c r="D273" s="30" t="s">
        <v>16</v>
      </c>
      <c r="E273" s="30">
        <v>1</v>
      </c>
      <c r="H273" s="30" t="s">
        <v>18</v>
      </c>
      <c r="I273" s="69">
        <f t="shared" si="22"/>
        <v>45170</v>
      </c>
      <c r="J273" s="30" t="str">
        <f>CHOOSE(SUMPRODUCT((K273:L273&gt;0)*{1,2})+1,"","переработка","норма","норма + переработка")</f>
        <v>переработка</v>
      </c>
      <c r="K273" s="30">
        <f t="shared" si="23"/>
        <v>1</v>
      </c>
      <c r="L273" s="30">
        <f>IF(A273="В/П",,MIN(SUMIFS(L$3:L272,H$3:H272,H273,B$3:B272,B273)+E273,8)-SUMIFS(L$3:L272,H$3:H272,H273,B$3:B272,B273))</f>
        <v>0</v>
      </c>
      <c r="M273" s="70"/>
    </row>
    <row r="274" spans="1:13" x14ac:dyDescent="0.2">
      <c r="B274" s="6">
        <v>45189</v>
      </c>
      <c r="C274" s="71" t="str">
        <f t="shared" si="21"/>
        <v>Ср</v>
      </c>
      <c r="D274" s="30" t="s">
        <v>47</v>
      </c>
      <c r="E274" s="30">
        <v>8</v>
      </c>
      <c r="H274" s="30" t="s">
        <v>18</v>
      </c>
      <c r="I274" s="69">
        <f t="shared" si="22"/>
        <v>45170</v>
      </c>
      <c r="J274" s="30" t="str">
        <f>CHOOSE(SUMPRODUCT((K274:L274&gt;0)*{1,2})+1,"","переработка","норма","норма + переработка")</f>
        <v>норма</v>
      </c>
      <c r="K274" s="30">
        <f t="shared" si="23"/>
        <v>0</v>
      </c>
      <c r="L274" s="30">
        <f>IF(A274="В/П",,MIN(SUMIFS(L$3:L273,H$3:H273,H274,B$3:B273,B274)+E274,8)-SUMIFS(L$3:L273,H$3:H273,H274,B$3:B273,B274))</f>
        <v>8</v>
      </c>
      <c r="M274" s="70"/>
    </row>
    <row r="275" spans="1:13" x14ac:dyDescent="0.2">
      <c r="B275" s="6">
        <v>45189</v>
      </c>
      <c r="C275" s="71" t="str">
        <f t="shared" si="21"/>
        <v>Ср</v>
      </c>
      <c r="D275" s="30" t="s">
        <v>20</v>
      </c>
      <c r="E275" s="30">
        <v>1</v>
      </c>
      <c r="H275" s="30" t="s">
        <v>18</v>
      </c>
      <c r="I275" s="69">
        <f t="shared" si="22"/>
        <v>45170</v>
      </c>
      <c r="J275" s="30" t="str">
        <f>CHOOSE(SUMPRODUCT((K275:L275&gt;0)*{1,2})+1,"","переработка","норма","норма + переработка")</f>
        <v>переработка</v>
      </c>
      <c r="K275" s="30">
        <f t="shared" si="23"/>
        <v>1</v>
      </c>
      <c r="L275" s="30">
        <f>IF(A275="В/П",,MIN(SUMIFS(L$3:L274,H$3:H274,H275,B$3:B274,B275)+E275,8)-SUMIFS(L$3:L274,H$3:H274,H275,B$3:B274,B275))</f>
        <v>0</v>
      </c>
      <c r="M275" s="70"/>
    </row>
    <row r="276" spans="1:13" x14ac:dyDescent="0.2">
      <c r="B276" s="6">
        <v>45189</v>
      </c>
      <c r="C276" s="71" t="str">
        <f t="shared" si="21"/>
        <v>Ср</v>
      </c>
      <c r="D276" s="30" t="s">
        <v>49</v>
      </c>
      <c r="E276" s="30">
        <v>1</v>
      </c>
      <c r="H276" s="30" t="s">
        <v>18</v>
      </c>
      <c r="I276" s="69">
        <f t="shared" si="22"/>
        <v>45170</v>
      </c>
      <c r="J276" s="30" t="str">
        <f>CHOOSE(SUMPRODUCT((K276:L276&gt;0)*{1,2})+1,"","переработка","норма","норма + переработка")</f>
        <v>переработка</v>
      </c>
      <c r="K276" s="30">
        <f t="shared" si="23"/>
        <v>1</v>
      </c>
      <c r="L276" s="30">
        <f>IF(A276="В/П",,MIN(SUMIFS(L$3:L275,H$3:H275,H276,B$3:B275,B276)+E276,8)-SUMIFS(L$3:L275,H$3:H275,H276,B$3:B275,B276))</f>
        <v>0</v>
      </c>
      <c r="M276" s="70"/>
    </row>
    <row r="277" spans="1:13" x14ac:dyDescent="0.2">
      <c r="B277" s="6">
        <v>45190</v>
      </c>
      <c r="C277" s="71" t="str">
        <f t="shared" si="21"/>
        <v>Чт</v>
      </c>
      <c r="D277" s="30" t="s">
        <v>47</v>
      </c>
      <c r="E277" s="30">
        <v>7</v>
      </c>
      <c r="H277" s="30" t="s">
        <v>18</v>
      </c>
      <c r="I277" s="69">
        <f t="shared" si="22"/>
        <v>45170</v>
      </c>
      <c r="J277" s="30" t="str">
        <f>CHOOSE(SUMPRODUCT((K277:L277&gt;0)*{1,2})+1,"","переработка","норма","норма + переработка")</f>
        <v>норма</v>
      </c>
      <c r="K277" s="30">
        <f t="shared" si="23"/>
        <v>0</v>
      </c>
      <c r="L277" s="30">
        <f>IF(A277="В/П",,MIN(SUMIFS(L$3:L276,H$3:H276,H277,B$3:B276,B277)+E277,8)-SUMIFS(L$3:L276,H$3:H276,H277,B$3:B276,B277))</f>
        <v>7</v>
      </c>
      <c r="M277" s="70"/>
    </row>
    <row r="278" spans="1:13" x14ac:dyDescent="0.2">
      <c r="B278" s="6">
        <v>45190</v>
      </c>
      <c r="C278" s="71" t="str">
        <f t="shared" si="21"/>
        <v>Чт</v>
      </c>
      <c r="D278" s="30" t="s">
        <v>41</v>
      </c>
      <c r="E278" s="30">
        <v>1</v>
      </c>
      <c r="H278" s="30" t="s">
        <v>18</v>
      </c>
      <c r="I278" s="69">
        <f t="shared" si="22"/>
        <v>45170</v>
      </c>
      <c r="J278" s="30" t="str">
        <f>CHOOSE(SUMPRODUCT((K278:L278&gt;0)*{1,2})+1,"","переработка","норма","норма + переработка")</f>
        <v>норма</v>
      </c>
      <c r="K278" s="30">
        <f t="shared" si="23"/>
        <v>0</v>
      </c>
      <c r="L278" s="30">
        <f>IF(A278="В/П",,MIN(SUMIFS(L$3:L277,H$3:H277,H278,B$3:B277,B278)+E278,8)-SUMIFS(L$3:L277,H$3:H277,H278,B$3:B277,B278))</f>
        <v>1</v>
      </c>
      <c r="M278" s="70"/>
    </row>
    <row r="279" spans="1:13" x14ac:dyDescent="0.2">
      <c r="B279" s="6">
        <v>45190</v>
      </c>
      <c r="C279" s="71" t="str">
        <f t="shared" si="21"/>
        <v>Чт</v>
      </c>
      <c r="D279" s="30" t="s">
        <v>16</v>
      </c>
      <c r="E279" s="30">
        <v>2</v>
      </c>
      <c r="H279" s="30" t="s">
        <v>18</v>
      </c>
      <c r="I279" s="69">
        <f t="shared" si="22"/>
        <v>45170</v>
      </c>
      <c r="J279" s="30" t="str">
        <f>CHOOSE(SUMPRODUCT((K279:L279&gt;0)*{1,2})+1,"","переработка","норма","норма + переработка")</f>
        <v>переработка</v>
      </c>
      <c r="K279" s="30">
        <f t="shared" si="23"/>
        <v>2</v>
      </c>
      <c r="L279" s="30">
        <f>IF(A279="В/П",,MIN(SUMIFS(L$3:L278,H$3:H278,H279,B$3:B278,B279)+E279,8)-SUMIFS(L$3:L278,H$3:H278,H279,B$3:B278,B279))</f>
        <v>0</v>
      </c>
      <c r="M279" s="70"/>
    </row>
    <row r="280" spans="1:13" x14ac:dyDescent="0.2">
      <c r="B280" s="6">
        <v>45191</v>
      </c>
      <c r="C280" s="71" t="str">
        <f t="shared" si="21"/>
        <v>Пт</v>
      </c>
      <c r="D280" s="30" t="s">
        <v>47</v>
      </c>
      <c r="E280" s="30">
        <v>7</v>
      </c>
      <c r="H280" s="30" t="s">
        <v>18</v>
      </c>
      <c r="I280" s="69">
        <f t="shared" si="22"/>
        <v>45170</v>
      </c>
      <c r="J280" s="30" t="str">
        <f>CHOOSE(SUMPRODUCT((K280:L280&gt;0)*{1,2})+1,"","переработка","норма","норма + переработка")</f>
        <v>норма</v>
      </c>
      <c r="K280" s="30">
        <f t="shared" si="23"/>
        <v>0</v>
      </c>
      <c r="L280" s="30">
        <f>IF(A280="В/П",,MIN(SUMIFS(L$3:L279,H$3:H279,H280,B$3:B279,B280)+E280,8)-SUMIFS(L$3:L279,H$3:H279,H280,B$3:B279,B280))</f>
        <v>7</v>
      </c>
      <c r="M280" s="70"/>
    </row>
    <row r="281" spans="1:13" x14ac:dyDescent="0.2">
      <c r="B281" s="6">
        <v>45191</v>
      </c>
      <c r="C281" s="71" t="str">
        <f t="shared" si="21"/>
        <v>Пт</v>
      </c>
      <c r="D281" s="30" t="s">
        <v>41</v>
      </c>
      <c r="E281" s="30">
        <v>3</v>
      </c>
      <c r="H281" s="30" t="s">
        <v>18</v>
      </c>
      <c r="I281" s="69">
        <f t="shared" si="22"/>
        <v>45170</v>
      </c>
      <c r="J281" s="30" t="str">
        <f>CHOOSE(SUMPRODUCT((K281:L281&gt;0)*{1,2})+1,"","переработка","норма","норма + переработка")</f>
        <v>норма + переработка</v>
      </c>
      <c r="K281" s="30">
        <f t="shared" si="23"/>
        <v>2</v>
      </c>
      <c r="L281" s="30">
        <f>IF(A281="В/П",,MIN(SUMIFS(L$3:L280,H$3:H280,H281,B$3:B280,B281)+E281,8)-SUMIFS(L$3:L280,H$3:H280,H281,B$3:B280,B281))</f>
        <v>1</v>
      </c>
      <c r="M281" s="70"/>
    </row>
    <row r="282" spans="1:13" x14ac:dyDescent="0.2">
      <c r="A282" s="66" t="s">
        <v>53</v>
      </c>
      <c r="B282" s="67">
        <v>45192</v>
      </c>
      <c r="C282" s="68" t="str">
        <f t="shared" si="21"/>
        <v>Сб</v>
      </c>
      <c r="H282" s="30" t="s">
        <v>18</v>
      </c>
      <c r="I282" s="69">
        <f t="shared" si="22"/>
        <v>45170</v>
      </c>
      <c r="J282" s="30" t="str">
        <f>CHOOSE(SUMPRODUCT((K282:L282&gt;0)*{1,2})+1,"","переработка","норма","норма + переработка")</f>
        <v/>
      </c>
      <c r="K282" s="30">
        <f t="shared" si="23"/>
        <v>0</v>
      </c>
      <c r="L282" s="30">
        <f>IF(A282="В/П",,MIN(SUMIFS(L$3:L281,H$3:H281,H282,B$3:B281,B282)+E282,8)-SUMIFS(L$3:L281,H$3:H281,H282,B$3:B281,B282))</f>
        <v>0</v>
      </c>
      <c r="M282" s="70"/>
    </row>
    <row r="283" spans="1:13" x14ac:dyDescent="0.2">
      <c r="A283" s="66" t="s">
        <v>53</v>
      </c>
      <c r="B283" s="67">
        <v>45193</v>
      </c>
      <c r="C283" s="68" t="str">
        <f t="shared" si="21"/>
        <v>Вс</v>
      </c>
      <c r="D283" s="30" t="s">
        <v>35</v>
      </c>
      <c r="E283" s="30">
        <v>8</v>
      </c>
      <c r="H283" s="30" t="s">
        <v>18</v>
      </c>
      <c r="I283" s="69">
        <f t="shared" si="22"/>
        <v>45170</v>
      </c>
      <c r="J283" s="30" t="str">
        <f>CHOOSE(SUMPRODUCT((K283:L283&gt;0)*{1,2})+1,"","переработка","норма","норма + переработка")</f>
        <v>переработка</v>
      </c>
      <c r="K283" s="30">
        <f t="shared" si="23"/>
        <v>8</v>
      </c>
      <c r="L283" s="30">
        <f>IF(A283="В/П",,MIN(SUMIFS(L$3:L282,H$3:H282,H283,B$3:B282,B283)+E283,8)-SUMIFS(L$3:L282,H$3:H282,H283,B$3:B282,B283))</f>
        <v>0</v>
      </c>
      <c r="M283" s="70"/>
    </row>
    <row r="284" spans="1:13" x14ac:dyDescent="0.2">
      <c r="B284" s="6">
        <v>45194</v>
      </c>
      <c r="C284" s="71" t="str">
        <f t="shared" si="21"/>
        <v>Пн</v>
      </c>
      <c r="D284" s="30" t="s">
        <v>21</v>
      </c>
      <c r="E284" s="30">
        <v>8</v>
      </c>
      <c r="H284" s="30" t="s">
        <v>18</v>
      </c>
      <c r="I284" s="69">
        <f t="shared" si="22"/>
        <v>45170</v>
      </c>
      <c r="J284" s="30" t="str">
        <f>CHOOSE(SUMPRODUCT((K284:L284&gt;0)*{1,2})+1,"","переработка","норма","норма + переработка")</f>
        <v>норма</v>
      </c>
      <c r="K284" s="30">
        <f t="shared" si="23"/>
        <v>0</v>
      </c>
      <c r="L284" s="30">
        <f>IF(A284="В/П",,MIN(SUMIFS(L$3:L283,H$3:H283,H284,B$3:B283,B284)+E284,8)-SUMIFS(L$3:L283,H$3:H283,H284,B$3:B283,B284))</f>
        <v>8</v>
      </c>
      <c r="M284" s="70"/>
    </row>
    <row r="285" spans="1:13" x14ac:dyDescent="0.2">
      <c r="B285" s="6">
        <v>45194</v>
      </c>
      <c r="C285" s="71" t="str">
        <f t="shared" si="21"/>
        <v>Пн</v>
      </c>
      <c r="D285" s="30" t="s">
        <v>20</v>
      </c>
      <c r="E285" s="30">
        <v>4</v>
      </c>
      <c r="H285" s="30" t="s">
        <v>18</v>
      </c>
      <c r="I285" s="69">
        <f t="shared" si="22"/>
        <v>45170</v>
      </c>
      <c r="J285" s="30" t="str">
        <f>CHOOSE(SUMPRODUCT((K285:L285&gt;0)*{1,2})+1,"","переработка","норма","норма + переработка")</f>
        <v>переработка</v>
      </c>
      <c r="K285" s="30">
        <f t="shared" si="23"/>
        <v>4</v>
      </c>
      <c r="L285" s="30">
        <f>IF(A285="В/П",,MIN(SUMIFS(L$3:L284,H$3:H284,H285,B$3:B284,B285)+E285,8)-SUMIFS(L$3:L284,H$3:H284,H285,B$3:B284,B285))</f>
        <v>0</v>
      </c>
      <c r="M285" s="70"/>
    </row>
    <row r="286" spans="1:13" x14ac:dyDescent="0.2">
      <c r="B286" s="6">
        <v>45195</v>
      </c>
      <c r="C286" s="71" t="str">
        <f t="shared" si="21"/>
        <v>Вт</v>
      </c>
      <c r="D286" s="30" t="s">
        <v>21</v>
      </c>
      <c r="E286" s="30">
        <v>4</v>
      </c>
      <c r="H286" s="30" t="s">
        <v>18</v>
      </c>
      <c r="I286" s="69">
        <f t="shared" si="22"/>
        <v>45170</v>
      </c>
      <c r="J286" s="30" t="str">
        <f>CHOOSE(SUMPRODUCT((K286:L286&gt;0)*{1,2})+1,"","переработка","норма","норма + переработка")</f>
        <v>норма</v>
      </c>
      <c r="K286" s="30">
        <f t="shared" si="23"/>
        <v>0</v>
      </c>
      <c r="L286" s="30">
        <f>IF(A286="В/П",,MIN(SUMIFS(L$3:L285,H$3:H285,H286,B$3:B285,B286)+E286,8)-SUMIFS(L$3:L285,H$3:H285,H286,B$3:B285,B286))</f>
        <v>4</v>
      </c>
      <c r="M286" s="70"/>
    </row>
    <row r="287" spans="1:13" x14ac:dyDescent="0.2">
      <c r="B287" s="6">
        <v>45195</v>
      </c>
      <c r="C287" s="71" t="str">
        <f t="shared" si="21"/>
        <v>Вт</v>
      </c>
      <c r="D287" s="30" t="s">
        <v>20</v>
      </c>
      <c r="E287" s="30">
        <v>8</v>
      </c>
      <c r="H287" s="30" t="s">
        <v>18</v>
      </c>
      <c r="I287" s="69">
        <f t="shared" si="22"/>
        <v>45170</v>
      </c>
      <c r="J287" s="30" t="str">
        <f>CHOOSE(SUMPRODUCT((K287:L287&gt;0)*{1,2})+1,"","переработка","норма","норма + переработка")</f>
        <v>норма + переработка</v>
      </c>
      <c r="K287" s="30">
        <f t="shared" si="23"/>
        <v>4</v>
      </c>
      <c r="L287" s="30">
        <f>IF(A287="В/П",,MIN(SUMIFS(L$3:L286,H$3:H286,H287,B$3:B286,B287)+E287,8)-SUMIFS(L$3:L286,H$3:H286,H287,B$3:B286,B287))</f>
        <v>4</v>
      </c>
      <c r="M287" s="70"/>
    </row>
    <row r="288" spans="1:13" x14ac:dyDescent="0.2">
      <c r="B288" s="6">
        <v>45196</v>
      </c>
      <c r="C288" s="71" t="str">
        <f t="shared" si="21"/>
        <v>Ср</v>
      </c>
      <c r="D288" s="30" t="s">
        <v>21</v>
      </c>
      <c r="E288" s="30">
        <v>4</v>
      </c>
      <c r="H288" s="30" t="s">
        <v>18</v>
      </c>
      <c r="I288" s="69">
        <f t="shared" si="22"/>
        <v>45170</v>
      </c>
      <c r="J288" s="30" t="str">
        <f>CHOOSE(SUMPRODUCT((K288:L288&gt;0)*{1,2})+1,"","переработка","норма","норма + переработка")</f>
        <v>норма</v>
      </c>
      <c r="K288" s="30">
        <f t="shared" si="23"/>
        <v>0</v>
      </c>
      <c r="L288" s="30">
        <f>IF(A288="В/П",,MIN(SUMIFS(L$3:L287,H$3:H287,H288,B$3:B287,B288)+E288,8)-SUMIFS(L$3:L287,H$3:H287,H288,B$3:B287,B288))</f>
        <v>4</v>
      </c>
      <c r="M288" s="70"/>
    </row>
    <row r="289" spans="1:13" x14ac:dyDescent="0.2">
      <c r="B289" s="6">
        <v>45196</v>
      </c>
      <c r="C289" s="71" t="str">
        <f t="shared" si="21"/>
        <v>Ср</v>
      </c>
      <c r="D289" s="30" t="s">
        <v>20</v>
      </c>
      <c r="E289" s="30">
        <v>10</v>
      </c>
      <c r="H289" s="30" t="s">
        <v>18</v>
      </c>
      <c r="I289" s="69">
        <f t="shared" si="22"/>
        <v>45170</v>
      </c>
      <c r="J289" s="30" t="str">
        <f>CHOOSE(SUMPRODUCT((K289:L289&gt;0)*{1,2})+1,"","переработка","норма","норма + переработка")</f>
        <v>норма + переработка</v>
      </c>
      <c r="K289" s="30">
        <f t="shared" si="23"/>
        <v>6</v>
      </c>
      <c r="L289" s="30">
        <f>IF(A289="В/П",,MIN(SUMIFS(L$3:L288,H$3:H288,H289,B$3:B288,B289)+E289,8)-SUMIFS(L$3:L288,H$3:H288,H289,B$3:B288,B289))</f>
        <v>4</v>
      </c>
      <c r="M289" s="70"/>
    </row>
    <row r="290" spans="1:13" x14ac:dyDescent="0.2">
      <c r="B290" s="6">
        <v>45197</v>
      </c>
      <c r="C290" s="71" t="str">
        <f t="shared" si="21"/>
        <v>Чт</v>
      </c>
      <c r="D290" s="30" t="s">
        <v>21</v>
      </c>
      <c r="E290" s="30">
        <v>5</v>
      </c>
      <c r="H290" s="30" t="s">
        <v>18</v>
      </c>
      <c r="I290" s="69">
        <f t="shared" si="22"/>
        <v>45170</v>
      </c>
      <c r="J290" s="30" t="str">
        <f>CHOOSE(SUMPRODUCT((K290:L290&gt;0)*{1,2})+1,"","переработка","норма","норма + переработка")</f>
        <v>норма</v>
      </c>
      <c r="K290" s="30">
        <f t="shared" si="23"/>
        <v>0</v>
      </c>
      <c r="L290" s="30">
        <f>IF(A290="В/П",,MIN(SUMIFS(L$3:L289,H$3:H289,H290,B$3:B289,B290)+E290,8)-SUMIFS(L$3:L289,H$3:H289,H290,B$3:B289,B290))</f>
        <v>5</v>
      </c>
      <c r="M290" s="70"/>
    </row>
    <row r="291" spans="1:13" x14ac:dyDescent="0.2">
      <c r="B291" s="6">
        <v>45197</v>
      </c>
      <c r="C291" s="71" t="str">
        <f t="shared" si="21"/>
        <v>Чт</v>
      </c>
      <c r="D291" s="30" t="s">
        <v>20</v>
      </c>
      <c r="E291" s="30">
        <v>10</v>
      </c>
      <c r="H291" s="30" t="s">
        <v>18</v>
      </c>
      <c r="I291" s="69">
        <f t="shared" si="22"/>
        <v>45170</v>
      </c>
      <c r="J291" s="30" t="str">
        <f>CHOOSE(SUMPRODUCT((K291:L291&gt;0)*{1,2})+1,"","переработка","норма","норма + переработка")</f>
        <v>норма + переработка</v>
      </c>
      <c r="K291" s="30">
        <f t="shared" si="23"/>
        <v>7</v>
      </c>
      <c r="L291" s="30">
        <f>IF(A291="В/П",,MIN(SUMIFS(L$3:L290,H$3:H290,H291,B$3:B290,B291)+E291,8)-SUMIFS(L$3:L290,H$3:H290,H291,B$3:B290,B291))</f>
        <v>3</v>
      </c>
      <c r="M291" s="70"/>
    </row>
    <row r="292" spans="1:13" x14ac:dyDescent="0.2">
      <c r="B292" s="6">
        <v>45198</v>
      </c>
      <c r="C292" s="71" t="str">
        <f t="shared" si="21"/>
        <v>Пт</v>
      </c>
      <c r="D292" s="30" t="s">
        <v>21</v>
      </c>
      <c r="E292" s="30">
        <v>3</v>
      </c>
      <c r="H292" s="30" t="s">
        <v>18</v>
      </c>
      <c r="I292" s="69">
        <f t="shared" si="22"/>
        <v>45170</v>
      </c>
      <c r="J292" s="30" t="str">
        <f>CHOOSE(SUMPRODUCT((K292:L292&gt;0)*{1,2})+1,"","переработка","норма","норма + переработка")</f>
        <v>норма</v>
      </c>
      <c r="K292" s="30">
        <f t="shared" si="23"/>
        <v>0</v>
      </c>
      <c r="L292" s="30">
        <f>IF(A292="В/П",,MIN(SUMIFS(L$3:L291,H$3:H291,H292,B$3:B291,B292)+E292,8)-SUMIFS(L$3:L291,H$3:H291,H292,B$3:B291,B292))</f>
        <v>3</v>
      </c>
      <c r="M292" s="70"/>
    </row>
    <row r="293" spans="1:13" x14ac:dyDescent="0.2">
      <c r="B293" s="6">
        <v>45198</v>
      </c>
      <c r="C293" s="71" t="str">
        <f t="shared" si="21"/>
        <v>Пт</v>
      </c>
      <c r="D293" s="30" t="s">
        <v>20</v>
      </c>
      <c r="E293" s="30">
        <v>10</v>
      </c>
      <c r="H293" s="30" t="s">
        <v>18</v>
      </c>
      <c r="I293" s="69">
        <f t="shared" si="22"/>
        <v>45170</v>
      </c>
      <c r="J293" s="30" t="str">
        <f>CHOOSE(SUMPRODUCT((K293:L293&gt;0)*{1,2})+1,"","переработка","норма","норма + переработка")</f>
        <v>норма + переработка</v>
      </c>
      <c r="K293" s="30">
        <f t="shared" si="23"/>
        <v>5</v>
      </c>
      <c r="L293" s="30">
        <f>IF(A293="В/П",,MIN(SUMIFS(L$3:L292,H$3:H292,H293,B$3:B292,B293)+E293,8)-SUMIFS(L$3:L292,H$3:H292,H293,B$3:B292,B293))</f>
        <v>5</v>
      </c>
      <c r="M293" s="70"/>
    </row>
    <row r="294" spans="1:13" x14ac:dyDescent="0.2">
      <c r="B294" s="6">
        <v>45198</v>
      </c>
      <c r="C294" s="71" t="str">
        <f t="shared" si="21"/>
        <v>Пт</v>
      </c>
      <c r="D294" s="30" t="s">
        <v>35</v>
      </c>
      <c r="E294" s="30">
        <v>8</v>
      </c>
      <c r="H294" s="30" t="s">
        <v>18</v>
      </c>
      <c r="I294" s="69">
        <f t="shared" si="22"/>
        <v>45170</v>
      </c>
      <c r="J294" s="30" t="str">
        <f>CHOOSE(SUMPRODUCT((K294:L294&gt;0)*{1,2})+1,"","переработка","норма","норма + переработка")</f>
        <v>переработка</v>
      </c>
      <c r="K294" s="30">
        <f t="shared" si="23"/>
        <v>8</v>
      </c>
      <c r="L294" s="30">
        <f>IF(A294="В/П",,MIN(SUMIFS(L$3:L293,H$3:H293,H294,B$3:B293,B294)+E294,8)-SUMIFS(L$3:L293,H$3:H293,H294,B$3:B293,B294))</f>
        <v>0</v>
      </c>
      <c r="M294" s="70"/>
    </row>
    <row r="295" spans="1:13" x14ac:dyDescent="0.2">
      <c r="A295" s="66" t="s">
        <v>53</v>
      </c>
      <c r="B295" s="67">
        <v>45199</v>
      </c>
      <c r="C295" s="68" t="str">
        <f t="shared" si="21"/>
        <v>Сб</v>
      </c>
      <c r="H295" s="30" t="s">
        <v>18</v>
      </c>
      <c r="I295" s="69">
        <f t="shared" si="22"/>
        <v>45170</v>
      </c>
      <c r="J295" s="30" t="str">
        <f>CHOOSE(SUMPRODUCT((K295:L295&gt;0)*{1,2})+1,"","переработка","норма","норма + переработка")</f>
        <v/>
      </c>
      <c r="K295" s="30">
        <f t="shared" si="23"/>
        <v>0</v>
      </c>
      <c r="L295" s="30">
        <f>IF(A295="В/П",,MIN(SUMIFS(L$3:L294,H$3:H294,H295,B$3:B294,B295)+E295,8)-SUMIFS(L$3:L294,H$3:H294,H295,B$3:B294,B295))</f>
        <v>0</v>
      </c>
      <c r="M295" s="70"/>
    </row>
    <row r="296" spans="1:13" x14ac:dyDescent="0.2">
      <c r="B296" s="6">
        <v>45170</v>
      </c>
      <c r="C296" s="71" t="str">
        <f t="shared" si="21"/>
        <v>Пт</v>
      </c>
      <c r="D296" s="30" t="s">
        <v>34</v>
      </c>
      <c r="E296" s="30">
        <v>8</v>
      </c>
      <c r="H296" s="30" t="s">
        <v>23</v>
      </c>
      <c r="I296" s="69">
        <f t="shared" si="22"/>
        <v>45170</v>
      </c>
      <c r="J296" s="30" t="str">
        <f>CHOOSE(SUMPRODUCT((K296:L296&gt;0)*{1,2})+1,"","переработка","норма","норма + переработка")</f>
        <v>норма</v>
      </c>
      <c r="K296" s="30">
        <f t="shared" si="23"/>
        <v>0</v>
      </c>
      <c r="L296" s="30">
        <f>IF(A296="В/П",,MIN(SUMIFS(L$3:L295,H$3:H295,H296,B$3:B295,B296)+E296,8)-SUMIFS(L$3:L295,H$3:H295,H296,B$3:B295,B296))</f>
        <v>8</v>
      </c>
      <c r="M296" s="70"/>
    </row>
    <row r="297" spans="1:13" x14ac:dyDescent="0.2">
      <c r="A297" s="66" t="s">
        <v>53</v>
      </c>
      <c r="B297" s="67">
        <v>45171</v>
      </c>
      <c r="C297" s="68" t="str">
        <f t="shared" si="21"/>
        <v>Сб</v>
      </c>
      <c r="H297" s="30" t="s">
        <v>23</v>
      </c>
      <c r="I297" s="69">
        <f t="shared" si="22"/>
        <v>45170</v>
      </c>
      <c r="J297" s="30" t="str">
        <f>CHOOSE(SUMPRODUCT((K297:L297&gt;0)*{1,2})+1,"","переработка","норма","норма + переработка")</f>
        <v/>
      </c>
      <c r="K297" s="30">
        <f t="shared" si="23"/>
        <v>0</v>
      </c>
      <c r="L297" s="30">
        <f>IF(A297="В/П",,MIN(SUMIFS(L$3:L296,H$3:H296,H297,B$3:B296,B297)+E297,8)-SUMIFS(L$3:L296,H$3:H296,H297,B$3:B296,B297))</f>
        <v>0</v>
      </c>
      <c r="M297" s="70"/>
    </row>
    <row r="298" spans="1:13" x14ac:dyDescent="0.2">
      <c r="A298" s="66" t="s">
        <v>53</v>
      </c>
      <c r="B298" s="67">
        <v>45172</v>
      </c>
      <c r="C298" s="68" t="str">
        <f t="shared" si="21"/>
        <v>Вс</v>
      </c>
      <c r="H298" s="30" t="s">
        <v>23</v>
      </c>
      <c r="I298" s="69">
        <f t="shared" si="22"/>
        <v>45170</v>
      </c>
      <c r="J298" s="30" t="str">
        <f>CHOOSE(SUMPRODUCT((K298:L298&gt;0)*{1,2})+1,"","переработка","норма","норма + переработка")</f>
        <v/>
      </c>
      <c r="K298" s="30">
        <f t="shared" si="23"/>
        <v>0</v>
      </c>
      <c r="L298" s="30">
        <f>IF(A298="В/П",,MIN(SUMIFS(L$3:L297,H$3:H297,H298,B$3:B297,B298)+E298,8)-SUMIFS(L$3:L297,H$3:H297,H298,B$3:B297,B298))</f>
        <v>0</v>
      </c>
      <c r="M298" s="70"/>
    </row>
    <row r="299" spans="1:13" x14ac:dyDescent="0.2">
      <c r="B299" s="6">
        <v>45173</v>
      </c>
      <c r="C299" s="71" t="str">
        <f t="shared" si="21"/>
        <v>Пн</v>
      </c>
      <c r="D299" s="30" t="s">
        <v>34</v>
      </c>
      <c r="E299" s="30">
        <v>8</v>
      </c>
      <c r="H299" s="30" t="s">
        <v>23</v>
      </c>
      <c r="I299" s="69">
        <f t="shared" si="22"/>
        <v>45170</v>
      </c>
      <c r="J299" s="30" t="str">
        <f>CHOOSE(SUMPRODUCT((K299:L299&gt;0)*{1,2})+1,"","переработка","норма","норма + переработка")</f>
        <v>норма</v>
      </c>
      <c r="K299" s="30">
        <f t="shared" si="23"/>
        <v>0</v>
      </c>
      <c r="L299" s="30">
        <f>IF(A299="В/П",,MIN(SUMIFS(L$3:L298,H$3:H298,H299,B$3:B298,B299)+E299,8)-SUMIFS(L$3:L298,H$3:H298,H299,B$3:B298,B299))</f>
        <v>8</v>
      </c>
      <c r="M299" s="70"/>
    </row>
    <row r="300" spans="1:13" x14ac:dyDescent="0.2">
      <c r="B300" s="6">
        <v>45174</v>
      </c>
      <c r="C300" s="71" t="str">
        <f t="shared" si="21"/>
        <v>Вт</v>
      </c>
      <c r="D300" s="30" t="s">
        <v>34</v>
      </c>
      <c r="E300" s="30">
        <v>8</v>
      </c>
      <c r="H300" s="30" t="s">
        <v>23</v>
      </c>
      <c r="I300" s="69">
        <f t="shared" si="22"/>
        <v>45170</v>
      </c>
      <c r="J300" s="30" t="str">
        <f>CHOOSE(SUMPRODUCT((K300:L300&gt;0)*{1,2})+1,"","переработка","норма","норма + переработка")</f>
        <v>норма</v>
      </c>
      <c r="K300" s="30">
        <f t="shared" si="23"/>
        <v>0</v>
      </c>
      <c r="L300" s="30">
        <f>IF(A300="В/П",,MIN(SUMIFS(L$3:L299,H$3:H299,H300,B$3:B299,B300)+E300,8)-SUMIFS(L$3:L299,H$3:H299,H300,B$3:B299,B300))</f>
        <v>8</v>
      </c>
      <c r="M300" s="70"/>
    </row>
    <row r="301" spans="1:13" x14ac:dyDescent="0.2">
      <c r="B301" s="6">
        <v>45175</v>
      </c>
      <c r="C301" s="71" t="str">
        <f t="shared" si="21"/>
        <v>Ср</v>
      </c>
      <c r="D301" s="30" t="s">
        <v>34</v>
      </c>
      <c r="E301" s="30">
        <v>8</v>
      </c>
      <c r="H301" s="30" t="s">
        <v>23</v>
      </c>
      <c r="I301" s="69">
        <f t="shared" si="22"/>
        <v>45170</v>
      </c>
      <c r="J301" s="30" t="str">
        <f>CHOOSE(SUMPRODUCT((K301:L301&gt;0)*{1,2})+1,"","переработка","норма","норма + переработка")</f>
        <v>норма</v>
      </c>
      <c r="K301" s="30">
        <f t="shared" si="23"/>
        <v>0</v>
      </c>
      <c r="L301" s="30">
        <f>IF(A301="В/П",,MIN(SUMIFS(L$3:L300,H$3:H300,H301,B$3:B300,B301)+E301,8)-SUMIFS(L$3:L300,H$3:H300,H301,B$3:B300,B301))</f>
        <v>8</v>
      </c>
      <c r="M301" s="70"/>
    </row>
    <row r="302" spans="1:13" x14ac:dyDescent="0.2">
      <c r="B302" s="6">
        <v>45176</v>
      </c>
      <c r="C302" s="71" t="str">
        <f t="shared" si="21"/>
        <v>Чт</v>
      </c>
      <c r="D302" s="30" t="s">
        <v>45</v>
      </c>
      <c r="E302" s="30">
        <v>8</v>
      </c>
      <c r="H302" s="30" t="s">
        <v>23</v>
      </c>
      <c r="I302" s="69">
        <f t="shared" si="22"/>
        <v>45170</v>
      </c>
      <c r="J302" s="30" t="str">
        <f>CHOOSE(SUMPRODUCT((K302:L302&gt;0)*{1,2})+1,"","переработка","норма","норма + переработка")</f>
        <v>норма</v>
      </c>
      <c r="K302" s="30">
        <f t="shared" si="23"/>
        <v>0</v>
      </c>
      <c r="L302" s="30">
        <f>IF(A302="В/П",,MIN(SUMIFS(L$3:L301,H$3:H301,H302,B$3:B301,B302)+E302,8)-SUMIFS(L$3:L301,H$3:H301,H302,B$3:B301,B302))</f>
        <v>8</v>
      </c>
      <c r="M302" s="70"/>
    </row>
    <row r="303" spans="1:13" x14ac:dyDescent="0.2">
      <c r="B303" s="6">
        <v>45177</v>
      </c>
      <c r="C303" s="71" t="str">
        <f t="shared" si="21"/>
        <v>Пт</v>
      </c>
      <c r="D303" s="30" t="s">
        <v>34</v>
      </c>
      <c r="E303" s="30">
        <v>8</v>
      </c>
      <c r="H303" s="30" t="s">
        <v>23</v>
      </c>
      <c r="I303" s="69">
        <f t="shared" si="22"/>
        <v>45170</v>
      </c>
      <c r="J303" s="30" t="str">
        <f>CHOOSE(SUMPRODUCT((K303:L303&gt;0)*{1,2})+1,"","переработка","норма","норма + переработка")</f>
        <v>норма</v>
      </c>
      <c r="K303" s="30">
        <f t="shared" si="23"/>
        <v>0</v>
      </c>
      <c r="L303" s="30">
        <f>IF(A303="В/П",,MIN(SUMIFS(L$3:L302,H$3:H302,H303,B$3:B302,B303)+E303,8)-SUMIFS(L$3:L302,H$3:H302,H303,B$3:B302,B303))</f>
        <v>8</v>
      </c>
      <c r="M303" s="70"/>
    </row>
    <row r="304" spans="1:13" x14ac:dyDescent="0.2">
      <c r="A304" s="66" t="s">
        <v>53</v>
      </c>
      <c r="B304" s="67">
        <v>45178</v>
      </c>
      <c r="C304" s="68" t="str">
        <f t="shared" si="21"/>
        <v>Сб</v>
      </c>
      <c r="H304" s="30" t="s">
        <v>23</v>
      </c>
      <c r="I304" s="69">
        <f t="shared" si="22"/>
        <v>45170</v>
      </c>
      <c r="J304" s="30" t="str">
        <f>CHOOSE(SUMPRODUCT((K304:L304&gt;0)*{1,2})+1,"","переработка","норма","норма + переработка")</f>
        <v/>
      </c>
      <c r="K304" s="30">
        <f t="shared" si="23"/>
        <v>0</v>
      </c>
      <c r="L304" s="30">
        <f>IF(A304="В/П",,MIN(SUMIFS(L$3:L303,H$3:H303,H304,B$3:B303,B304)+E304,8)-SUMIFS(L$3:L303,H$3:H303,H304,B$3:B303,B304))</f>
        <v>0</v>
      </c>
      <c r="M304" s="70"/>
    </row>
    <row r="305" spans="1:13" x14ac:dyDescent="0.2">
      <c r="A305" s="66" t="s">
        <v>53</v>
      </c>
      <c r="B305" s="67">
        <v>45179</v>
      </c>
      <c r="C305" s="68" t="str">
        <f t="shared" si="21"/>
        <v>Вс</v>
      </c>
      <c r="H305" s="30" t="s">
        <v>23</v>
      </c>
      <c r="I305" s="69">
        <f t="shared" si="22"/>
        <v>45170</v>
      </c>
      <c r="J305" s="30" t="str">
        <f>CHOOSE(SUMPRODUCT((K305:L305&gt;0)*{1,2})+1,"","переработка","норма","норма + переработка")</f>
        <v/>
      </c>
      <c r="K305" s="30">
        <f t="shared" si="23"/>
        <v>0</v>
      </c>
      <c r="L305" s="30">
        <f>IF(A305="В/П",,MIN(SUMIFS(L$3:L304,H$3:H304,H305,B$3:B304,B305)+E305,8)-SUMIFS(L$3:L304,H$3:H304,H305,B$3:B304,B305))</f>
        <v>0</v>
      </c>
      <c r="M305" s="70"/>
    </row>
    <row r="306" spans="1:13" x14ac:dyDescent="0.2">
      <c r="B306" s="6">
        <v>45180</v>
      </c>
      <c r="C306" s="71" t="str">
        <f t="shared" si="21"/>
        <v>Пн</v>
      </c>
      <c r="D306" s="30" t="s">
        <v>34</v>
      </c>
      <c r="E306" s="30">
        <v>8</v>
      </c>
      <c r="H306" s="30" t="s">
        <v>23</v>
      </c>
      <c r="I306" s="69">
        <f t="shared" si="22"/>
        <v>45170</v>
      </c>
      <c r="J306" s="30" t="str">
        <f>CHOOSE(SUMPRODUCT((K306:L306&gt;0)*{1,2})+1,"","переработка","норма","норма + переработка")</f>
        <v>норма</v>
      </c>
      <c r="K306" s="30">
        <f t="shared" si="23"/>
        <v>0</v>
      </c>
      <c r="L306" s="30">
        <f>IF(A306="В/П",,MIN(SUMIFS(L$3:L305,H$3:H305,H306,B$3:B305,B306)+E306,8)-SUMIFS(L$3:L305,H$3:H305,H306,B$3:B305,B306))</f>
        <v>8</v>
      </c>
      <c r="M306" s="70"/>
    </row>
    <row r="307" spans="1:13" x14ac:dyDescent="0.2">
      <c r="B307" s="6">
        <v>45181</v>
      </c>
      <c r="C307" s="71" t="str">
        <f t="shared" si="21"/>
        <v>Вт</v>
      </c>
      <c r="D307" s="30" t="s">
        <v>34</v>
      </c>
      <c r="E307" s="30">
        <v>8</v>
      </c>
      <c r="H307" s="30" t="s">
        <v>23</v>
      </c>
      <c r="I307" s="69">
        <f t="shared" si="22"/>
        <v>45170</v>
      </c>
      <c r="J307" s="30" t="str">
        <f>CHOOSE(SUMPRODUCT((K307:L307&gt;0)*{1,2})+1,"","переработка","норма","норма + переработка")</f>
        <v>норма</v>
      </c>
      <c r="K307" s="30">
        <f t="shared" si="23"/>
        <v>0</v>
      </c>
      <c r="L307" s="30">
        <f>IF(A307="В/П",,MIN(SUMIFS(L$3:L306,H$3:H306,H307,B$3:B306,B307)+E307,8)-SUMIFS(L$3:L306,H$3:H306,H307,B$3:B306,B307))</f>
        <v>8</v>
      </c>
      <c r="M307" s="70"/>
    </row>
    <row r="308" spans="1:13" x14ac:dyDescent="0.2">
      <c r="B308" s="6">
        <v>45182</v>
      </c>
      <c r="C308" s="71" t="str">
        <f t="shared" si="21"/>
        <v>Ср</v>
      </c>
      <c r="D308" s="30" t="s">
        <v>34</v>
      </c>
      <c r="E308" s="30">
        <v>8</v>
      </c>
      <c r="H308" s="30" t="s">
        <v>23</v>
      </c>
      <c r="I308" s="69">
        <f t="shared" si="22"/>
        <v>45170</v>
      </c>
      <c r="J308" s="30" t="str">
        <f>CHOOSE(SUMPRODUCT((K308:L308&gt;0)*{1,2})+1,"","переработка","норма","норма + переработка")</f>
        <v>норма</v>
      </c>
      <c r="K308" s="30">
        <f t="shared" si="23"/>
        <v>0</v>
      </c>
      <c r="L308" s="30">
        <f>IF(A308="В/П",,MIN(SUMIFS(L$3:L307,H$3:H307,H308,B$3:B307,B308)+E308,8)-SUMIFS(L$3:L307,H$3:H307,H308,B$3:B307,B308))</f>
        <v>8</v>
      </c>
      <c r="M308" s="70"/>
    </row>
    <row r="309" spans="1:13" x14ac:dyDescent="0.2">
      <c r="B309" s="6">
        <v>45183</v>
      </c>
      <c r="C309" s="71" t="str">
        <f t="shared" si="21"/>
        <v>Чт</v>
      </c>
      <c r="D309" s="30" t="s">
        <v>34</v>
      </c>
      <c r="E309" s="30">
        <v>8</v>
      </c>
      <c r="H309" s="30" t="s">
        <v>23</v>
      </c>
      <c r="I309" s="69">
        <f t="shared" si="22"/>
        <v>45170</v>
      </c>
      <c r="J309" s="30" t="str">
        <f>CHOOSE(SUMPRODUCT((K309:L309&gt;0)*{1,2})+1,"","переработка","норма","норма + переработка")</f>
        <v>норма</v>
      </c>
      <c r="K309" s="30">
        <f t="shared" si="23"/>
        <v>0</v>
      </c>
      <c r="L309" s="30">
        <f>IF(A309="В/П",,MIN(SUMIFS(L$3:L308,H$3:H308,H309,B$3:B308,B309)+E309,8)-SUMIFS(L$3:L308,H$3:H308,H309,B$3:B308,B309))</f>
        <v>8</v>
      </c>
      <c r="M309" s="70"/>
    </row>
    <row r="310" spans="1:13" x14ac:dyDescent="0.2">
      <c r="B310" s="6">
        <v>45184</v>
      </c>
      <c r="C310" s="71" t="str">
        <f t="shared" si="21"/>
        <v>Пт</v>
      </c>
      <c r="D310" s="30" t="s">
        <v>34</v>
      </c>
      <c r="E310" s="30">
        <v>8</v>
      </c>
      <c r="H310" s="30" t="s">
        <v>23</v>
      </c>
      <c r="I310" s="69">
        <f t="shared" si="22"/>
        <v>45170</v>
      </c>
      <c r="J310" s="30" t="str">
        <f>CHOOSE(SUMPRODUCT((K310:L310&gt;0)*{1,2})+1,"","переработка","норма","норма + переработка")</f>
        <v>норма</v>
      </c>
      <c r="K310" s="30">
        <f t="shared" si="23"/>
        <v>0</v>
      </c>
      <c r="L310" s="30">
        <f>IF(A310="В/П",,MIN(SUMIFS(L$3:L309,H$3:H309,H310,B$3:B309,B310)+E310,8)-SUMIFS(L$3:L309,H$3:H309,H310,B$3:B309,B310))</f>
        <v>8</v>
      </c>
      <c r="M310" s="70"/>
    </row>
    <row r="311" spans="1:13" x14ac:dyDescent="0.2">
      <c r="A311" s="66" t="s">
        <v>53</v>
      </c>
      <c r="B311" s="67">
        <v>45185</v>
      </c>
      <c r="C311" s="68" t="str">
        <f t="shared" si="21"/>
        <v>Сб</v>
      </c>
      <c r="H311" s="30" t="s">
        <v>23</v>
      </c>
      <c r="I311" s="69">
        <f t="shared" si="22"/>
        <v>45170</v>
      </c>
      <c r="J311" s="30" t="str">
        <f>CHOOSE(SUMPRODUCT((K311:L311&gt;0)*{1,2})+1,"","переработка","норма","норма + переработка")</f>
        <v/>
      </c>
      <c r="K311" s="30">
        <f t="shared" si="23"/>
        <v>0</v>
      </c>
      <c r="L311" s="30">
        <f>IF(A311="В/П",,MIN(SUMIFS(L$3:L310,H$3:H310,H311,B$3:B310,B311)+E311,8)-SUMIFS(L$3:L310,H$3:H310,H311,B$3:B310,B311))</f>
        <v>0</v>
      </c>
      <c r="M311" s="70"/>
    </row>
    <row r="312" spans="1:13" x14ac:dyDescent="0.2">
      <c r="A312" s="66" t="s">
        <v>53</v>
      </c>
      <c r="B312" s="67">
        <v>45186</v>
      </c>
      <c r="C312" s="68" t="str">
        <f t="shared" si="21"/>
        <v>Вс</v>
      </c>
      <c r="H312" s="30" t="s">
        <v>23</v>
      </c>
      <c r="I312" s="69">
        <f t="shared" si="22"/>
        <v>45170</v>
      </c>
      <c r="J312" s="30" t="str">
        <f>CHOOSE(SUMPRODUCT((K312:L312&gt;0)*{1,2})+1,"","переработка","норма","норма + переработка")</f>
        <v/>
      </c>
      <c r="K312" s="30">
        <f t="shared" si="23"/>
        <v>0</v>
      </c>
      <c r="L312" s="30">
        <f>IF(A312="В/П",,MIN(SUMIFS(L$3:L311,H$3:H311,H312,B$3:B311,B312)+E312,8)-SUMIFS(L$3:L311,H$3:H311,H312,B$3:B311,B312))</f>
        <v>0</v>
      </c>
      <c r="M312" s="70"/>
    </row>
    <row r="313" spans="1:13" x14ac:dyDescent="0.2">
      <c r="B313" s="6">
        <v>45187</v>
      </c>
      <c r="C313" s="71" t="str">
        <f t="shared" si="21"/>
        <v>Пн</v>
      </c>
      <c r="D313" s="30" t="s">
        <v>34</v>
      </c>
      <c r="E313" s="30">
        <v>8</v>
      </c>
      <c r="H313" s="30" t="s">
        <v>23</v>
      </c>
      <c r="I313" s="69">
        <f t="shared" si="22"/>
        <v>45170</v>
      </c>
      <c r="J313" s="30" t="str">
        <f>CHOOSE(SUMPRODUCT((K313:L313&gt;0)*{1,2})+1,"","переработка","норма","норма + переработка")</f>
        <v>норма</v>
      </c>
      <c r="K313" s="30">
        <f t="shared" si="23"/>
        <v>0</v>
      </c>
      <c r="L313" s="30">
        <f>IF(A313="В/П",,MIN(SUMIFS(L$3:L312,H$3:H312,H313,B$3:B312,B313)+E313,8)-SUMIFS(L$3:L312,H$3:H312,H313,B$3:B312,B313))</f>
        <v>8</v>
      </c>
      <c r="M313" s="70"/>
    </row>
    <row r="314" spans="1:13" x14ac:dyDescent="0.2">
      <c r="B314" s="6">
        <v>45188</v>
      </c>
      <c r="C314" s="71" t="str">
        <f t="shared" si="21"/>
        <v>Вт</v>
      </c>
      <c r="D314" s="30" t="s">
        <v>34</v>
      </c>
      <c r="E314" s="30">
        <v>8</v>
      </c>
      <c r="H314" s="30" t="s">
        <v>23</v>
      </c>
      <c r="I314" s="69">
        <f t="shared" si="22"/>
        <v>45170</v>
      </c>
      <c r="J314" s="30" t="str">
        <f>CHOOSE(SUMPRODUCT((K314:L314&gt;0)*{1,2})+1,"","переработка","норма","норма + переработка")</f>
        <v>норма</v>
      </c>
      <c r="K314" s="30">
        <f t="shared" si="23"/>
        <v>0</v>
      </c>
      <c r="L314" s="30">
        <f>IF(A314="В/П",,MIN(SUMIFS(L$3:L313,H$3:H313,H314,B$3:B313,B314)+E314,8)-SUMIFS(L$3:L313,H$3:H313,H314,B$3:B313,B314))</f>
        <v>8</v>
      </c>
      <c r="M314" s="70"/>
    </row>
    <row r="315" spans="1:13" x14ac:dyDescent="0.2">
      <c r="B315" s="6">
        <v>45189</v>
      </c>
      <c r="C315" s="71" t="str">
        <f t="shared" si="21"/>
        <v>Ср</v>
      </c>
      <c r="D315" s="30" t="s">
        <v>34</v>
      </c>
      <c r="E315" s="30">
        <v>8</v>
      </c>
      <c r="H315" s="30" t="s">
        <v>23</v>
      </c>
      <c r="I315" s="69">
        <f t="shared" si="22"/>
        <v>45170</v>
      </c>
      <c r="J315" s="30" t="str">
        <f>CHOOSE(SUMPRODUCT((K315:L315&gt;0)*{1,2})+1,"","переработка","норма","норма + переработка")</f>
        <v>норма</v>
      </c>
      <c r="K315" s="30">
        <f t="shared" si="23"/>
        <v>0</v>
      </c>
      <c r="L315" s="30">
        <f>IF(A315="В/П",,MIN(SUMIFS(L$3:L314,H$3:H314,H315,B$3:B314,B315)+E315,8)-SUMIFS(L$3:L314,H$3:H314,H315,B$3:B314,B315))</f>
        <v>8</v>
      </c>
      <c r="M315" s="70"/>
    </row>
    <row r="316" spans="1:13" x14ac:dyDescent="0.2">
      <c r="B316" s="6">
        <v>45190</v>
      </c>
      <c r="C316" s="71" t="str">
        <f t="shared" si="21"/>
        <v>Чт</v>
      </c>
      <c r="D316" s="30" t="s">
        <v>34</v>
      </c>
      <c r="E316" s="30">
        <v>8</v>
      </c>
      <c r="H316" s="30" t="s">
        <v>23</v>
      </c>
      <c r="I316" s="69">
        <f t="shared" si="22"/>
        <v>45170</v>
      </c>
      <c r="J316" s="30" t="str">
        <f>CHOOSE(SUMPRODUCT((K316:L316&gt;0)*{1,2})+1,"","переработка","норма","норма + переработка")</f>
        <v>норма</v>
      </c>
      <c r="K316" s="30">
        <f t="shared" si="23"/>
        <v>0</v>
      </c>
      <c r="L316" s="30">
        <f>IF(A316="В/П",,MIN(SUMIFS(L$3:L315,H$3:H315,H316,B$3:B315,B316)+E316,8)-SUMIFS(L$3:L315,H$3:H315,H316,B$3:B315,B316))</f>
        <v>8</v>
      </c>
      <c r="M316" s="70"/>
    </row>
    <row r="317" spans="1:13" x14ac:dyDescent="0.2">
      <c r="B317" s="6">
        <v>45191</v>
      </c>
      <c r="C317" s="71" t="str">
        <f t="shared" si="21"/>
        <v>Пт</v>
      </c>
      <c r="D317" s="30" t="s">
        <v>34</v>
      </c>
      <c r="E317" s="30">
        <v>8</v>
      </c>
      <c r="H317" s="30" t="s">
        <v>23</v>
      </c>
      <c r="I317" s="69">
        <f t="shared" si="22"/>
        <v>45170</v>
      </c>
      <c r="J317" s="30" t="str">
        <f>CHOOSE(SUMPRODUCT((K317:L317&gt;0)*{1,2})+1,"","переработка","норма","норма + переработка")</f>
        <v>норма</v>
      </c>
      <c r="K317" s="30">
        <f t="shared" si="23"/>
        <v>0</v>
      </c>
      <c r="L317" s="30">
        <f>IF(A317="В/П",,MIN(SUMIFS(L$3:L316,H$3:H316,H317,B$3:B316,B317)+E317,8)-SUMIFS(L$3:L316,H$3:H316,H317,B$3:B316,B317))</f>
        <v>8</v>
      </c>
      <c r="M317" s="70"/>
    </row>
    <row r="318" spans="1:13" x14ac:dyDescent="0.2">
      <c r="A318" s="66" t="s">
        <v>53</v>
      </c>
      <c r="B318" s="67">
        <v>45192</v>
      </c>
      <c r="C318" s="68" t="str">
        <f t="shared" si="21"/>
        <v>Сб</v>
      </c>
      <c r="H318" s="30" t="s">
        <v>23</v>
      </c>
      <c r="I318" s="69">
        <f t="shared" si="22"/>
        <v>45170</v>
      </c>
      <c r="J318" s="30" t="str">
        <f>CHOOSE(SUMPRODUCT((K318:L318&gt;0)*{1,2})+1,"","переработка","норма","норма + переработка")</f>
        <v/>
      </c>
      <c r="K318" s="30">
        <f t="shared" si="23"/>
        <v>0</v>
      </c>
      <c r="L318" s="30">
        <f>IF(A318="В/П",,MIN(SUMIFS(L$3:L317,H$3:H317,H318,B$3:B317,B318)+E318,8)-SUMIFS(L$3:L317,H$3:H317,H318,B$3:B317,B318))</f>
        <v>0</v>
      </c>
      <c r="M318" s="70"/>
    </row>
    <row r="319" spans="1:13" x14ac:dyDescent="0.2">
      <c r="A319" s="66" t="s">
        <v>53</v>
      </c>
      <c r="B319" s="67">
        <v>45193</v>
      </c>
      <c r="C319" s="68" t="str">
        <f t="shared" si="21"/>
        <v>Вс</v>
      </c>
      <c r="H319" s="30" t="s">
        <v>23</v>
      </c>
      <c r="I319" s="69">
        <f t="shared" si="22"/>
        <v>45170</v>
      </c>
      <c r="J319" s="30" t="str">
        <f>CHOOSE(SUMPRODUCT((K319:L319&gt;0)*{1,2})+1,"","переработка","норма","норма + переработка")</f>
        <v/>
      </c>
      <c r="K319" s="30">
        <f t="shared" si="23"/>
        <v>0</v>
      </c>
      <c r="L319" s="30">
        <f>IF(A319="В/П",,MIN(SUMIFS(L$3:L318,H$3:H318,H319,B$3:B318,B319)+E319,8)-SUMIFS(L$3:L318,H$3:H318,H319,B$3:B318,B319))</f>
        <v>0</v>
      </c>
      <c r="M319" s="70"/>
    </row>
    <row r="320" spans="1:13" x14ac:dyDescent="0.2">
      <c r="B320" s="6">
        <v>45194</v>
      </c>
      <c r="C320" s="71" t="str">
        <f t="shared" si="21"/>
        <v>Пн</v>
      </c>
      <c r="D320" s="30" t="s">
        <v>34</v>
      </c>
      <c r="E320" s="30">
        <v>8</v>
      </c>
      <c r="H320" s="30" t="s">
        <v>23</v>
      </c>
      <c r="I320" s="69">
        <f t="shared" si="22"/>
        <v>45170</v>
      </c>
      <c r="J320" s="30" t="str">
        <f>CHOOSE(SUMPRODUCT((K320:L320&gt;0)*{1,2})+1,"","переработка","норма","норма + переработка")</f>
        <v>норма</v>
      </c>
      <c r="K320" s="30">
        <f t="shared" si="23"/>
        <v>0</v>
      </c>
      <c r="L320" s="30">
        <f>IF(A320="В/П",,MIN(SUMIFS(L$3:L319,H$3:H319,H320,B$3:B319,B320)+E320,8)-SUMIFS(L$3:L319,H$3:H319,H320,B$3:B319,B320))</f>
        <v>8</v>
      </c>
      <c r="M320" s="70"/>
    </row>
    <row r="321" spans="1:13" x14ac:dyDescent="0.2">
      <c r="B321" s="6">
        <v>45195</v>
      </c>
      <c r="C321" s="71" t="str">
        <f t="shared" si="21"/>
        <v>Вт</v>
      </c>
      <c r="D321" s="30" t="s">
        <v>34</v>
      </c>
      <c r="E321" s="30">
        <v>6</v>
      </c>
      <c r="H321" s="30" t="s">
        <v>23</v>
      </c>
      <c r="I321" s="69">
        <f t="shared" si="22"/>
        <v>45170</v>
      </c>
      <c r="J321" s="30" t="str">
        <f>CHOOSE(SUMPRODUCT((K321:L321&gt;0)*{1,2})+1,"","переработка","норма","норма + переработка")</f>
        <v>норма</v>
      </c>
      <c r="K321" s="30">
        <f t="shared" si="23"/>
        <v>0</v>
      </c>
      <c r="L321" s="30">
        <f>IF(A321="В/П",,MIN(SUMIFS(L$3:L320,H$3:H320,H321,B$3:B320,B321)+E321,8)-SUMIFS(L$3:L320,H$3:H320,H321,B$3:B320,B321))</f>
        <v>6</v>
      </c>
      <c r="M321" s="70"/>
    </row>
    <row r="322" spans="1:13" x14ac:dyDescent="0.2">
      <c r="B322" s="6">
        <v>45195</v>
      </c>
      <c r="C322" s="71" t="str">
        <f>TEXT(B322,"ДДД")</f>
        <v>Вт</v>
      </c>
      <c r="D322" s="30" t="s">
        <v>47</v>
      </c>
      <c r="E322" s="30">
        <v>2</v>
      </c>
      <c r="H322" s="30" t="s">
        <v>23</v>
      </c>
      <c r="I322" s="69">
        <f>EOMONTH(B322,-1)+1</f>
        <v>45170</v>
      </c>
      <c r="J322" s="30" t="str">
        <f>CHOOSE(SUMPRODUCT((K322:L322&gt;0)*{1,2})+1,"","переработка","норма","норма + переработка")</f>
        <v>норма</v>
      </c>
      <c r="K322" s="30">
        <f t="shared" si="23"/>
        <v>0</v>
      </c>
      <c r="L322" s="30">
        <f>IF(A322="В/П",,MIN(SUMIFS(L$3:L321,H$3:H321,H322,B$3:B321,B322)+E322,8)-SUMIFS(L$3:L321,H$3:H321,H322,B$3:B321,B322))</f>
        <v>2</v>
      </c>
      <c r="M322" s="70"/>
    </row>
    <row r="323" spans="1:13" x14ac:dyDescent="0.2">
      <c r="B323" s="6">
        <v>45196</v>
      </c>
      <c r="C323" s="71" t="str">
        <f t="shared" si="21"/>
        <v>Ср</v>
      </c>
      <c r="D323" s="30" t="s">
        <v>34</v>
      </c>
      <c r="E323" s="30">
        <v>8</v>
      </c>
      <c r="H323" s="30" t="s">
        <v>23</v>
      </c>
      <c r="I323" s="69">
        <f t="shared" si="22"/>
        <v>45170</v>
      </c>
      <c r="J323" s="30" t="str">
        <f>CHOOSE(SUMPRODUCT((K323:L323&gt;0)*{1,2})+1,"","переработка","норма","норма + переработка")</f>
        <v>норма</v>
      </c>
      <c r="K323" s="30">
        <f t="shared" ref="K323:K327" si="24">MIN(E323,E323-L323)</f>
        <v>0</v>
      </c>
      <c r="L323" s="30">
        <f>IF(A323="В/П",,MIN(SUMIFS(L$3:L322,H$3:H322,H323,B$3:B322,B323)+E323,8)-SUMIFS(L$3:L322,H$3:H322,H323,B$3:B322,B323))</f>
        <v>8</v>
      </c>
      <c r="M323" s="70"/>
    </row>
    <row r="324" spans="1:13" x14ac:dyDescent="0.2">
      <c r="B324" s="6">
        <v>45197</v>
      </c>
      <c r="C324" s="71" t="str">
        <f t="shared" si="21"/>
        <v>Чт</v>
      </c>
      <c r="D324" s="30" t="s">
        <v>34</v>
      </c>
      <c r="E324" s="30">
        <v>2</v>
      </c>
      <c r="H324" s="30" t="s">
        <v>23</v>
      </c>
      <c r="I324" s="69">
        <f t="shared" si="22"/>
        <v>45170</v>
      </c>
      <c r="J324" s="30" t="str">
        <f>CHOOSE(SUMPRODUCT((K324:L324&gt;0)*{1,2})+1,"","переработка","норма","норма + переработка")</f>
        <v>норма</v>
      </c>
      <c r="K324" s="30">
        <f t="shared" si="24"/>
        <v>0</v>
      </c>
      <c r="L324" s="30">
        <f>IF(A324="В/П",,MIN(SUMIFS(L$3:L323,H$3:H323,H324,B$3:B323,B324)+E324,8)-SUMIFS(L$3:L323,H$3:H323,H324,B$3:B323,B324))</f>
        <v>2</v>
      </c>
      <c r="M324" s="70"/>
    </row>
    <row r="325" spans="1:13" x14ac:dyDescent="0.2">
      <c r="B325" s="6">
        <v>45197</v>
      </c>
      <c r="C325" s="71" t="str">
        <f>TEXT(B325,"ДДД")</f>
        <v>Чт</v>
      </c>
      <c r="D325" s="30" t="s">
        <v>16</v>
      </c>
      <c r="E325" s="30">
        <v>6</v>
      </c>
      <c r="H325" s="30" t="s">
        <v>23</v>
      </c>
      <c r="I325" s="69">
        <f>EOMONTH(B325,-1)+1</f>
        <v>45170</v>
      </c>
      <c r="J325" s="30" t="str">
        <f>CHOOSE(SUMPRODUCT((K325:L325&gt;0)*{1,2})+1,"","переработка","норма","норма + переработка")</f>
        <v>норма</v>
      </c>
      <c r="K325" s="30">
        <f t="shared" si="24"/>
        <v>0</v>
      </c>
      <c r="L325" s="30">
        <f>IF(A325="В/П",,MIN(SUMIFS(L$3:L324,H$3:H324,H325,B$3:B324,B325)+E325,8)-SUMIFS(L$3:L324,H$3:H324,H325,B$3:B324,B325))</f>
        <v>6</v>
      </c>
      <c r="M325" s="70"/>
    </row>
    <row r="326" spans="1:13" x14ac:dyDescent="0.2">
      <c r="B326" s="6">
        <v>45198</v>
      </c>
      <c r="C326" s="71" t="str">
        <f t="shared" si="21"/>
        <v>Пт</v>
      </c>
      <c r="D326" s="30" t="s">
        <v>34</v>
      </c>
      <c r="E326" s="30">
        <v>8</v>
      </c>
      <c r="H326" s="30" t="s">
        <v>23</v>
      </c>
      <c r="I326" s="69">
        <f t="shared" si="22"/>
        <v>45170</v>
      </c>
      <c r="J326" s="30" t="str">
        <f>CHOOSE(SUMPRODUCT((K326:L326&gt;0)*{1,2})+1,"","переработка","норма","норма + переработка")</f>
        <v>норма</v>
      </c>
      <c r="K326" s="30">
        <f t="shared" si="24"/>
        <v>0</v>
      </c>
      <c r="L326" s="30">
        <f>IF(A326="В/П",,MIN(SUMIFS(L$3:L325,H$3:H325,H326,B$3:B325,B326)+E326,8)-SUMIFS(L$3:L325,H$3:H325,H326,B$3:B325,B326))</f>
        <v>8</v>
      </c>
      <c r="M326" s="70"/>
    </row>
    <row r="327" spans="1:13" x14ac:dyDescent="0.2">
      <c r="A327" s="66" t="s">
        <v>53</v>
      </c>
      <c r="B327" s="67">
        <v>45199</v>
      </c>
      <c r="C327" s="68" t="str">
        <f t="shared" si="21"/>
        <v>Сб</v>
      </c>
      <c r="H327" s="30" t="s">
        <v>23</v>
      </c>
      <c r="I327" s="69">
        <f t="shared" si="22"/>
        <v>45170</v>
      </c>
      <c r="J327" s="30" t="str">
        <f>CHOOSE(SUMPRODUCT((K327:L327&gt;0)*{1,2})+1,"","переработка","норма","норма + переработка")</f>
        <v/>
      </c>
      <c r="K327" s="30">
        <f t="shared" si="24"/>
        <v>0</v>
      </c>
      <c r="L327" s="30">
        <f>IF(A327="В/П",,MIN(SUMIFS(L$3:L326,H$3:H326,H327,B$3:B326,B327)+E327,8)-SUMIFS(L$3:L326,H$3:H326,H327,B$3:B326,B327))</f>
        <v>0</v>
      </c>
      <c r="M327" s="70"/>
    </row>
    <row r="328" spans="1:13" x14ac:dyDescent="0.2">
      <c r="A328" s="66" t="s">
        <v>53</v>
      </c>
      <c r="B328" s="67">
        <v>45200</v>
      </c>
      <c r="C328" s="68" t="str">
        <f t="shared" ref="C328:C358" si="25">TEXT(B328,"ДДД")</f>
        <v>Вс</v>
      </c>
      <c r="H328" s="30" t="s">
        <v>51</v>
      </c>
      <c r="I328" s="69">
        <f t="shared" ref="I328:I358" si="26">EOMONTH(B328,-1)+1</f>
        <v>45200</v>
      </c>
      <c r="J328" s="30" t="str">
        <f>CHOOSE(SUMPRODUCT((K328:L328&gt;0)*{1,2})+1,"","переработка","норма","норма + переработка")</f>
        <v/>
      </c>
      <c r="K328" s="30">
        <f t="shared" ref="K328:K413" si="27">MIN(E328,E328-L328)</f>
        <v>0</v>
      </c>
      <c r="L328" s="30">
        <f>IF(A328="В/П",,MIN(SUMIFS(L$3:L327,H$3:H327,H328,B$3:B327,B328)+E328,8)-SUMIFS(L$3:L327,H$3:H327,H328,B$3:B327,B328))</f>
        <v>0</v>
      </c>
      <c r="M328" s="70"/>
    </row>
    <row r="329" spans="1:13" x14ac:dyDescent="0.2">
      <c r="B329" s="6">
        <v>45201</v>
      </c>
      <c r="C329" s="71" t="str">
        <f t="shared" si="25"/>
        <v>Пн</v>
      </c>
      <c r="D329" s="30" t="s">
        <v>49</v>
      </c>
      <c r="E329" s="30">
        <v>4</v>
      </c>
      <c r="H329" s="30" t="s">
        <v>51</v>
      </c>
      <c r="I329" s="69">
        <f t="shared" si="26"/>
        <v>45200</v>
      </c>
      <c r="J329" s="30" t="str">
        <f>CHOOSE(SUMPRODUCT((K329:L329&gt;0)*{1,2})+1,"","переработка","норма","норма + переработка")</f>
        <v>норма</v>
      </c>
      <c r="K329" s="30">
        <f t="shared" si="27"/>
        <v>0</v>
      </c>
      <c r="L329" s="30">
        <f>IF(A329="В/П",,MIN(SUMIFS(L$3:L328,H$3:H328,H329,B$3:B328,B329)+E329,8)-SUMIFS(L$3:L328,H$3:H328,H329,B$3:B328,B329))</f>
        <v>4</v>
      </c>
      <c r="M329" s="70"/>
    </row>
    <row r="330" spans="1:13" x14ac:dyDescent="0.2">
      <c r="B330" s="6">
        <v>45202</v>
      </c>
      <c r="C330" s="71" t="str">
        <f t="shared" si="25"/>
        <v>Вт</v>
      </c>
      <c r="D330" s="30" t="s">
        <v>49</v>
      </c>
      <c r="E330" s="30">
        <v>4</v>
      </c>
      <c r="H330" s="30" t="s">
        <v>51</v>
      </c>
      <c r="I330" s="69">
        <f t="shared" si="26"/>
        <v>45200</v>
      </c>
      <c r="J330" s="30" t="str">
        <f>CHOOSE(SUMPRODUCT((K330:L330&gt;0)*{1,2})+1,"","переработка","норма","норма + переработка")</f>
        <v>норма</v>
      </c>
      <c r="K330" s="30">
        <f t="shared" si="27"/>
        <v>0</v>
      </c>
      <c r="L330" s="30">
        <f>IF(A330="В/П",,MIN(SUMIFS(L$3:L329,H$3:H329,H330,B$3:B329,B330)+E330,8)-SUMIFS(L$3:L329,H$3:H329,H330,B$3:B329,B330))</f>
        <v>4</v>
      </c>
      <c r="M330" s="70"/>
    </row>
    <row r="331" spans="1:13" x14ac:dyDescent="0.2">
      <c r="B331" s="6">
        <v>45203</v>
      </c>
      <c r="C331" s="71" t="str">
        <f t="shared" si="25"/>
        <v>Ср</v>
      </c>
      <c r="D331" s="30" t="s">
        <v>49</v>
      </c>
      <c r="E331" s="30">
        <v>4</v>
      </c>
      <c r="H331" s="30" t="s">
        <v>51</v>
      </c>
      <c r="I331" s="69">
        <f t="shared" si="26"/>
        <v>45200</v>
      </c>
      <c r="J331" s="30" t="str">
        <f>CHOOSE(SUMPRODUCT((K331:L331&gt;0)*{1,2})+1,"","переработка","норма","норма + переработка")</f>
        <v>норма</v>
      </c>
      <c r="K331" s="30">
        <f t="shared" si="27"/>
        <v>0</v>
      </c>
      <c r="L331" s="30">
        <f>IF(A331="В/П",,MIN(SUMIFS(L$3:L330,H$3:H330,H331,B$3:B330,B331)+E331,8)-SUMIFS(L$3:L330,H$3:H330,H331,B$3:B330,B331))</f>
        <v>4</v>
      </c>
      <c r="M331" s="70"/>
    </row>
    <row r="332" spans="1:13" x14ac:dyDescent="0.2">
      <c r="B332" s="6">
        <v>45204</v>
      </c>
      <c r="C332" s="71" t="str">
        <f t="shared" si="25"/>
        <v>Чт</v>
      </c>
      <c r="D332" s="30" t="s">
        <v>49</v>
      </c>
      <c r="E332" s="30">
        <v>4</v>
      </c>
      <c r="H332" s="30" t="s">
        <v>51</v>
      </c>
      <c r="I332" s="69">
        <f t="shared" si="26"/>
        <v>45200</v>
      </c>
      <c r="J332" s="30" t="str">
        <f>CHOOSE(SUMPRODUCT((K332:L332&gt;0)*{1,2})+1,"","переработка","норма","норма + переработка")</f>
        <v>норма</v>
      </c>
      <c r="K332" s="30">
        <f t="shared" si="27"/>
        <v>0</v>
      </c>
      <c r="L332" s="30">
        <f>IF(A332="В/П",,MIN(SUMIFS(L$3:L331,H$3:H331,H332,B$3:B331,B332)+E332,8)-SUMIFS(L$3:L331,H$3:H331,H332,B$3:B331,B332))</f>
        <v>4</v>
      </c>
      <c r="M332" s="70"/>
    </row>
    <row r="333" spans="1:13" x14ac:dyDescent="0.2">
      <c r="B333" s="6">
        <v>45205</v>
      </c>
      <c r="C333" s="71" t="str">
        <f t="shared" si="25"/>
        <v>Пт</v>
      </c>
      <c r="D333" s="30" t="s">
        <v>49</v>
      </c>
      <c r="E333" s="30">
        <v>4</v>
      </c>
      <c r="H333" s="30" t="s">
        <v>51</v>
      </c>
      <c r="I333" s="69">
        <f t="shared" si="26"/>
        <v>45200</v>
      </c>
      <c r="J333" s="30" t="str">
        <f>CHOOSE(SUMPRODUCT((K333:L333&gt;0)*{1,2})+1,"","переработка","норма","норма + переработка")</f>
        <v>норма</v>
      </c>
      <c r="K333" s="30">
        <f t="shared" si="27"/>
        <v>0</v>
      </c>
      <c r="L333" s="30">
        <f>IF(A333="В/П",,MIN(SUMIFS(L$3:L332,H$3:H332,H333,B$3:B332,B333)+E333,8)-SUMIFS(L$3:L332,H$3:H332,H333,B$3:B332,B333))</f>
        <v>4</v>
      </c>
      <c r="M333" s="70"/>
    </row>
    <row r="334" spans="1:13" x14ac:dyDescent="0.2">
      <c r="A334" s="66" t="s">
        <v>53</v>
      </c>
      <c r="B334" s="67">
        <v>45206</v>
      </c>
      <c r="C334" s="68" t="str">
        <f t="shared" si="25"/>
        <v>Сб</v>
      </c>
      <c r="H334" s="30" t="s">
        <v>51</v>
      </c>
      <c r="I334" s="69">
        <f t="shared" si="26"/>
        <v>45200</v>
      </c>
      <c r="J334" s="30" t="str">
        <f>CHOOSE(SUMPRODUCT((K334:L334&gt;0)*{1,2})+1,"","переработка","норма","норма + переработка")</f>
        <v/>
      </c>
      <c r="K334" s="30">
        <f t="shared" si="27"/>
        <v>0</v>
      </c>
      <c r="L334" s="30">
        <f>IF(A334="В/П",,MIN(SUMIFS(L$3:L333,H$3:H333,H334,B$3:B333,B334)+E334,8)-SUMIFS(L$3:L333,H$3:H333,H334,B$3:B333,B334))</f>
        <v>0</v>
      </c>
      <c r="M334" s="70"/>
    </row>
    <row r="335" spans="1:13" x14ac:dyDescent="0.2">
      <c r="A335" s="66" t="s">
        <v>53</v>
      </c>
      <c r="B335" s="67">
        <v>45207</v>
      </c>
      <c r="C335" s="68" t="str">
        <f t="shared" si="25"/>
        <v>Вс</v>
      </c>
      <c r="H335" s="30" t="s">
        <v>51</v>
      </c>
      <c r="I335" s="69">
        <f t="shared" si="26"/>
        <v>45200</v>
      </c>
      <c r="J335" s="30" t="str">
        <f>CHOOSE(SUMPRODUCT((K335:L335&gt;0)*{1,2})+1,"","переработка","норма","норма + переработка")</f>
        <v/>
      </c>
      <c r="K335" s="30">
        <f t="shared" si="27"/>
        <v>0</v>
      </c>
      <c r="L335" s="30">
        <f>IF(A335="В/П",,MIN(SUMIFS(L$3:L334,H$3:H334,H335,B$3:B334,B335)+E335,8)-SUMIFS(L$3:L334,H$3:H334,H335,B$3:B334,B335))</f>
        <v>0</v>
      </c>
      <c r="M335" s="70"/>
    </row>
    <row r="336" spans="1:13" x14ac:dyDescent="0.2">
      <c r="B336" s="6">
        <v>45208</v>
      </c>
      <c r="C336" s="71" t="str">
        <f t="shared" si="25"/>
        <v>Пн</v>
      </c>
      <c r="D336" s="30" t="s">
        <v>49</v>
      </c>
      <c r="E336" s="30">
        <v>4</v>
      </c>
      <c r="H336" s="30" t="s">
        <v>51</v>
      </c>
      <c r="I336" s="69">
        <f t="shared" si="26"/>
        <v>45200</v>
      </c>
      <c r="J336" s="30" t="str">
        <f>CHOOSE(SUMPRODUCT((K336:L336&gt;0)*{1,2})+1,"","переработка","норма","норма + переработка")</f>
        <v>норма</v>
      </c>
      <c r="K336" s="30">
        <f t="shared" si="27"/>
        <v>0</v>
      </c>
      <c r="L336" s="30">
        <f>IF(A336="В/П",,MIN(SUMIFS(L$3:L335,H$3:H335,H336,B$3:B335,B336)+E336,8)-SUMIFS(L$3:L335,H$3:H335,H336,B$3:B335,B336))</f>
        <v>4</v>
      </c>
      <c r="M336" s="70"/>
    </row>
    <row r="337" spans="1:13" x14ac:dyDescent="0.2">
      <c r="B337" s="6">
        <v>45209</v>
      </c>
      <c r="C337" s="71" t="str">
        <f t="shared" si="25"/>
        <v>Вт</v>
      </c>
      <c r="D337" s="30" t="s">
        <v>49</v>
      </c>
      <c r="E337" s="30">
        <v>4</v>
      </c>
      <c r="H337" s="30" t="s">
        <v>51</v>
      </c>
      <c r="I337" s="69">
        <f t="shared" si="26"/>
        <v>45200</v>
      </c>
      <c r="J337" s="30" t="str">
        <f>CHOOSE(SUMPRODUCT((K337:L337&gt;0)*{1,2})+1,"","переработка","норма","норма + переработка")</f>
        <v>норма</v>
      </c>
      <c r="K337" s="30">
        <f t="shared" si="27"/>
        <v>0</v>
      </c>
      <c r="L337" s="30">
        <f>IF(A337="В/П",,MIN(SUMIFS(L$3:L336,H$3:H336,H337,B$3:B336,B337)+E337,8)-SUMIFS(L$3:L336,H$3:H336,H337,B$3:B336,B337))</f>
        <v>4</v>
      </c>
      <c r="M337" s="70"/>
    </row>
    <row r="338" spans="1:13" x14ac:dyDescent="0.2">
      <c r="B338" s="6">
        <v>45210</v>
      </c>
      <c r="C338" s="71" t="str">
        <f t="shared" si="25"/>
        <v>Ср</v>
      </c>
      <c r="D338" s="30" t="s">
        <v>49</v>
      </c>
      <c r="E338" s="30">
        <v>4</v>
      </c>
      <c r="H338" s="30" t="s">
        <v>51</v>
      </c>
      <c r="I338" s="69">
        <f t="shared" si="26"/>
        <v>45200</v>
      </c>
      <c r="J338" s="30" t="str">
        <f>CHOOSE(SUMPRODUCT((K338:L338&gt;0)*{1,2})+1,"","переработка","норма","норма + переработка")</f>
        <v>норма</v>
      </c>
      <c r="K338" s="30">
        <f t="shared" si="27"/>
        <v>0</v>
      </c>
      <c r="L338" s="30">
        <f>IF(A338="В/П",,MIN(SUMIFS(L$3:L337,H$3:H337,H338,B$3:B337,B338)+E338,8)-SUMIFS(L$3:L337,H$3:H337,H338,B$3:B337,B338))</f>
        <v>4</v>
      </c>
      <c r="M338" s="70"/>
    </row>
    <row r="339" spans="1:13" x14ac:dyDescent="0.2">
      <c r="B339" s="6">
        <v>45211</v>
      </c>
      <c r="C339" s="71" t="str">
        <f t="shared" si="25"/>
        <v>Чт</v>
      </c>
      <c r="D339" s="30" t="s">
        <v>49</v>
      </c>
      <c r="E339" s="30">
        <v>4</v>
      </c>
      <c r="H339" s="30" t="s">
        <v>51</v>
      </c>
      <c r="I339" s="69">
        <f t="shared" si="26"/>
        <v>45200</v>
      </c>
      <c r="J339" s="30" t="str">
        <f>CHOOSE(SUMPRODUCT((K339:L339&gt;0)*{1,2})+1,"","переработка","норма","норма + переработка")</f>
        <v>норма</v>
      </c>
      <c r="K339" s="30">
        <f t="shared" si="27"/>
        <v>0</v>
      </c>
      <c r="L339" s="30">
        <f>IF(A339="В/П",,MIN(SUMIFS(L$3:L338,H$3:H338,H339,B$3:B338,B339)+E339,8)-SUMIFS(L$3:L338,H$3:H338,H339,B$3:B338,B339))</f>
        <v>4</v>
      </c>
      <c r="M339" s="70"/>
    </row>
    <row r="340" spans="1:13" x14ac:dyDescent="0.2">
      <c r="B340" s="6">
        <v>45212</v>
      </c>
      <c r="C340" s="71" t="str">
        <f t="shared" si="25"/>
        <v>Пт</v>
      </c>
      <c r="D340" s="30" t="s">
        <v>49</v>
      </c>
      <c r="E340" s="30">
        <v>4</v>
      </c>
      <c r="H340" s="30" t="s">
        <v>51</v>
      </c>
      <c r="I340" s="69">
        <f t="shared" si="26"/>
        <v>45200</v>
      </c>
      <c r="J340" s="30" t="str">
        <f>CHOOSE(SUMPRODUCT((K340:L340&gt;0)*{1,2})+1,"","переработка","норма","норма + переработка")</f>
        <v>норма</v>
      </c>
      <c r="K340" s="30">
        <f t="shared" si="27"/>
        <v>0</v>
      </c>
      <c r="L340" s="30">
        <f>IF(A340="В/П",,MIN(SUMIFS(L$3:L339,H$3:H339,H340,B$3:B339,B340)+E340,8)-SUMIFS(L$3:L339,H$3:H339,H340,B$3:B339,B340))</f>
        <v>4</v>
      </c>
      <c r="M340" s="70"/>
    </row>
    <row r="341" spans="1:13" x14ac:dyDescent="0.2">
      <c r="A341" s="66" t="s">
        <v>53</v>
      </c>
      <c r="B341" s="67">
        <v>45213</v>
      </c>
      <c r="C341" s="68" t="str">
        <f t="shared" si="25"/>
        <v>Сб</v>
      </c>
      <c r="H341" s="30" t="s">
        <v>51</v>
      </c>
      <c r="I341" s="69">
        <f t="shared" si="26"/>
        <v>45200</v>
      </c>
      <c r="J341" s="30" t="str">
        <f>CHOOSE(SUMPRODUCT((K341:L341&gt;0)*{1,2})+1,"","переработка","норма","норма + переработка")</f>
        <v/>
      </c>
      <c r="K341" s="30">
        <f t="shared" si="27"/>
        <v>0</v>
      </c>
      <c r="L341" s="30">
        <f>IF(A341="В/П",,MIN(SUMIFS(L$3:L340,H$3:H340,H341,B$3:B340,B341)+E341,8)-SUMIFS(L$3:L340,H$3:H340,H341,B$3:B340,B341))</f>
        <v>0</v>
      </c>
      <c r="M341" s="70"/>
    </row>
    <row r="342" spans="1:13" x14ac:dyDescent="0.2">
      <c r="A342" s="66" t="s">
        <v>53</v>
      </c>
      <c r="B342" s="67">
        <v>45214</v>
      </c>
      <c r="C342" s="68" t="str">
        <f t="shared" si="25"/>
        <v>Вс</v>
      </c>
      <c r="H342" s="30" t="s">
        <v>51</v>
      </c>
      <c r="I342" s="69">
        <f t="shared" si="26"/>
        <v>45200</v>
      </c>
      <c r="J342" s="30" t="str">
        <f>CHOOSE(SUMPRODUCT((K342:L342&gt;0)*{1,2})+1,"","переработка","норма","норма + переработка")</f>
        <v/>
      </c>
      <c r="K342" s="30">
        <f t="shared" si="27"/>
        <v>0</v>
      </c>
      <c r="L342" s="30">
        <f>IF(A342="В/П",,MIN(SUMIFS(L$3:L341,H$3:H341,H342,B$3:B341,B342)+E342,8)-SUMIFS(L$3:L341,H$3:H341,H342,B$3:B341,B342))</f>
        <v>0</v>
      </c>
      <c r="M342" s="70"/>
    </row>
    <row r="343" spans="1:13" x14ac:dyDescent="0.2">
      <c r="B343" s="6">
        <v>45215</v>
      </c>
      <c r="C343" s="71" t="str">
        <f t="shared" si="25"/>
        <v>Пн</v>
      </c>
      <c r="D343" s="30" t="s">
        <v>49</v>
      </c>
      <c r="E343" s="30">
        <v>4</v>
      </c>
      <c r="H343" s="30" t="s">
        <v>51</v>
      </c>
      <c r="I343" s="69">
        <f t="shared" si="26"/>
        <v>45200</v>
      </c>
      <c r="J343" s="30" t="str">
        <f>CHOOSE(SUMPRODUCT((K343:L343&gt;0)*{1,2})+1,"","переработка","норма","норма + переработка")</f>
        <v>норма</v>
      </c>
      <c r="K343" s="30">
        <f t="shared" si="27"/>
        <v>0</v>
      </c>
      <c r="L343" s="30">
        <f>IF(A343="В/П",,MIN(SUMIFS(L$3:L342,H$3:H342,H343,B$3:B342,B343)+E343,8)-SUMIFS(L$3:L342,H$3:H342,H343,B$3:B342,B343))</f>
        <v>4</v>
      </c>
      <c r="M343" s="70"/>
    </row>
    <row r="344" spans="1:13" x14ac:dyDescent="0.2">
      <c r="B344" s="6">
        <v>45216</v>
      </c>
      <c r="C344" s="71" t="str">
        <f t="shared" si="25"/>
        <v>Вт</v>
      </c>
      <c r="D344" s="30" t="s">
        <v>49</v>
      </c>
      <c r="E344" s="30">
        <v>4</v>
      </c>
      <c r="H344" s="30" t="s">
        <v>51</v>
      </c>
      <c r="I344" s="69">
        <f t="shared" si="26"/>
        <v>45200</v>
      </c>
      <c r="J344" s="30" t="str">
        <f>CHOOSE(SUMPRODUCT((K344:L344&gt;0)*{1,2})+1,"","переработка","норма","норма + переработка")</f>
        <v>норма</v>
      </c>
      <c r="K344" s="30">
        <f t="shared" si="27"/>
        <v>0</v>
      </c>
      <c r="L344" s="30">
        <f>IF(A344="В/П",,MIN(SUMIFS(L$3:L343,H$3:H343,H344,B$3:B343,B344)+E344,8)-SUMIFS(L$3:L343,H$3:H343,H344,B$3:B343,B344))</f>
        <v>4</v>
      </c>
      <c r="M344" s="70"/>
    </row>
    <row r="345" spans="1:13" x14ac:dyDescent="0.2">
      <c r="B345" s="6">
        <v>45217</v>
      </c>
      <c r="C345" s="71" t="str">
        <f t="shared" si="25"/>
        <v>Ср</v>
      </c>
      <c r="D345" s="30" t="s">
        <v>49</v>
      </c>
      <c r="E345" s="30">
        <v>4</v>
      </c>
      <c r="H345" s="30" t="s">
        <v>51</v>
      </c>
      <c r="I345" s="69">
        <f t="shared" si="26"/>
        <v>45200</v>
      </c>
      <c r="J345" s="30" t="str">
        <f>CHOOSE(SUMPRODUCT((K345:L345&gt;0)*{1,2})+1,"","переработка","норма","норма + переработка")</f>
        <v>норма</v>
      </c>
      <c r="K345" s="30">
        <f t="shared" si="27"/>
        <v>0</v>
      </c>
      <c r="L345" s="30">
        <f>IF(A345="В/П",,MIN(SUMIFS(L$3:L344,H$3:H344,H345,B$3:B344,B345)+E345,8)-SUMIFS(L$3:L344,H$3:H344,H345,B$3:B344,B345))</f>
        <v>4</v>
      </c>
      <c r="M345" s="70"/>
    </row>
    <row r="346" spans="1:13" x14ac:dyDescent="0.2">
      <c r="B346" s="6">
        <v>45218</v>
      </c>
      <c r="C346" s="71" t="str">
        <f t="shared" si="25"/>
        <v>Чт</v>
      </c>
      <c r="D346" s="30" t="s">
        <v>49</v>
      </c>
      <c r="E346" s="30">
        <v>4</v>
      </c>
      <c r="H346" s="30" t="s">
        <v>51</v>
      </c>
      <c r="I346" s="69">
        <f t="shared" si="26"/>
        <v>45200</v>
      </c>
      <c r="J346" s="30" t="str">
        <f>CHOOSE(SUMPRODUCT((K346:L346&gt;0)*{1,2})+1,"","переработка","норма","норма + переработка")</f>
        <v>норма</v>
      </c>
      <c r="K346" s="30">
        <f t="shared" si="27"/>
        <v>0</v>
      </c>
      <c r="L346" s="30">
        <f>IF(A346="В/П",,MIN(SUMIFS(L$3:L345,H$3:H345,H346,B$3:B345,B346)+E346,8)-SUMIFS(L$3:L345,H$3:H345,H346,B$3:B345,B346))</f>
        <v>4</v>
      </c>
      <c r="M346" s="70"/>
    </row>
    <row r="347" spans="1:13" x14ac:dyDescent="0.2">
      <c r="B347" s="6">
        <v>45219</v>
      </c>
      <c r="C347" s="71" t="str">
        <f t="shared" si="25"/>
        <v>Пт</v>
      </c>
      <c r="D347" s="30" t="s">
        <v>49</v>
      </c>
      <c r="E347" s="30">
        <v>4</v>
      </c>
      <c r="H347" s="30" t="s">
        <v>51</v>
      </c>
      <c r="I347" s="69">
        <f t="shared" si="26"/>
        <v>45200</v>
      </c>
      <c r="J347" s="30" t="str">
        <f>CHOOSE(SUMPRODUCT((K347:L347&gt;0)*{1,2})+1,"","переработка","норма","норма + переработка")</f>
        <v>норма</v>
      </c>
      <c r="K347" s="30">
        <f t="shared" si="27"/>
        <v>0</v>
      </c>
      <c r="L347" s="30">
        <f>IF(A347="В/П",,MIN(SUMIFS(L$3:L346,H$3:H346,H347,B$3:B346,B347)+E347,8)-SUMIFS(L$3:L346,H$3:H346,H347,B$3:B346,B347))</f>
        <v>4</v>
      </c>
      <c r="M347" s="70"/>
    </row>
    <row r="348" spans="1:13" x14ac:dyDescent="0.2">
      <c r="A348" s="66" t="s">
        <v>53</v>
      </c>
      <c r="B348" s="67">
        <v>45220</v>
      </c>
      <c r="C348" s="68" t="str">
        <f t="shared" si="25"/>
        <v>Сб</v>
      </c>
      <c r="H348" s="30" t="s">
        <v>51</v>
      </c>
      <c r="I348" s="69">
        <f t="shared" si="26"/>
        <v>45200</v>
      </c>
      <c r="J348" s="30" t="str">
        <f>CHOOSE(SUMPRODUCT((K348:L348&gt;0)*{1,2})+1,"","переработка","норма","норма + переработка")</f>
        <v/>
      </c>
      <c r="K348" s="30">
        <f t="shared" si="27"/>
        <v>0</v>
      </c>
      <c r="L348" s="30">
        <f>IF(A348="В/П",,MIN(SUMIFS(L$3:L347,H$3:H347,H348,B$3:B347,B348)+E348,8)-SUMIFS(L$3:L347,H$3:H347,H348,B$3:B347,B348))</f>
        <v>0</v>
      </c>
      <c r="M348" s="70"/>
    </row>
    <row r="349" spans="1:13" x14ac:dyDescent="0.2">
      <c r="A349" s="66" t="s">
        <v>53</v>
      </c>
      <c r="B349" s="67">
        <v>45221</v>
      </c>
      <c r="C349" s="68" t="str">
        <f t="shared" si="25"/>
        <v>Вс</v>
      </c>
      <c r="H349" s="30" t="s">
        <v>51</v>
      </c>
      <c r="I349" s="69">
        <f t="shared" si="26"/>
        <v>45200</v>
      </c>
      <c r="J349" s="30" t="str">
        <f>CHOOSE(SUMPRODUCT((K349:L349&gt;0)*{1,2})+1,"","переработка","норма","норма + переработка")</f>
        <v/>
      </c>
      <c r="K349" s="30">
        <f t="shared" si="27"/>
        <v>0</v>
      </c>
      <c r="L349" s="30">
        <f>IF(A349="В/П",,MIN(SUMIFS(L$3:L348,H$3:H348,H349,B$3:B348,B349)+E349,8)-SUMIFS(L$3:L348,H$3:H348,H349,B$3:B348,B349))</f>
        <v>0</v>
      </c>
      <c r="M349" s="70"/>
    </row>
    <row r="350" spans="1:13" x14ac:dyDescent="0.2">
      <c r="B350" s="6">
        <v>45222</v>
      </c>
      <c r="C350" s="71" t="str">
        <f t="shared" si="25"/>
        <v>Пн</v>
      </c>
      <c r="D350" s="30" t="s">
        <v>49</v>
      </c>
      <c r="E350" s="30">
        <v>4</v>
      </c>
      <c r="H350" s="30" t="s">
        <v>51</v>
      </c>
      <c r="I350" s="69">
        <f t="shared" si="26"/>
        <v>45200</v>
      </c>
      <c r="J350" s="30" t="str">
        <f>CHOOSE(SUMPRODUCT((K350:L350&gt;0)*{1,2})+1,"","переработка","норма","норма + переработка")</f>
        <v>норма</v>
      </c>
      <c r="K350" s="30">
        <f t="shared" si="27"/>
        <v>0</v>
      </c>
      <c r="L350" s="30">
        <f>IF(A350="В/П",,MIN(SUMIFS(L$3:L349,H$3:H349,H350,B$3:B349,B350)+E350,8)-SUMIFS(L$3:L349,H$3:H349,H350,B$3:B349,B350))</f>
        <v>4</v>
      </c>
      <c r="M350" s="70"/>
    </row>
    <row r="351" spans="1:13" x14ac:dyDescent="0.2">
      <c r="B351" s="6">
        <v>45223</v>
      </c>
      <c r="C351" s="71" t="str">
        <f t="shared" si="25"/>
        <v>Вт</v>
      </c>
      <c r="D351" s="30" t="s">
        <v>49</v>
      </c>
      <c r="E351" s="30">
        <v>4</v>
      </c>
      <c r="H351" s="30" t="s">
        <v>51</v>
      </c>
      <c r="I351" s="69">
        <f t="shared" si="26"/>
        <v>45200</v>
      </c>
      <c r="J351" s="30" t="str">
        <f>CHOOSE(SUMPRODUCT((K351:L351&gt;0)*{1,2})+1,"","переработка","норма","норма + переработка")</f>
        <v>норма</v>
      </c>
      <c r="K351" s="30">
        <f t="shared" si="27"/>
        <v>0</v>
      </c>
      <c r="L351" s="30">
        <f>IF(A351="В/П",,MIN(SUMIFS(L$3:L350,H$3:H350,H351,B$3:B350,B351)+E351,8)-SUMIFS(L$3:L350,H$3:H350,H351,B$3:B350,B351))</f>
        <v>4</v>
      </c>
      <c r="M351" s="70"/>
    </row>
    <row r="352" spans="1:13" x14ac:dyDescent="0.2">
      <c r="B352" s="6">
        <v>45224</v>
      </c>
      <c r="C352" s="71" t="str">
        <f t="shared" si="25"/>
        <v>Ср</v>
      </c>
      <c r="D352" s="30" t="s">
        <v>49</v>
      </c>
      <c r="E352" s="30">
        <v>4</v>
      </c>
      <c r="H352" s="30" t="s">
        <v>51</v>
      </c>
      <c r="I352" s="69">
        <f t="shared" si="26"/>
        <v>45200</v>
      </c>
      <c r="J352" s="30" t="str">
        <f>CHOOSE(SUMPRODUCT((K352:L352&gt;0)*{1,2})+1,"","переработка","норма","норма + переработка")</f>
        <v>норма</v>
      </c>
      <c r="K352" s="30">
        <f t="shared" si="27"/>
        <v>0</v>
      </c>
      <c r="L352" s="30">
        <f>IF(A352="В/П",,MIN(SUMIFS(L$3:L351,H$3:H351,H352,B$3:B351,B352)+E352,8)-SUMIFS(L$3:L351,H$3:H351,H352,B$3:B351,B352))</f>
        <v>4</v>
      </c>
      <c r="M352" s="70"/>
    </row>
    <row r="353" spans="1:13" x14ac:dyDescent="0.2">
      <c r="B353" s="6">
        <v>45225</v>
      </c>
      <c r="C353" s="71" t="str">
        <f t="shared" si="25"/>
        <v>Чт</v>
      </c>
      <c r="D353" s="30" t="s">
        <v>49</v>
      </c>
      <c r="E353" s="30">
        <v>4</v>
      </c>
      <c r="H353" s="30" t="s">
        <v>51</v>
      </c>
      <c r="I353" s="69">
        <f t="shared" si="26"/>
        <v>45200</v>
      </c>
      <c r="J353" s="30" t="str">
        <f>CHOOSE(SUMPRODUCT((K353:L353&gt;0)*{1,2})+1,"","переработка","норма","норма + переработка")</f>
        <v>норма</v>
      </c>
      <c r="K353" s="30">
        <f t="shared" si="27"/>
        <v>0</v>
      </c>
      <c r="L353" s="30">
        <f>IF(A353="В/П",,MIN(SUMIFS(L$3:L352,H$3:H352,H353,B$3:B352,B353)+E353,8)-SUMIFS(L$3:L352,H$3:H352,H353,B$3:B352,B353))</f>
        <v>4</v>
      </c>
      <c r="M353" s="70"/>
    </row>
    <row r="354" spans="1:13" x14ac:dyDescent="0.2">
      <c r="B354" s="6">
        <v>45226</v>
      </c>
      <c r="C354" s="71" t="str">
        <f t="shared" si="25"/>
        <v>Пт</v>
      </c>
      <c r="D354" s="30" t="s">
        <v>49</v>
      </c>
      <c r="E354" s="30">
        <v>4</v>
      </c>
      <c r="H354" s="30" t="s">
        <v>51</v>
      </c>
      <c r="I354" s="69">
        <f t="shared" si="26"/>
        <v>45200</v>
      </c>
      <c r="J354" s="30" t="str">
        <f>CHOOSE(SUMPRODUCT((K354:L354&gt;0)*{1,2})+1,"","переработка","норма","норма + переработка")</f>
        <v>норма</v>
      </c>
      <c r="K354" s="30">
        <f t="shared" si="27"/>
        <v>0</v>
      </c>
      <c r="L354" s="30">
        <f>IF(A354="В/П",,MIN(SUMIFS(L$3:L353,H$3:H353,H354,B$3:B353,B354)+E354,8)-SUMIFS(L$3:L353,H$3:H353,H354,B$3:B353,B354))</f>
        <v>4</v>
      </c>
      <c r="M354" s="70"/>
    </row>
    <row r="355" spans="1:13" x14ac:dyDescent="0.2">
      <c r="A355" s="66" t="s">
        <v>53</v>
      </c>
      <c r="B355" s="67">
        <v>45227</v>
      </c>
      <c r="C355" s="68" t="str">
        <f t="shared" si="25"/>
        <v>Сб</v>
      </c>
      <c r="H355" s="30" t="s">
        <v>51</v>
      </c>
      <c r="I355" s="69">
        <f t="shared" si="26"/>
        <v>45200</v>
      </c>
      <c r="J355" s="30" t="str">
        <f>CHOOSE(SUMPRODUCT((K355:L355&gt;0)*{1,2})+1,"","переработка","норма","норма + переработка")</f>
        <v/>
      </c>
      <c r="K355" s="30">
        <f t="shared" si="27"/>
        <v>0</v>
      </c>
      <c r="L355" s="30">
        <f>IF(A355="В/П",,MIN(SUMIFS(L$3:L354,H$3:H354,H355,B$3:B354,B355)+E355,8)-SUMIFS(L$3:L354,H$3:H354,H355,B$3:B354,B355))</f>
        <v>0</v>
      </c>
      <c r="M355" s="70"/>
    </row>
    <row r="356" spans="1:13" x14ac:dyDescent="0.2">
      <c r="A356" s="66" t="s">
        <v>53</v>
      </c>
      <c r="B356" s="67">
        <v>45228</v>
      </c>
      <c r="C356" s="68" t="str">
        <f t="shared" si="25"/>
        <v>Вс</v>
      </c>
      <c r="H356" s="30" t="s">
        <v>51</v>
      </c>
      <c r="I356" s="69">
        <f t="shared" si="26"/>
        <v>45200</v>
      </c>
      <c r="J356" s="30" t="str">
        <f>CHOOSE(SUMPRODUCT((K356:L356&gt;0)*{1,2})+1,"","переработка","норма","норма + переработка")</f>
        <v/>
      </c>
      <c r="K356" s="30">
        <f t="shared" si="27"/>
        <v>0</v>
      </c>
      <c r="L356" s="30">
        <f>IF(A356="В/П",,MIN(SUMIFS(L$3:L355,H$3:H355,H356,B$3:B355,B356)+E356,8)-SUMIFS(L$3:L355,H$3:H355,H356,B$3:B355,B356))</f>
        <v>0</v>
      </c>
      <c r="M356" s="70"/>
    </row>
    <row r="357" spans="1:13" x14ac:dyDescent="0.2">
      <c r="B357" s="6">
        <v>45229</v>
      </c>
      <c r="C357" s="71" t="str">
        <f t="shared" si="25"/>
        <v>Пн</v>
      </c>
      <c r="D357" s="30" t="s">
        <v>49</v>
      </c>
      <c r="E357" s="30">
        <v>4</v>
      </c>
      <c r="H357" s="30" t="s">
        <v>51</v>
      </c>
      <c r="I357" s="69">
        <f t="shared" si="26"/>
        <v>45200</v>
      </c>
      <c r="J357" s="30" t="str">
        <f>CHOOSE(SUMPRODUCT((K357:L357&gt;0)*{1,2})+1,"","переработка","норма","норма + переработка")</f>
        <v>норма</v>
      </c>
      <c r="K357" s="30">
        <f t="shared" si="27"/>
        <v>0</v>
      </c>
      <c r="L357" s="30">
        <f>IF(A357="В/П",,MIN(SUMIFS(L$3:L356,H$3:H356,H357,B$3:B356,B357)+E357,8)-SUMIFS(L$3:L356,H$3:H356,H357,B$3:B356,B357))</f>
        <v>4</v>
      </c>
      <c r="M357" s="70"/>
    </row>
    <row r="358" spans="1:13" x14ac:dyDescent="0.2">
      <c r="B358" s="6">
        <v>45230</v>
      </c>
      <c r="C358" s="71" t="str">
        <f t="shared" si="25"/>
        <v>Вт</v>
      </c>
      <c r="D358" s="30" t="s">
        <v>49</v>
      </c>
      <c r="E358" s="30">
        <v>4</v>
      </c>
      <c r="H358" s="30" t="s">
        <v>51</v>
      </c>
      <c r="I358" s="69">
        <f t="shared" si="26"/>
        <v>45200</v>
      </c>
      <c r="J358" s="30" t="str">
        <f>CHOOSE(SUMPRODUCT((K358:L358&gt;0)*{1,2})+1,"","переработка","норма","норма + переработка")</f>
        <v>норма</v>
      </c>
      <c r="K358" s="30">
        <f t="shared" si="27"/>
        <v>0</v>
      </c>
      <c r="L358" s="30">
        <f>IF(A358="В/П",,MIN(SUMIFS(L$3:L357,H$3:H357,H358,B$3:B357,B358)+E358,8)-SUMIFS(L$3:L357,H$3:H357,H358,B$3:B357,B358))</f>
        <v>4</v>
      </c>
      <c r="M358" s="70"/>
    </row>
    <row r="359" spans="1:13" x14ac:dyDescent="0.2">
      <c r="A359" s="66" t="s">
        <v>53</v>
      </c>
      <c r="B359" s="67">
        <v>45200</v>
      </c>
      <c r="C359" s="68" t="str">
        <f t="shared" ref="C359:C444" si="28">TEXT(B359,"ДДД")</f>
        <v>Вс</v>
      </c>
      <c r="H359" s="30" t="s">
        <v>52</v>
      </c>
      <c r="I359" s="69">
        <f t="shared" ref="I359:I444" si="29">EOMONTH(B359,-1)+1</f>
        <v>45200</v>
      </c>
      <c r="J359" s="30" t="str">
        <f>CHOOSE(SUMPRODUCT((K359:L359&gt;0)*{1,2})+1,"","переработка","норма","норма + переработка")</f>
        <v/>
      </c>
      <c r="K359" s="30">
        <f t="shared" si="27"/>
        <v>0</v>
      </c>
      <c r="L359" s="30">
        <f>IF(A359="В/П",,MIN(SUMIFS(L$3:L358,H$3:H358,H359,B$3:B358,B359)+E359,8)-SUMIFS(L$3:L358,H$3:H358,H359,B$3:B358,B359))</f>
        <v>0</v>
      </c>
      <c r="M359" s="70"/>
    </row>
    <row r="360" spans="1:13" x14ac:dyDescent="0.2">
      <c r="B360" s="6">
        <v>45201</v>
      </c>
      <c r="C360" s="71" t="str">
        <f t="shared" si="28"/>
        <v>Пн</v>
      </c>
      <c r="D360" s="30" t="s">
        <v>45</v>
      </c>
      <c r="E360" s="30">
        <v>4</v>
      </c>
      <c r="H360" s="30" t="s">
        <v>52</v>
      </c>
      <c r="I360" s="69">
        <f t="shared" si="29"/>
        <v>45200</v>
      </c>
      <c r="J360" s="30" t="str">
        <f>CHOOSE(SUMPRODUCT((K360:L360&gt;0)*{1,2})+1,"","переработка","норма","норма + переработка")</f>
        <v>норма</v>
      </c>
      <c r="K360" s="30">
        <f t="shared" si="27"/>
        <v>0</v>
      </c>
      <c r="L360" s="30">
        <f>IF(A360="В/П",,MIN(SUMIFS(L$3:L359,H$3:H359,H360,B$3:B359,B360)+E360,8)-SUMIFS(L$3:L359,H$3:H359,H360,B$3:B359,B360))</f>
        <v>4</v>
      </c>
      <c r="M360" s="70"/>
    </row>
    <row r="361" spans="1:13" x14ac:dyDescent="0.2">
      <c r="B361" s="6">
        <v>45201</v>
      </c>
      <c r="C361" s="71" t="str">
        <f>TEXT(B361,"ДДД")</f>
        <v>Пн</v>
      </c>
      <c r="D361" s="30" t="s">
        <v>16</v>
      </c>
      <c r="E361" s="30">
        <v>4</v>
      </c>
      <c r="H361" s="30" t="s">
        <v>52</v>
      </c>
      <c r="I361" s="69">
        <f>EOMONTH(B361,-1)+1</f>
        <v>45200</v>
      </c>
      <c r="J361" s="30" t="str">
        <f>CHOOSE(SUMPRODUCT((K361:L361&gt;0)*{1,2})+1,"","переработка","норма","норма + переработка")</f>
        <v>норма</v>
      </c>
      <c r="K361" s="30">
        <f>MIN(E361,E361-L361)</f>
        <v>0</v>
      </c>
      <c r="L361" s="30">
        <f>IF(A361="В/П",,MIN(SUMIFS(L$3:L359,H$3:H359,H361,B$3:B359,B361)+E361,8)-SUMIFS(L$3:L359,H$3:H359,H361,B$3:B359,B361))</f>
        <v>4</v>
      </c>
      <c r="M361" s="70"/>
    </row>
    <row r="362" spans="1:13" x14ac:dyDescent="0.2">
      <c r="B362" s="6">
        <v>45202</v>
      </c>
      <c r="C362" s="71" t="str">
        <f t="shared" si="28"/>
        <v>Вт</v>
      </c>
      <c r="D362" s="30" t="s">
        <v>45</v>
      </c>
      <c r="E362" s="30">
        <v>4</v>
      </c>
      <c r="H362" s="30" t="s">
        <v>52</v>
      </c>
      <c r="I362" s="69">
        <f t="shared" si="29"/>
        <v>45200</v>
      </c>
      <c r="J362" s="30" t="str">
        <f>CHOOSE(SUMPRODUCT((K362:L362&gt;0)*{1,2})+1,"","переработка","норма","норма + переработка")</f>
        <v>норма</v>
      </c>
      <c r="K362" s="30">
        <f t="shared" si="27"/>
        <v>0</v>
      </c>
      <c r="L362" s="30">
        <f>IF(A362="В/П",,MIN(SUMIFS(L$3:L360,H$3:H360,H362,B$3:B360,B362)+E362,8)-SUMIFS(L$3:L360,H$3:H360,H362,B$3:B360,B362))</f>
        <v>4</v>
      </c>
      <c r="M362" s="70"/>
    </row>
    <row r="363" spans="1:13" x14ac:dyDescent="0.2">
      <c r="B363" s="6">
        <v>45202</v>
      </c>
      <c r="C363" s="71" t="str">
        <f>TEXT(B363,"ДДД")</f>
        <v>Вт</v>
      </c>
      <c r="D363" s="30" t="s">
        <v>16</v>
      </c>
      <c r="E363" s="30">
        <v>4</v>
      </c>
      <c r="H363" s="30" t="s">
        <v>52</v>
      </c>
      <c r="I363" s="69">
        <f>EOMONTH(B363,-1)+1</f>
        <v>45200</v>
      </c>
      <c r="J363" s="30" t="str">
        <f>CHOOSE(SUMPRODUCT((K363:L363&gt;0)*{1,2})+1,"","переработка","норма","норма + переработка")</f>
        <v>норма</v>
      </c>
      <c r="K363" s="30">
        <f>MIN(E363,E363-L363)</f>
        <v>0</v>
      </c>
      <c r="L363" s="30">
        <f>IF(A363="В/П",,MIN(SUMIFS(L$3:L361,H$3:H361,H363,B$3:B361,B363)+E363,8)-SUMIFS(L$3:L361,H$3:H361,H363,B$3:B361,B363))</f>
        <v>4</v>
      </c>
      <c r="M363" s="70"/>
    </row>
    <row r="364" spans="1:13" x14ac:dyDescent="0.2">
      <c r="B364" s="6">
        <v>45203</v>
      </c>
      <c r="C364" s="71" t="str">
        <f t="shared" si="28"/>
        <v>Ср</v>
      </c>
      <c r="D364" s="30" t="s">
        <v>45</v>
      </c>
      <c r="E364" s="30">
        <v>4</v>
      </c>
      <c r="H364" s="30" t="s">
        <v>52</v>
      </c>
      <c r="I364" s="69">
        <f t="shared" si="29"/>
        <v>45200</v>
      </c>
      <c r="J364" s="30" t="str">
        <f>CHOOSE(SUMPRODUCT((K364:L364&gt;0)*{1,2})+1,"","переработка","норма","норма + переработка")</f>
        <v>норма</v>
      </c>
      <c r="K364" s="30">
        <f t="shared" si="27"/>
        <v>0</v>
      </c>
      <c r="L364" s="30">
        <f>IF(A364="В/П",,MIN(SUMIFS(L$3:L362,H$3:H362,H364,B$3:B362,B364)+E364,8)-SUMIFS(L$3:L362,H$3:H362,H364,B$3:B362,B364))</f>
        <v>4</v>
      </c>
      <c r="M364" s="70"/>
    </row>
    <row r="365" spans="1:13" x14ac:dyDescent="0.2">
      <c r="B365" s="6">
        <v>45203</v>
      </c>
      <c r="C365" s="71" t="str">
        <f>TEXT(B365,"ДДД")</f>
        <v>Ср</v>
      </c>
      <c r="D365" s="30" t="s">
        <v>16</v>
      </c>
      <c r="E365" s="30">
        <v>4</v>
      </c>
      <c r="H365" s="30" t="s">
        <v>52</v>
      </c>
      <c r="I365" s="69">
        <f>EOMONTH(B365,-1)+1</f>
        <v>45200</v>
      </c>
      <c r="J365" s="30" t="str">
        <f>CHOOSE(SUMPRODUCT((K365:L365&gt;0)*{1,2})+1,"","переработка","норма","норма + переработка")</f>
        <v>норма</v>
      </c>
      <c r="K365" s="30">
        <f>MIN(E365,E365-L365)</f>
        <v>0</v>
      </c>
      <c r="L365" s="30">
        <f>IF(A365="В/П",,MIN(SUMIFS(L$3:L363,H$3:H363,H365,B$3:B363,B365)+E365,8)-SUMIFS(L$3:L363,H$3:H363,H365,B$3:B363,B365))</f>
        <v>4</v>
      </c>
      <c r="M365" s="70"/>
    </row>
    <row r="366" spans="1:13" x14ac:dyDescent="0.2">
      <c r="B366" s="6">
        <v>45204</v>
      </c>
      <c r="C366" s="71" t="str">
        <f t="shared" si="28"/>
        <v>Чт</v>
      </c>
      <c r="D366" s="30" t="s">
        <v>45</v>
      </c>
      <c r="E366" s="30">
        <v>4</v>
      </c>
      <c r="H366" s="30" t="s">
        <v>52</v>
      </c>
      <c r="I366" s="69">
        <f t="shared" si="29"/>
        <v>45200</v>
      </c>
      <c r="J366" s="30" t="str">
        <f>CHOOSE(SUMPRODUCT((K366:L366&gt;0)*{1,2})+1,"","переработка","норма","норма + переработка")</f>
        <v>норма</v>
      </c>
      <c r="K366" s="30">
        <f t="shared" si="27"/>
        <v>0</v>
      </c>
      <c r="L366" s="30">
        <f>IF(A366="В/П",,MIN(SUMIFS(L$3:L364,H$3:H364,H366,B$3:B364,B366)+E366,8)-SUMIFS(L$3:L364,H$3:H364,H366,B$3:B364,B366))</f>
        <v>4</v>
      </c>
      <c r="M366" s="70"/>
    </row>
    <row r="367" spans="1:13" x14ac:dyDescent="0.2">
      <c r="B367" s="6">
        <v>45204</v>
      </c>
      <c r="C367" s="71" t="str">
        <f>TEXT(B367,"ДДД")</f>
        <v>Чт</v>
      </c>
      <c r="D367" s="30" t="s">
        <v>16</v>
      </c>
      <c r="E367" s="30">
        <v>4</v>
      </c>
      <c r="H367" s="30" t="s">
        <v>52</v>
      </c>
      <c r="I367" s="69">
        <f>EOMONTH(B367,-1)+1</f>
        <v>45200</v>
      </c>
      <c r="J367" s="30" t="str">
        <f>CHOOSE(SUMPRODUCT((K367:L367&gt;0)*{1,2})+1,"","переработка","норма","норма + переработка")</f>
        <v>норма</v>
      </c>
      <c r="K367" s="30">
        <f>MIN(E367,E367-L367)</f>
        <v>0</v>
      </c>
      <c r="L367" s="30">
        <f>IF(A367="В/П",,MIN(SUMIFS(L$3:L365,H$3:H365,H367,B$3:B365,B367)+E367,8)-SUMIFS(L$3:L365,H$3:H365,H367,B$3:B365,B367))</f>
        <v>4</v>
      </c>
      <c r="M367" s="70"/>
    </row>
    <row r="368" spans="1:13" x14ac:dyDescent="0.2">
      <c r="B368" s="6">
        <v>45205</v>
      </c>
      <c r="C368" s="71" t="str">
        <f t="shared" si="28"/>
        <v>Пт</v>
      </c>
      <c r="D368" s="30" t="s">
        <v>45</v>
      </c>
      <c r="E368" s="30">
        <v>4</v>
      </c>
      <c r="H368" s="30" t="s">
        <v>52</v>
      </c>
      <c r="I368" s="69">
        <f t="shared" si="29"/>
        <v>45200</v>
      </c>
      <c r="J368" s="30" t="str">
        <f>CHOOSE(SUMPRODUCT((K368:L368&gt;0)*{1,2})+1,"","переработка","норма","норма + переработка")</f>
        <v>норма</v>
      </c>
      <c r="K368" s="30">
        <f t="shared" si="27"/>
        <v>0</v>
      </c>
      <c r="L368" s="30">
        <f>IF(A368="В/П",,MIN(SUMIFS(L$3:L366,H$3:H366,H368,B$3:B366,B368)+E368,8)-SUMIFS(L$3:L366,H$3:H366,H368,B$3:B366,B368))</f>
        <v>4</v>
      </c>
      <c r="M368" s="70"/>
    </row>
    <row r="369" spans="1:13" x14ac:dyDescent="0.2">
      <c r="B369" s="6">
        <v>45205</v>
      </c>
      <c r="C369" s="71" t="str">
        <f>TEXT(B369,"ДДД")</f>
        <v>Пт</v>
      </c>
      <c r="D369" s="30" t="s">
        <v>16</v>
      </c>
      <c r="E369" s="30">
        <v>4</v>
      </c>
      <c r="H369" s="30" t="s">
        <v>52</v>
      </c>
      <c r="I369" s="69">
        <f>EOMONTH(B369,-1)+1</f>
        <v>45200</v>
      </c>
      <c r="J369" s="30" t="str">
        <f>CHOOSE(SUMPRODUCT((K369:L369&gt;0)*{1,2})+1,"","переработка","норма","норма + переработка")</f>
        <v>норма</v>
      </c>
      <c r="K369" s="30">
        <f>MIN(E369,E369-L369)</f>
        <v>0</v>
      </c>
      <c r="L369" s="30">
        <f>IF(A369="В/П",,MIN(SUMIFS(L$3:L367,H$3:H367,H369,B$3:B367,B369)+E369,8)-SUMIFS(L$3:L367,H$3:H367,H369,B$3:B367,B369))</f>
        <v>4</v>
      </c>
      <c r="M369" s="70"/>
    </row>
    <row r="370" spans="1:13" x14ac:dyDescent="0.2">
      <c r="A370" s="66" t="s">
        <v>53</v>
      </c>
      <c r="B370" s="67">
        <v>45206</v>
      </c>
      <c r="C370" s="68" t="str">
        <f t="shared" si="28"/>
        <v>Сб</v>
      </c>
      <c r="H370" s="30" t="s">
        <v>52</v>
      </c>
      <c r="I370" s="69">
        <f t="shared" si="29"/>
        <v>45200</v>
      </c>
      <c r="J370" s="30" t="str">
        <f>CHOOSE(SUMPRODUCT((K370:L370&gt;0)*{1,2})+1,"","переработка","норма","норма + переработка")</f>
        <v/>
      </c>
      <c r="K370" s="30">
        <f t="shared" si="27"/>
        <v>0</v>
      </c>
      <c r="L370" s="30">
        <f>IF(A370="В/П",,MIN(SUMIFS(L$3:L368,H$3:H368,H370,B$3:B368,B370)+E370,8)-SUMIFS(L$3:L368,H$3:H368,H370,B$3:B368,B370))</f>
        <v>0</v>
      </c>
      <c r="M370" s="70"/>
    </row>
    <row r="371" spans="1:13" x14ac:dyDescent="0.2">
      <c r="A371" s="66" t="s">
        <v>53</v>
      </c>
      <c r="B371" s="67">
        <v>45207</v>
      </c>
      <c r="C371" s="68" t="str">
        <f t="shared" si="28"/>
        <v>Вс</v>
      </c>
      <c r="H371" s="30" t="s">
        <v>52</v>
      </c>
      <c r="I371" s="69">
        <f t="shared" si="29"/>
        <v>45200</v>
      </c>
      <c r="J371" s="30" t="str">
        <f>CHOOSE(SUMPRODUCT((K371:L371&gt;0)*{1,2})+1,"","переработка","норма","норма + переработка")</f>
        <v/>
      </c>
      <c r="K371" s="30">
        <f t="shared" si="27"/>
        <v>0</v>
      </c>
      <c r="L371" s="30">
        <f>IF(A371="В/П",,MIN(SUMIFS(L$3:L370,H$3:H370,H371,B$3:B370,B371)+E371,8)-SUMIFS(L$3:L370,H$3:H370,H371,B$3:B370,B371))</f>
        <v>0</v>
      </c>
      <c r="M371" s="70"/>
    </row>
    <row r="372" spans="1:13" x14ac:dyDescent="0.2">
      <c r="B372" s="6">
        <v>45208</v>
      </c>
      <c r="C372" s="71" t="str">
        <f>TEXT(B372,"ДДД")</f>
        <v>Пн</v>
      </c>
      <c r="D372" s="30" t="s">
        <v>45</v>
      </c>
      <c r="E372" s="30">
        <v>4</v>
      </c>
      <c r="H372" s="30" t="s">
        <v>52</v>
      </c>
      <c r="I372" s="69">
        <f>EOMONTH(B372,-1)+1</f>
        <v>45200</v>
      </c>
      <c r="J372" s="30" t="str">
        <f>CHOOSE(SUMPRODUCT((K372:L372&gt;0)*{1,2})+1,"","переработка","норма","норма + переработка")</f>
        <v>норма</v>
      </c>
      <c r="K372" s="30">
        <f>MIN(E372,E372-L372)</f>
        <v>0</v>
      </c>
      <c r="L372" s="30">
        <f>IF(A372="В/П",,MIN(SUMIFS(L$3:L370,H$3:H370,H372,B$3:B370,B372)+E372,8)-SUMIFS(L$3:L370,H$3:H370,H372,B$3:B370,B372))</f>
        <v>4</v>
      </c>
      <c r="M372" s="70"/>
    </row>
    <row r="373" spans="1:13" x14ac:dyDescent="0.2">
      <c r="B373" s="6">
        <v>45208</v>
      </c>
      <c r="C373" s="71" t="str">
        <f t="shared" si="28"/>
        <v>Пн</v>
      </c>
      <c r="D373" s="30" t="s">
        <v>16</v>
      </c>
      <c r="E373" s="30">
        <v>4</v>
      </c>
      <c r="H373" s="30" t="s">
        <v>52</v>
      </c>
      <c r="I373" s="69">
        <f t="shared" si="29"/>
        <v>45200</v>
      </c>
      <c r="J373" s="30" t="str">
        <f>CHOOSE(SUMPRODUCT((K373:L373&gt;0)*{1,2})+1,"","переработка","норма","норма + переработка")</f>
        <v>норма</v>
      </c>
      <c r="K373" s="30">
        <f t="shared" si="27"/>
        <v>0</v>
      </c>
      <c r="L373" s="30">
        <f>IF(A373="В/П",,MIN(SUMIFS(L$3:L371,H$3:H371,H373,B$3:B371,B373)+E373,8)-SUMIFS(L$3:L371,H$3:H371,H373,B$3:B371,B373))</f>
        <v>4</v>
      </c>
      <c r="M373" s="70"/>
    </row>
    <row r="374" spans="1:13" x14ac:dyDescent="0.2">
      <c r="B374" s="6">
        <v>45209</v>
      </c>
      <c r="C374" s="71" t="str">
        <f>TEXT(B374,"ДДД")</f>
        <v>Вт</v>
      </c>
      <c r="D374" s="30" t="s">
        <v>45</v>
      </c>
      <c r="E374" s="30">
        <v>4</v>
      </c>
      <c r="H374" s="30" t="s">
        <v>52</v>
      </c>
      <c r="I374" s="69">
        <f>EOMONTH(B374,-1)+1</f>
        <v>45200</v>
      </c>
      <c r="J374" s="30" t="str">
        <f>CHOOSE(SUMPRODUCT((K374:L374&gt;0)*{1,2})+1,"","переработка","норма","норма + переработка")</f>
        <v>норма</v>
      </c>
      <c r="K374" s="30">
        <f>MIN(E374,E374-L374)</f>
        <v>0</v>
      </c>
      <c r="L374" s="30">
        <f>IF(A374="В/П",,MIN(SUMIFS(L$3:L372,H$3:H372,H374,B$3:B372,B374)+E374,8)-SUMIFS(L$3:L372,H$3:H372,H374,B$3:B372,B374))</f>
        <v>4</v>
      </c>
      <c r="M374" s="70"/>
    </row>
    <row r="375" spans="1:13" x14ac:dyDescent="0.2">
      <c r="B375" s="6">
        <v>45209</v>
      </c>
      <c r="C375" s="71" t="str">
        <f t="shared" si="28"/>
        <v>Вт</v>
      </c>
      <c r="D375" s="30" t="s">
        <v>16</v>
      </c>
      <c r="E375" s="30">
        <v>4</v>
      </c>
      <c r="H375" s="30" t="s">
        <v>52</v>
      </c>
      <c r="I375" s="69">
        <f t="shared" si="29"/>
        <v>45200</v>
      </c>
      <c r="J375" s="30" t="str">
        <f>CHOOSE(SUMPRODUCT((K375:L375&gt;0)*{1,2})+1,"","переработка","норма","норма + переработка")</f>
        <v>норма</v>
      </c>
      <c r="K375" s="30">
        <f t="shared" si="27"/>
        <v>0</v>
      </c>
      <c r="L375" s="30">
        <f>IF(A375="В/П",,MIN(SUMIFS(L$3:L373,H$3:H373,H375,B$3:B373,B375)+E375,8)-SUMIFS(L$3:L373,H$3:H373,H375,B$3:B373,B375))</f>
        <v>4</v>
      </c>
      <c r="M375" s="70"/>
    </row>
    <row r="376" spans="1:13" x14ac:dyDescent="0.2">
      <c r="B376" s="6">
        <v>45210</v>
      </c>
      <c r="C376" s="71" t="str">
        <f>TEXT(B376,"ДДД")</f>
        <v>Ср</v>
      </c>
      <c r="D376" s="30" t="s">
        <v>45</v>
      </c>
      <c r="E376" s="30">
        <v>4</v>
      </c>
      <c r="H376" s="30" t="s">
        <v>52</v>
      </c>
      <c r="I376" s="69">
        <f>EOMONTH(B376,-1)+1</f>
        <v>45200</v>
      </c>
      <c r="J376" s="30" t="str">
        <f>CHOOSE(SUMPRODUCT((K376:L376&gt;0)*{1,2})+1,"","переработка","норма","норма + переработка")</f>
        <v>норма</v>
      </c>
      <c r="K376" s="30">
        <f>MIN(E376,E376-L376)</f>
        <v>0</v>
      </c>
      <c r="L376" s="30">
        <f>IF(A376="В/П",,MIN(SUMIFS(L$3:L374,H$3:H374,H376,B$3:B374,B376)+E376,8)-SUMIFS(L$3:L374,H$3:H374,H376,B$3:B374,B376))</f>
        <v>4</v>
      </c>
      <c r="M376" s="70"/>
    </row>
    <row r="377" spans="1:13" x14ac:dyDescent="0.2">
      <c r="B377" s="6">
        <v>45210</v>
      </c>
      <c r="C377" s="71" t="str">
        <f t="shared" si="28"/>
        <v>Ср</v>
      </c>
      <c r="D377" s="30" t="s">
        <v>16</v>
      </c>
      <c r="E377" s="30">
        <v>4</v>
      </c>
      <c r="H377" s="30" t="s">
        <v>52</v>
      </c>
      <c r="I377" s="69">
        <f t="shared" si="29"/>
        <v>45200</v>
      </c>
      <c r="J377" s="30" t="str">
        <f>CHOOSE(SUMPRODUCT((K377:L377&gt;0)*{1,2})+1,"","переработка","норма","норма + переработка")</f>
        <v>норма</v>
      </c>
      <c r="K377" s="30">
        <f t="shared" si="27"/>
        <v>0</v>
      </c>
      <c r="L377" s="30">
        <f>IF(A377="В/П",,MIN(SUMIFS(L$3:L375,H$3:H375,H377,B$3:B375,B377)+E377,8)-SUMIFS(L$3:L375,H$3:H375,H377,B$3:B375,B377))</f>
        <v>4</v>
      </c>
      <c r="M377" s="70"/>
    </row>
    <row r="378" spans="1:13" x14ac:dyDescent="0.2">
      <c r="B378" s="6">
        <v>45211</v>
      </c>
      <c r="C378" s="71" t="str">
        <f>TEXT(B378,"ДДД")</f>
        <v>Чт</v>
      </c>
      <c r="D378" s="30" t="s">
        <v>45</v>
      </c>
      <c r="E378" s="30">
        <v>4</v>
      </c>
      <c r="H378" s="30" t="s">
        <v>52</v>
      </c>
      <c r="I378" s="69">
        <f>EOMONTH(B378,-1)+1</f>
        <v>45200</v>
      </c>
      <c r="J378" s="30" t="str">
        <f>CHOOSE(SUMPRODUCT((K378:L378&gt;0)*{1,2})+1,"","переработка","норма","норма + переработка")</f>
        <v>норма</v>
      </c>
      <c r="K378" s="30">
        <f>MIN(E378,E378-L378)</f>
        <v>0</v>
      </c>
      <c r="L378" s="30">
        <f>IF(A378="В/П",,MIN(SUMIFS(L$3:L376,H$3:H376,H378,B$3:B376,B378)+E378,8)-SUMIFS(L$3:L376,H$3:H376,H378,B$3:B376,B378))</f>
        <v>4</v>
      </c>
      <c r="M378" s="70"/>
    </row>
    <row r="379" spans="1:13" x14ac:dyDescent="0.2">
      <c r="B379" s="6">
        <v>45211</v>
      </c>
      <c r="C379" s="71" t="str">
        <f t="shared" si="28"/>
        <v>Чт</v>
      </c>
      <c r="D379" s="30" t="s">
        <v>16</v>
      </c>
      <c r="E379" s="30">
        <v>4</v>
      </c>
      <c r="H379" s="30" t="s">
        <v>52</v>
      </c>
      <c r="I379" s="69">
        <f t="shared" si="29"/>
        <v>45200</v>
      </c>
      <c r="J379" s="30" t="str">
        <f>CHOOSE(SUMPRODUCT((K379:L379&gt;0)*{1,2})+1,"","переработка","норма","норма + переработка")</f>
        <v>норма</v>
      </c>
      <c r="K379" s="30">
        <f t="shared" si="27"/>
        <v>0</v>
      </c>
      <c r="L379" s="30">
        <f>IF(A379="В/П",,MIN(SUMIFS(L$3:L377,H$3:H377,H379,B$3:B377,B379)+E379,8)-SUMIFS(L$3:L377,H$3:H377,H379,B$3:B377,B379))</f>
        <v>4</v>
      </c>
      <c r="M379" s="70"/>
    </row>
    <row r="380" spans="1:13" x14ac:dyDescent="0.2">
      <c r="B380" s="6">
        <v>45212</v>
      </c>
      <c r="C380" s="71" t="str">
        <f>TEXT(B380,"ДДД")</f>
        <v>Пт</v>
      </c>
      <c r="D380" s="30" t="s">
        <v>45</v>
      </c>
      <c r="E380" s="30">
        <v>4</v>
      </c>
      <c r="H380" s="30" t="s">
        <v>52</v>
      </c>
      <c r="I380" s="69">
        <f>EOMONTH(B380,-1)+1</f>
        <v>45200</v>
      </c>
      <c r="J380" s="30" t="str">
        <f>CHOOSE(SUMPRODUCT((K380:L380&gt;0)*{1,2})+1,"","переработка","норма","норма + переработка")</f>
        <v>норма</v>
      </c>
      <c r="K380" s="30">
        <f>MIN(E380,E380-L380)</f>
        <v>0</v>
      </c>
      <c r="L380" s="30">
        <f>IF(A380="В/П",,MIN(SUMIFS(L$3:L378,H$3:H378,H380,B$3:B378,B380)+E380,8)-SUMIFS(L$3:L378,H$3:H378,H380,B$3:B378,B380))</f>
        <v>4</v>
      </c>
      <c r="M380" s="70"/>
    </row>
    <row r="381" spans="1:13" x14ac:dyDescent="0.2">
      <c r="B381" s="6">
        <v>45212</v>
      </c>
      <c r="C381" s="71" t="str">
        <f t="shared" si="28"/>
        <v>Пт</v>
      </c>
      <c r="D381" s="30" t="s">
        <v>16</v>
      </c>
      <c r="E381" s="30">
        <v>4</v>
      </c>
      <c r="H381" s="30" t="s">
        <v>52</v>
      </c>
      <c r="I381" s="69">
        <f t="shared" si="29"/>
        <v>45200</v>
      </c>
      <c r="J381" s="30" t="str">
        <f>CHOOSE(SUMPRODUCT((K381:L381&gt;0)*{1,2})+1,"","переработка","норма","норма + переработка")</f>
        <v>норма</v>
      </c>
      <c r="K381" s="30">
        <f t="shared" si="27"/>
        <v>0</v>
      </c>
      <c r="L381" s="30">
        <f>IF(A381="В/П",,MIN(SUMIFS(L$3:L379,H$3:H379,H381,B$3:B379,B381)+E381,8)-SUMIFS(L$3:L379,H$3:H379,H381,B$3:B379,B381))</f>
        <v>4</v>
      </c>
      <c r="M381" s="70"/>
    </row>
    <row r="382" spans="1:13" x14ac:dyDescent="0.2">
      <c r="A382" s="66" t="s">
        <v>53</v>
      </c>
      <c r="B382" s="67">
        <v>45213</v>
      </c>
      <c r="C382" s="68" t="str">
        <f t="shared" si="28"/>
        <v>Сб</v>
      </c>
      <c r="H382" s="30" t="s">
        <v>52</v>
      </c>
      <c r="I382" s="69">
        <f t="shared" si="29"/>
        <v>45200</v>
      </c>
      <c r="J382" s="30" t="str">
        <f>CHOOSE(SUMPRODUCT((K382:L382&gt;0)*{1,2})+1,"","переработка","норма","норма + переработка")</f>
        <v/>
      </c>
      <c r="K382" s="30">
        <f t="shared" si="27"/>
        <v>0</v>
      </c>
      <c r="L382" s="30">
        <f>IF(A382="В/П",,MIN(SUMIFS(L$3:L381,H$3:H381,H382,B$3:B381,B382)+E382,8)-SUMIFS(L$3:L381,H$3:H381,H382,B$3:B381,B382))</f>
        <v>0</v>
      </c>
      <c r="M382" s="70"/>
    </row>
    <row r="383" spans="1:13" x14ac:dyDescent="0.2">
      <c r="A383" s="66" t="s">
        <v>53</v>
      </c>
      <c r="B383" s="67">
        <v>45214</v>
      </c>
      <c r="C383" s="68" t="str">
        <f t="shared" si="28"/>
        <v>Вс</v>
      </c>
      <c r="H383" s="30" t="s">
        <v>52</v>
      </c>
      <c r="I383" s="69">
        <f t="shared" si="29"/>
        <v>45200</v>
      </c>
      <c r="J383" s="30" t="str">
        <f>CHOOSE(SUMPRODUCT((K383:L383&gt;0)*{1,2})+1,"","переработка","норма","норма + переработка")</f>
        <v/>
      </c>
      <c r="K383" s="30">
        <f t="shared" si="27"/>
        <v>0</v>
      </c>
      <c r="L383" s="30">
        <f>IF(A383="В/П",,MIN(SUMIFS(L$3:L382,H$3:H382,H383,B$3:B382,B383)+E383,8)-SUMIFS(L$3:L382,H$3:H382,H383,B$3:B382,B383))</f>
        <v>0</v>
      </c>
      <c r="M383" s="70"/>
    </row>
    <row r="384" spans="1:13" x14ac:dyDescent="0.2">
      <c r="B384" s="6">
        <v>45215</v>
      </c>
      <c r="C384" s="71" t="str">
        <f>TEXT(B384,"ДДД")</f>
        <v>Пн</v>
      </c>
      <c r="D384" s="30" t="s">
        <v>45</v>
      </c>
      <c r="E384" s="30">
        <v>4</v>
      </c>
      <c r="H384" s="30" t="s">
        <v>52</v>
      </c>
      <c r="I384" s="69">
        <f>EOMONTH(B384,-1)+1</f>
        <v>45200</v>
      </c>
      <c r="J384" s="30" t="str">
        <f>CHOOSE(SUMPRODUCT((K384:L384&gt;0)*{1,2})+1,"","переработка","норма","норма + переработка")</f>
        <v>норма</v>
      </c>
      <c r="K384" s="30">
        <f>MIN(E384,E384-L384)</f>
        <v>0</v>
      </c>
      <c r="L384" s="30">
        <f>IF(A384="В/П",,MIN(SUMIFS(L$3:L382,H$3:H382,H384,B$3:B382,B384)+E384,8)-SUMIFS(L$3:L382,H$3:H382,H384,B$3:B382,B384))</f>
        <v>4</v>
      </c>
      <c r="M384" s="70"/>
    </row>
    <row r="385" spans="1:13" x14ac:dyDescent="0.2">
      <c r="B385" s="6">
        <v>45215</v>
      </c>
      <c r="C385" s="71" t="str">
        <f t="shared" si="28"/>
        <v>Пн</v>
      </c>
      <c r="D385" s="30" t="s">
        <v>16</v>
      </c>
      <c r="E385" s="30">
        <v>4</v>
      </c>
      <c r="H385" s="30" t="s">
        <v>52</v>
      </c>
      <c r="I385" s="69">
        <f t="shared" si="29"/>
        <v>45200</v>
      </c>
      <c r="J385" s="30" t="str">
        <f>CHOOSE(SUMPRODUCT((K385:L385&gt;0)*{1,2})+1,"","переработка","норма","норма + переработка")</f>
        <v>норма</v>
      </c>
      <c r="K385" s="30">
        <f t="shared" si="27"/>
        <v>0</v>
      </c>
      <c r="L385" s="30">
        <f>IF(A385="В/П",,MIN(SUMIFS(L$3:L383,H$3:H383,H385,B$3:B383,B385)+E385,8)-SUMIFS(L$3:L383,H$3:H383,H385,B$3:B383,B385))</f>
        <v>4</v>
      </c>
      <c r="M385" s="70"/>
    </row>
    <row r="386" spans="1:13" x14ac:dyDescent="0.2">
      <c r="B386" s="6">
        <v>45216</v>
      </c>
      <c r="C386" s="71" t="str">
        <f>TEXT(B386,"ДДД")</f>
        <v>Вт</v>
      </c>
      <c r="D386" s="30" t="s">
        <v>45</v>
      </c>
      <c r="E386" s="30">
        <v>4</v>
      </c>
      <c r="H386" s="30" t="s">
        <v>52</v>
      </c>
      <c r="I386" s="69">
        <f>EOMONTH(B386,-1)+1</f>
        <v>45200</v>
      </c>
      <c r="J386" s="30" t="str">
        <f>CHOOSE(SUMPRODUCT((K386:L386&gt;0)*{1,2})+1,"","переработка","норма","норма + переработка")</f>
        <v>норма</v>
      </c>
      <c r="K386" s="30">
        <f>MIN(E386,E386-L386)</f>
        <v>0</v>
      </c>
      <c r="L386" s="30">
        <f>IF(A386="В/П",,MIN(SUMIFS(L$3:L384,H$3:H384,H386,B$3:B384,B386)+E386,8)-SUMIFS(L$3:L384,H$3:H384,H386,B$3:B384,B386))</f>
        <v>4</v>
      </c>
      <c r="M386" s="70"/>
    </row>
    <row r="387" spans="1:13" x14ac:dyDescent="0.2">
      <c r="B387" s="6">
        <v>45216</v>
      </c>
      <c r="C387" s="71" t="str">
        <f t="shared" si="28"/>
        <v>Вт</v>
      </c>
      <c r="D387" s="30" t="s">
        <v>16</v>
      </c>
      <c r="E387" s="30">
        <v>4</v>
      </c>
      <c r="H387" s="30" t="s">
        <v>52</v>
      </c>
      <c r="I387" s="69">
        <f t="shared" si="29"/>
        <v>45200</v>
      </c>
      <c r="J387" s="30" t="str">
        <f>CHOOSE(SUMPRODUCT((K387:L387&gt;0)*{1,2})+1,"","переработка","норма","норма + переработка")</f>
        <v>норма</v>
      </c>
      <c r="K387" s="30">
        <f t="shared" si="27"/>
        <v>0</v>
      </c>
      <c r="L387" s="30">
        <f>IF(A387="В/П",,MIN(SUMIFS(L$3:L385,H$3:H385,H387,B$3:B385,B387)+E387,8)-SUMIFS(L$3:L385,H$3:H385,H387,B$3:B385,B387))</f>
        <v>4</v>
      </c>
      <c r="M387" s="70"/>
    </row>
    <row r="388" spans="1:13" x14ac:dyDescent="0.2">
      <c r="B388" s="6">
        <v>45217</v>
      </c>
      <c r="C388" s="71" t="str">
        <f>TEXT(B388,"ДДД")</f>
        <v>Ср</v>
      </c>
      <c r="D388" s="30" t="s">
        <v>45</v>
      </c>
      <c r="E388" s="30">
        <v>4</v>
      </c>
      <c r="H388" s="30" t="s">
        <v>52</v>
      </c>
      <c r="I388" s="69">
        <f>EOMONTH(B388,-1)+1</f>
        <v>45200</v>
      </c>
      <c r="J388" s="30" t="str">
        <f>CHOOSE(SUMPRODUCT((K388:L388&gt;0)*{1,2})+1,"","переработка","норма","норма + переработка")</f>
        <v>норма</v>
      </c>
      <c r="K388" s="30">
        <f>MIN(E388,E388-L388)</f>
        <v>0</v>
      </c>
      <c r="L388" s="30">
        <f>IF(A388="В/П",,MIN(SUMIFS(L$3:L386,H$3:H386,H388,B$3:B386,B388)+E388,8)-SUMIFS(L$3:L386,H$3:H386,H388,B$3:B386,B388))</f>
        <v>4</v>
      </c>
      <c r="M388" s="70"/>
    </row>
    <row r="389" spans="1:13" x14ac:dyDescent="0.2">
      <c r="B389" s="6">
        <v>45217</v>
      </c>
      <c r="C389" s="71" t="str">
        <f t="shared" si="28"/>
        <v>Ср</v>
      </c>
      <c r="D389" s="30" t="s">
        <v>16</v>
      </c>
      <c r="E389" s="30">
        <v>4</v>
      </c>
      <c r="H389" s="30" t="s">
        <v>52</v>
      </c>
      <c r="I389" s="69">
        <f t="shared" si="29"/>
        <v>45200</v>
      </c>
      <c r="J389" s="30" t="str">
        <f>CHOOSE(SUMPRODUCT((K389:L389&gt;0)*{1,2})+1,"","переработка","норма","норма + переработка")</f>
        <v>норма</v>
      </c>
      <c r="K389" s="30">
        <f t="shared" si="27"/>
        <v>0</v>
      </c>
      <c r="L389" s="30">
        <f>IF(A389="В/П",,MIN(SUMIFS(L$3:L387,H$3:H387,H389,B$3:B387,B389)+E389,8)-SUMIFS(L$3:L387,H$3:H387,H389,B$3:B387,B389))</f>
        <v>4</v>
      </c>
      <c r="M389" s="70"/>
    </row>
    <row r="390" spans="1:13" x14ac:dyDescent="0.2">
      <c r="B390" s="6">
        <v>45218</v>
      </c>
      <c r="C390" s="71" t="str">
        <f>TEXT(B390,"ДДД")</f>
        <v>Чт</v>
      </c>
      <c r="D390" s="30" t="s">
        <v>45</v>
      </c>
      <c r="E390" s="30">
        <v>4</v>
      </c>
      <c r="H390" s="30" t="s">
        <v>52</v>
      </c>
      <c r="I390" s="69">
        <f>EOMONTH(B390,-1)+1</f>
        <v>45200</v>
      </c>
      <c r="J390" s="30" t="str">
        <f>CHOOSE(SUMPRODUCT((K390:L390&gt;0)*{1,2})+1,"","переработка","норма","норма + переработка")</f>
        <v>норма</v>
      </c>
      <c r="K390" s="30">
        <f>MIN(E390,E390-L390)</f>
        <v>0</v>
      </c>
      <c r="L390" s="30">
        <f>IF(A390="В/П",,MIN(SUMIFS(L$3:L388,H$3:H388,H390,B$3:B388,B390)+E390,8)-SUMIFS(L$3:L388,H$3:H388,H390,B$3:B388,B390))</f>
        <v>4</v>
      </c>
      <c r="M390" s="70"/>
    </row>
    <row r="391" spans="1:13" x14ac:dyDescent="0.2">
      <c r="B391" s="6">
        <v>45218</v>
      </c>
      <c r="C391" s="71" t="str">
        <f t="shared" si="28"/>
        <v>Чт</v>
      </c>
      <c r="D391" s="30" t="s">
        <v>16</v>
      </c>
      <c r="E391" s="30">
        <v>4</v>
      </c>
      <c r="H391" s="30" t="s">
        <v>52</v>
      </c>
      <c r="I391" s="69">
        <f t="shared" si="29"/>
        <v>45200</v>
      </c>
      <c r="J391" s="30" t="str">
        <f>CHOOSE(SUMPRODUCT((K391:L391&gt;0)*{1,2})+1,"","переработка","норма","норма + переработка")</f>
        <v>норма</v>
      </c>
      <c r="K391" s="30">
        <f t="shared" si="27"/>
        <v>0</v>
      </c>
      <c r="L391" s="30">
        <f>IF(A391="В/П",,MIN(SUMIFS(L$3:L389,H$3:H389,H391,B$3:B389,B391)+E391,8)-SUMIFS(L$3:L389,H$3:H389,H391,B$3:B389,B391))</f>
        <v>4</v>
      </c>
      <c r="M391" s="70"/>
    </row>
    <row r="392" spans="1:13" x14ac:dyDescent="0.2">
      <c r="B392" s="6">
        <v>45219</v>
      </c>
      <c r="C392" s="71" t="str">
        <f>TEXT(B392,"ДДД")</f>
        <v>Пт</v>
      </c>
      <c r="D392" s="30" t="s">
        <v>45</v>
      </c>
      <c r="E392" s="30">
        <v>4</v>
      </c>
      <c r="H392" s="30" t="s">
        <v>52</v>
      </c>
      <c r="I392" s="69">
        <f>EOMONTH(B392,-1)+1</f>
        <v>45200</v>
      </c>
      <c r="J392" s="30" t="str">
        <f>CHOOSE(SUMPRODUCT((K392:L392&gt;0)*{1,2})+1,"","переработка","норма","норма + переработка")</f>
        <v>норма</v>
      </c>
      <c r="K392" s="30">
        <f>MIN(E392,E392-L392)</f>
        <v>0</v>
      </c>
      <c r="L392" s="30">
        <f>IF(A392="В/П",,MIN(SUMIFS(L$3:L390,H$3:H390,H392,B$3:B390,B392)+E392,8)-SUMIFS(L$3:L390,H$3:H390,H392,B$3:B390,B392))</f>
        <v>4</v>
      </c>
      <c r="M392" s="70"/>
    </row>
    <row r="393" spans="1:13" x14ac:dyDescent="0.2">
      <c r="B393" s="6">
        <v>45219</v>
      </c>
      <c r="C393" s="71" t="str">
        <f t="shared" si="28"/>
        <v>Пт</v>
      </c>
      <c r="D393" s="30" t="s">
        <v>16</v>
      </c>
      <c r="E393" s="30">
        <v>4</v>
      </c>
      <c r="H393" s="30" t="s">
        <v>52</v>
      </c>
      <c r="I393" s="69">
        <f t="shared" si="29"/>
        <v>45200</v>
      </c>
      <c r="J393" s="30" t="str">
        <f>CHOOSE(SUMPRODUCT((K393:L393&gt;0)*{1,2})+1,"","переработка","норма","норма + переработка")</f>
        <v>норма</v>
      </c>
      <c r="K393" s="30">
        <f t="shared" si="27"/>
        <v>0</v>
      </c>
      <c r="L393" s="30">
        <f>IF(A393="В/П",,MIN(SUMIFS(L$3:L391,H$3:H391,H393,B$3:B391,B393)+E393,8)-SUMIFS(L$3:L391,H$3:H391,H393,B$3:B391,B393))</f>
        <v>4</v>
      </c>
      <c r="M393" s="70"/>
    </row>
    <row r="394" spans="1:13" x14ac:dyDescent="0.2">
      <c r="A394" s="66" t="s">
        <v>53</v>
      </c>
      <c r="B394" s="67">
        <v>45220</v>
      </c>
      <c r="C394" s="68" t="str">
        <f t="shared" si="28"/>
        <v>Сб</v>
      </c>
      <c r="H394" s="30" t="s">
        <v>52</v>
      </c>
      <c r="I394" s="69">
        <f t="shared" si="29"/>
        <v>45200</v>
      </c>
      <c r="J394" s="30" t="str">
        <f>CHOOSE(SUMPRODUCT((K394:L394&gt;0)*{1,2})+1,"","переработка","норма","норма + переработка")</f>
        <v/>
      </c>
      <c r="K394" s="30">
        <f t="shared" si="27"/>
        <v>0</v>
      </c>
      <c r="L394" s="30">
        <f>IF(A394="В/П",,MIN(SUMIFS(L$3:L393,H$3:H393,H394,B$3:B393,B394)+E394,8)-SUMIFS(L$3:L393,H$3:H393,H394,B$3:B393,B394))</f>
        <v>0</v>
      </c>
      <c r="M394" s="70"/>
    </row>
    <row r="395" spans="1:13" x14ac:dyDescent="0.2">
      <c r="A395" s="66" t="s">
        <v>53</v>
      </c>
      <c r="B395" s="67">
        <v>45221</v>
      </c>
      <c r="C395" s="68" t="str">
        <f t="shared" si="28"/>
        <v>Вс</v>
      </c>
      <c r="H395" s="30" t="s">
        <v>52</v>
      </c>
      <c r="I395" s="69">
        <f t="shared" si="29"/>
        <v>45200</v>
      </c>
      <c r="J395" s="30" t="str">
        <f>CHOOSE(SUMPRODUCT((K395:L395&gt;0)*{1,2})+1,"","переработка","норма","норма + переработка")</f>
        <v/>
      </c>
      <c r="K395" s="30">
        <f t="shared" si="27"/>
        <v>0</v>
      </c>
      <c r="L395" s="30">
        <f>IF(A395="В/П",,MIN(SUMIFS(L$3:L394,H$3:H394,H395,B$3:B394,B395)+E395,8)-SUMIFS(L$3:L394,H$3:H394,H395,B$3:B394,B395))</f>
        <v>0</v>
      </c>
      <c r="M395" s="70"/>
    </row>
    <row r="396" spans="1:13" x14ac:dyDescent="0.2">
      <c r="B396" s="6">
        <v>45222</v>
      </c>
      <c r="C396" s="71" t="str">
        <f>TEXT(B396,"ДДД")</f>
        <v>Пн</v>
      </c>
      <c r="D396" s="30" t="s">
        <v>45</v>
      </c>
      <c r="E396" s="30">
        <v>4</v>
      </c>
      <c r="H396" s="30" t="s">
        <v>52</v>
      </c>
      <c r="I396" s="69">
        <f>EOMONTH(B396,-1)+1</f>
        <v>45200</v>
      </c>
      <c r="J396" s="30" t="str">
        <f>CHOOSE(SUMPRODUCT((K396:L396&gt;0)*{1,2})+1,"","переработка","норма","норма + переработка")</f>
        <v>норма</v>
      </c>
      <c r="K396" s="30">
        <f>MIN(E396,E396-L396)</f>
        <v>0</v>
      </c>
      <c r="L396" s="30">
        <f>IF(A396="В/П",,MIN(SUMIFS(L$3:L394,H$3:H394,H396,B$3:B394,B396)+E396,8)-SUMIFS(L$3:L394,H$3:H394,H396,B$3:B394,B396))</f>
        <v>4</v>
      </c>
      <c r="M396" s="70"/>
    </row>
    <row r="397" spans="1:13" x14ac:dyDescent="0.2">
      <c r="B397" s="6">
        <v>45222</v>
      </c>
      <c r="C397" s="71" t="str">
        <f t="shared" si="28"/>
        <v>Пн</v>
      </c>
      <c r="D397" s="30" t="s">
        <v>16</v>
      </c>
      <c r="E397" s="30">
        <v>4</v>
      </c>
      <c r="H397" s="30" t="s">
        <v>52</v>
      </c>
      <c r="I397" s="69">
        <f t="shared" si="29"/>
        <v>45200</v>
      </c>
      <c r="J397" s="30" t="str">
        <f>CHOOSE(SUMPRODUCT((K397:L397&gt;0)*{1,2})+1,"","переработка","норма","норма + переработка")</f>
        <v>норма</v>
      </c>
      <c r="K397" s="30">
        <f t="shared" si="27"/>
        <v>0</v>
      </c>
      <c r="L397" s="30">
        <f>IF(A397="В/П",,MIN(SUMIFS(L$3:L395,H$3:H395,H397,B$3:B395,B397)+E397,8)-SUMIFS(L$3:L395,H$3:H395,H397,B$3:B395,B397))</f>
        <v>4</v>
      </c>
      <c r="M397" s="70"/>
    </row>
    <row r="398" spans="1:13" x14ac:dyDescent="0.2">
      <c r="B398" s="6">
        <v>45223</v>
      </c>
      <c r="C398" s="71" t="str">
        <f>TEXT(B398,"ДДД")</f>
        <v>Вт</v>
      </c>
      <c r="D398" s="30" t="s">
        <v>45</v>
      </c>
      <c r="E398" s="30">
        <v>4</v>
      </c>
      <c r="H398" s="30" t="s">
        <v>52</v>
      </c>
      <c r="I398" s="69">
        <f>EOMONTH(B398,-1)+1</f>
        <v>45200</v>
      </c>
      <c r="J398" s="30" t="str">
        <f>CHOOSE(SUMPRODUCT((K398:L398&gt;0)*{1,2})+1,"","переработка","норма","норма + переработка")</f>
        <v>норма</v>
      </c>
      <c r="K398" s="30">
        <f>MIN(E398,E398-L398)</f>
        <v>0</v>
      </c>
      <c r="L398" s="30">
        <f>IF(A398="В/П",,MIN(SUMIFS(L$3:L396,H$3:H396,H398,B$3:B396,B398)+E398,8)-SUMIFS(L$3:L396,H$3:H396,H398,B$3:B396,B398))</f>
        <v>4</v>
      </c>
      <c r="M398" s="70"/>
    </row>
    <row r="399" spans="1:13" x14ac:dyDescent="0.2">
      <c r="B399" s="6">
        <v>45223</v>
      </c>
      <c r="C399" s="71" t="str">
        <f t="shared" si="28"/>
        <v>Вт</v>
      </c>
      <c r="D399" s="30" t="s">
        <v>16</v>
      </c>
      <c r="E399" s="30">
        <v>4</v>
      </c>
      <c r="H399" s="30" t="s">
        <v>52</v>
      </c>
      <c r="I399" s="69">
        <f t="shared" si="29"/>
        <v>45200</v>
      </c>
      <c r="J399" s="30" t="str">
        <f>CHOOSE(SUMPRODUCT((K399:L399&gt;0)*{1,2})+1,"","переработка","норма","норма + переработка")</f>
        <v>норма</v>
      </c>
      <c r="K399" s="30">
        <f t="shared" si="27"/>
        <v>0</v>
      </c>
      <c r="L399" s="30">
        <f>IF(A399="В/П",,MIN(SUMIFS(L$3:L397,H$3:H397,H399,B$3:B397,B399)+E399,8)-SUMIFS(L$3:L397,H$3:H397,H399,B$3:B397,B399))</f>
        <v>4</v>
      </c>
      <c r="M399" s="70"/>
    </row>
    <row r="400" spans="1:13" x14ac:dyDescent="0.2">
      <c r="B400" s="6">
        <v>45224</v>
      </c>
      <c r="C400" s="71" t="str">
        <f>TEXT(B400,"ДДД")</f>
        <v>Ср</v>
      </c>
      <c r="D400" s="30" t="s">
        <v>45</v>
      </c>
      <c r="E400" s="30">
        <v>4</v>
      </c>
      <c r="H400" s="30" t="s">
        <v>52</v>
      </c>
      <c r="I400" s="69">
        <f>EOMONTH(B400,-1)+1</f>
        <v>45200</v>
      </c>
      <c r="J400" s="30" t="str">
        <f>CHOOSE(SUMPRODUCT((K400:L400&gt;0)*{1,2})+1,"","переработка","норма","норма + переработка")</f>
        <v>норма</v>
      </c>
      <c r="K400" s="30">
        <f>MIN(E400,E400-L400)</f>
        <v>0</v>
      </c>
      <c r="L400" s="30">
        <f>IF(A400="В/П",,MIN(SUMIFS(L$3:L398,H$3:H398,H400,B$3:B398,B400)+E400,8)-SUMIFS(L$3:L398,H$3:H398,H400,B$3:B398,B400))</f>
        <v>4</v>
      </c>
      <c r="M400" s="70"/>
    </row>
    <row r="401" spans="1:13" x14ac:dyDescent="0.2">
      <c r="B401" s="6">
        <v>45224</v>
      </c>
      <c r="C401" s="71" t="str">
        <f t="shared" si="28"/>
        <v>Ср</v>
      </c>
      <c r="D401" s="30" t="s">
        <v>16</v>
      </c>
      <c r="E401" s="30">
        <v>4</v>
      </c>
      <c r="H401" s="30" t="s">
        <v>52</v>
      </c>
      <c r="I401" s="69">
        <f t="shared" si="29"/>
        <v>45200</v>
      </c>
      <c r="J401" s="30" t="str">
        <f>CHOOSE(SUMPRODUCT((K401:L401&gt;0)*{1,2})+1,"","переработка","норма","норма + переработка")</f>
        <v>норма</v>
      </c>
      <c r="K401" s="30">
        <f t="shared" si="27"/>
        <v>0</v>
      </c>
      <c r="L401" s="30">
        <f>IF(A401="В/П",,MIN(SUMIFS(L$3:L399,H$3:H399,H401,B$3:B399,B401)+E401,8)-SUMIFS(L$3:L399,H$3:H399,H401,B$3:B399,B401))</f>
        <v>4</v>
      </c>
      <c r="M401" s="70"/>
    </row>
    <row r="402" spans="1:13" x14ac:dyDescent="0.2">
      <c r="B402" s="6">
        <v>45225</v>
      </c>
      <c r="C402" s="71" t="str">
        <f>TEXT(B402,"ДДД")</f>
        <v>Чт</v>
      </c>
      <c r="D402" s="30" t="s">
        <v>45</v>
      </c>
      <c r="E402" s="30">
        <v>4</v>
      </c>
      <c r="H402" s="30" t="s">
        <v>52</v>
      </c>
      <c r="I402" s="69">
        <f>EOMONTH(B402,-1)+1</f>
        <v>45200</v>
      </c>
      <c r="J402" s="30" t="str">
        <f>CHOOSE(SUMPRODUCT((K402:L402&gt;0)*{1,2})+1,"","переработка","норма","норма + переработка")</f>
        <v>норма</v>
      </c>
      <c r="K402" s="30">
        <f>MIN(E402,E402-L402)</f>
        <v>0</v>
      </c>
      <c r="L402" s="30">
        <f>IF(A402="В/П",,MIN(SUMIFS(L$3:L400,H$3:H400,H402,B$3:B400,B402)+E402,8)-SUMIFS(L$3:L400,H$3:H400,H402,B$3:B400,B402))</f>
        <v>4</v>
      </c>
      <c r="M402" s="70"/>
    </row>
    <row r="403" spans="1:13" x14ac:dyDescent="0.2">
      <c r="B403" s="6">
        <v>45225</v>
      </c>
      <c r="C403" s="71" t="str">
        <f t="shared" si="28"/>
        <v>Чт</v>
      </c>
      <c r="D403" s="30" t="s">
        <v>16</v>
      </c>
      <c r="E403" s="30">
        <v>4</v>
      </c>
      <c r="H403" s="30" t="s">
        <v>52</v>
      </c>
      <c r="I403" s="69">
        <f t="shared" si="29"/>
        <v>45200</v>
      </c>
      <c r="J403" s="30" t="str">
        <f>CHOOSE(SUMPRODUCT((K403:L403&gt;0)*{1,2})+1,"","переработка","норма","норма + переработка")</f>
        <v>норма</v>
      </c>
      <c r="K403" s="30">
        <f t="shared" si="27"/>
        <v>0</v>
      </c>
      <c r="L403" s="30">
        <f>IF(A403="В/П",,MIN(SUMIFS(L$3:L401,H$3:H401,H403,B$3:B401,B403)+E403,8)-SUMIFS(L$3:L401,H$3:H401,H403,B$3:B401,B403))</f>
        <v>4</v>
      </c>
      <c r="M403" s="70"/>
    </row>
    <row r="404" spans="1:13" x14ac:dyDescent="0.2">
      <c r="B404" s="6">
        <v>45226</v>
      </c>
      <c r="C404" s="71" t="str">
        <f>TEXT(B404,"ДДД")</f>
        <v>Пт</v>
      </c>
      <c r="D404" s="30" t="s">
        <v>45</v>
      </c>
      <c r="E404" s="30">
        <v>4</v>
      </c>
      <c r="H404" s="30" t="s">
        <v>52</v>
      </c>
      <c r="I404" s="69">
        <f>EOMONTH(B404,-1)+1</f>
        <v>45200</v>
      </c>
      <c r="J404" s="30" t="str">
        <f>CHOOSE(SUMPRODUCT((K404:L404&gt;0)*{1,2})+1,"","переработка","норма","норма + переработка")</f>
        <v>норма</v>
      </c>
      <c r="K404" s="30">
        <f>MIN(E404,E404-L404)</f>
        <v>0</v>
      </c>
      <c r="L404" s="30">
        <f>IF(A404="В/П",,MIN(SUMIFS(L$3:L402,H$3:H402,H404,B$3:B402,B404)+E404,8)-SUMIFS(L$3:L402,H$3:H402,H404,B$3:B402,B404))</f>
        <v>4</v>
      </c>
      <c r="M404" s="70"/>
    </row>
    <row r="405" spans="1:13" x14ac:dyDescent="0.2">
      <c r="B405" s="6">
        <v>45226</v>
      </c>
      <c r="C405" s="71" t="str">
        <f t="shared" si="28"/>
        <v>Пт</v>
      </c>
      <c r="D405" s="30" t="s">
        <v>16</v>
      </c>
      <c r="E405" s="30">
        <v>4</v>
      </c>
      <c r="H405" s="30" t="s">
        <v>52</v>
      </c>
      <c r="I405" s="69">
        <f t="shared" si="29"/>
        <v>45200</v>
      </c>
      <c r="J405" s="30" t="str">
        <f>CHOOSE(SUMPRODUCT((K405:L405&gt;0)*{1,2})+1,"","переработка","норма","норма + переработка")</f>
        <v>норма</v>
      </c>
      <c r="K405" s="30">
        <f t="shared" si="27"/>
        <v>0</v>
      </c>
      <c r="L405" s="30">
        <f>IF(A405="В/П",,MIN(SUMIFS(L$3:L403,H$3:H403,H405,B$3:B403,B405)+E405,8)-SUMIFS(L$3:L403,H$3:H403,H405,B$3:B403,B405))</f>
        <v>4</v>
      </c>
      <c r="M405" s="70"/>
    </row>
    <row r="406" spans="1:13" x14ac:dyDescent="0.2">
      <c r="A406" s="66" t="s">
        <v>53</v>
      </c>
      <c r="B406" s="67">
        <v>45227</v>
      </c>
      <c r="C406" s="68" t="str">
        <f t="shared" si="28"/>
        <v>Сб</v>
      </c>
      <c r="H406" s="30" t="s">
        <v>52</v>
      </c>
      <c r="I406" s="69">
        <f t="shared" si="29"/>
        <v>45200</v>
      </c>
      <c r="J406" s="30" t="str">
        <f>CHOOSE(SUMPRODUCT((K406:L406&gt;0)*{1,2})+1,"","переработка","норма","норма + переработка")</f>
        <v/>
      </c>
      <c r="K406" s="30">
        <f t="shared" si="27"/>
        <v>0</v>
      </c>
      <c r="L406" s="30">
        <f>IF(A406="В/П",,MIN(SUMIFS(L$3:L405,H$3:H405,H406,B$3:B405,B406)+E406,8)-SUMIFS(L$3:L405,H$3:H405,H406,B$3:B405,B406))</f>
        <v>0</v>
      </c>
      <c r="M406" s="70"/>
    </row>
    <row r="407" spans="1:13" x14ac:dyDescent="0.2">
      <c r="A407" s="66" t="s">
        <v>53</v>
      </c>
      <c r="B407" s="67">
        <v>45228</v>
      </c>
      <c r="C407" s="68" t="str">
        <f t="shared" si="28"/>
        <v>Вс</v>
      </c>
      <c r="H407" s="30" t="s">
        <v>52</v>
      </c>
      <c r="I407" s="69">
        <f t="shared" si="29"/>
        <v>45200</v>
      </c>
      <c r="J407" s="30" t="str">
        <f>CHOOSE(SUMPRODUCT((K407:L407&gt;0)*{1,2})+1,"","переработка","норма","норма + переработка")</f>
        <v/>
      </c>
      <c r="K407" s="30">
        <f t="shared" si="27"/>
        <v>0</v>
      </c>
      <c r="L407" s="30">
        <f>IF(A407="В/П",,MIN(SUMIFS(L$3:L406,H$3:H406,H407,B$3:B406,B407)+E407,8)-SUMIFS(L$3:L406,H$3:H406,H407,B$3:B406,B407))</f>
        <v>0</v>
      </c>
      <c r="M407" s="70"/>
    </row>
    <row r="408" spans="1:13" x14ac:dyDescent="0.2">
      <c r="B408" s="6">
        <v>45229</v>
      </c>
      <c r="C408" s="71" t="str">
        <f>TEXT(B408,"ДДД")</f>
        <v>Пн</v>
      </c>
      <c r="D408" s="30" t="s">
        <v>45</v>
      </c>
      <c r="E408" s="30">
        <v>4</v>
      </c>
      <c r="H408" s="30" t="s">
        <v>52</v>
      </c>
      <c r="I408" s="69">
        <f>EOMONTH(B408,-1)+1</f>
        <v>45200</v>
      </c>
      <c r="J408" s="30" t="str">
        <f>CHOOSE(SUMPRODUCT((K408:L408&gt;0)*{1,2})+1,"","переработка","норма","норма + переработка")</f>
        <v>норма</v>
      </c>
      <c r="K408" s="30">
        <f>MIN(E408,E408-L408)</f>
        <v>0</v>
      </c>
      <c r="L408" s="30">
        <f>IF(A408="В/П",,MIN(SUMIFS(L$3:L406,H$3:H406,H408,B$3:B406,B408)+E408,8)-SUMIFS(L$3:L406,H$3:H406,H408,B$3:B406,B408))</f>
        <v>4</v>
      </c>
      <c r="M408" s="70"/>
    </row>
    <row r="409" spans="1:13" x14ac:dyDescent="0.2">
      <c r="B409" s="6">
        <v>45229</v>
      </c>
      <c r="C409" s="71" t="str">
        <f t="shared" si="28"/>
        <v>Пн</v>
      </c>
      <c r="D409" s="30" t="s">
        <v>16</v>
      </c>
      <c r="E409" s="30">
        <v>4</v>
      </c>
      <c r="H409" s="30" t="s">
        <v>52</v>
      </c>
      <c r="I409" s="69">
        <f t="shared" si="29"/>
        <v>45200</v>
      </c>
      <c r="J409" s="30" t="str">
        <f>CHOOSE(SUMPRODUCT((K409:L409&gt;0)*{1,2})+1,"","переработка","норма","норма + переработка")</f>
        <v>норма</v>
      </c>
      <c r="K409" s="30">
        <f t="shared" si="27"/>
        <v>0</v>
      </c>
      <c r="L409" s="30">
        <f>IF(A409="В/П",,MIN(SUMIFS(L$3:L407,H$3:H407,H409,B$3:B407,B409)+E409,8)-SUMIFS(L$3:L407,H$3:H407,H409,B$3:B407,B409))</f>
        <v>4</v>
      </c>
      <c r="M409" s="70"/>
    </row>
    <row r="410" spans="1:13" x14ac:dyDescent="0.2">
      <c r="B410" s="6">
        <v>45230</v>
      </c>
      <c r="C410" s="71" t="str">
        <f>TEXT(B410,"ДДД")</f>
        <v>Вт</v>
      </c>
      <c r="D410" s="30" t="s">
        <v>45</v>
      </c>
      <c r="E410" s="30">
        <v>4</v>
      </c>
      <c r="H410" s="30" t="s">
        <v>52</v>
      </c>
      <c r="I410" s="69">
        <f>EOMONTH(B410,-1)+1</f>
        <v>45200</v>
      </c>
      <c r="J410" s="30" t="str">
        <f>CHOOSE(SUMPRODUCT((K410:L410&gt;0)*{1,2})+1,"","переработка","норма","норма + переработка")</f>
        <v>норма</v>
      </c>
      <c r="K410" s="30">
        <f>MIN(E410,E410-L410)</f>
        <v>0</v>
      </c>
      <c r="L410" s="30">
        <f>IF(A410="В/П",,MIN(SUMIFS(L$3:L408,H$3:H408,H410,B$3:B408,B410)+E410,8)-SUMIFS(L$3:L408,H$3:H408,H410,B$3:B408,B410))</f>
        <v>4</v>
      </c>
      <c r="M410" s="70"/>
    </row>
    <row r="411" spans="1:13" x14ac:dyDescent="0.2">
      <c r="B411" s="6">
        <v>45230</v>
      </c>
      <c r="C411" s="71" t="str">
        <f t="shared" si="28"/>
        <v>Вт</v>
      </c>
      <c r="D411" s="30" t="s">
        <v>16</v>
      </c>
      <c r="E411" s="30">
        <v>4</v>
      </c>
      <c r="H411" s="30" t="s">
        <v>52</v>
      </c>
      <c r="I411" s="69">
        <f t="shared" si="29"/>
        <v>45200</v>
      </c>
      <c r="J411" s="30" t="str">
        <f>CHOOSE(SUMPRODUCT((K411:L411&gt;0)*{1,2})+1,"","переработка","норма","норма + переработка")</f>
        <v>норма</v>
      </c>
      <c r="K411" s="30">
        <f t="shared" si="27"/>
        <v>0</v>
      </c>
      <c r="L411" s="30">
        <f>IF(A411="В/П",,MIN(SUMIFS(L$3:L409,H$3:H409,H411,B$3:B409,B411)+E411,8)-SUMIFS(L$3:L409,H$3:H409,H411,B$3:B409,B411))</f>
        <v>4</v>
      </c>
      <c r="M411" s="70"/>
    </row>
    <row r="412" spans="1:13" x14ac:dyDescent="0.2">
      <c r="B412" s="6">
        <v>45231</v>
      </c>
      <c r="C412" s="71" t="str">
        <f t="shared" si="28"/>
        <v>Ср</v>
      </c>
      <c r="D412" s="30" t="s">
        <v>49</v>
      </c>
      <c r="E412" s="30">
        <v>4</v>
      </c>
      <c r="H412" s="30" t="s">
        <v>51</v>
      </c>
      <c r="I412" s="69">
        <f t="shared" si="29"/>
        <v>45231</v>
      </c>
      <c r="J412" s="30" t="str">
        <f>CHOOSE(SUMPRODUCT((K412:L412&gt;0)*{1,2})+1,"","переработка","норма","норма + переработка")</f>
        <v>норма</v>
      </c>
      <c r="K412" s="30">
        <f t="shared" si="27"/>
        <v>0</v>
      </c>
      <c r="L412" s="30">
        <f>IF(A412="В/П",,MIN(SUMIFS(L$3:L411,H$3:H411,H412,B$3:B411,B412)+E412,8)-SUMIFS(L$3:L411,H$3:H411,H412,B$3:B411,B412))</f>
        <v>4</v>
      </c>
      <c r="M412" s="70"/>
    </row>
    <row r="413" spans="1:13" x14ac:dyDescent="0.2">
      <c r="B413" s="6">
        <v>45232</v>
      </c>
      <c r="C413" s="71" t="str">
        <f t="shared" si="28"/>
        <v>Чт</v>
      </c>
      <c r="D413" s="30" t="s">
        <v>49</v>
      </c>
      <c r="E413" s="30">
        <v>4</v>
      </c>
      <c r="H413" s="30" t="s">
        <v>51</v>
      </c>
      <c r="I413" s="69">
        <f t="shared" si="29"/>
        <v>45231</v>
      </c>
      <c r="J413" s="30" t="str">
        <f>CHOOSE(SUMPRODUCT((K413:L413&gt;0)*{1,2})+1,"","переработка","норма","норма + переработка")</f>
        <v>норма</v>
      </c>
      <c r="K413" s="30">
        <f t="shared" si="27"/>
        <v>0</v>
      </c>
      <c r="L413" s="30">
        <f>IF(A413="В/П",,MIN(SUMIFS(L$3:L412,H$3:H412,H413,B$3:B412,B413)+E413,8)-SUMIFS(L$3:L412,H$3:H412,H413,B$3:B412,B413))</f>
        <v>4</v>
      </c>
      <c r="M413" s="70"/>
    </row>
    <row r="414" spans="1:13" x14ac:dyDescent="0.2">
      <c r="B414" s="6">
        <v>45233</v>
      </c>
      <c r="C414" s="71" t="str">
        <f t="shared" si="28"/>
        <v>Пт</v>
      </c>
      <c r="D414" s="30" t="s">
        <v>49</v>
      </c>
      <c r="E414" s="30">
        <v>4</v>
      </c>
      <c r="H414" s="30" t="s">
        <v>51</v>
      </c>
      <c r="I414" s="69">
        <f t="shared" si="29"/>
        <v>45231</v>
      </c>
      <c r="J414" s="30" t="str">
        <f>CHOOSE(SUMPRODUCT((K414:L414&gt;0)*{1,2})+1,"","переработка","норма","норма + переработка")</f>
        <v>норма</v>
      </c>
      <c r="K414" s="30">
        <f t="shared" ref="K414:K477" si="30">MIN(E414,E414-L414)</f>
        <v>0</v>
      </c>
      <c r="L414" s="30">
        <f>IF(A414="В/П",,MIN(SUMIFS(L$3:L413,H$3:H413,H414,B$3:B413,B414)+E414,8)-SUMIFS(L$3:L413,H$3:H413,H414,B$3:B413,B414))</f>
        <v>4</v>
      </c>
      <c r="M414" s="70"/>
    </row>
    <row r="415" spans="1:13" x14ac:dyDescent="0.2">
      <c r="A415" s="66" t="s">
        <v>53</v>
      </c>
      <c r="B415" s="67">
        <v>45234</v>
      </c>
      <c r="C415" s="68" t="str">
        <f t="shared" si="28"/>
        <v>Сб</v>
      </c>
      <c r="E415" s="30">
        <v>0</v>
      </c>
      <c r="H415" s="30" t="s">
        <v>51</v>
      </c>
      <c r="I415" s="69">
        <f t="shared" si="29"/>
        <v>45231</v>
      </c>
      <c r="J415" s="30" t="str">
        <f>CHOOSE(SUMPRODUCT((K415:L415&gt;0)*{1,2})+1,"","переработка","норма","норма + переработка")</f>
        <v/>
      </c>
      <c r="K415" s="30">
        <f t="shared" si="30"/>
        <v>0</v>
      </c>
      <c r="L415" s="30">
        <f>IF(A415="В/П",,MIN(SUMIFS(L$3:L414,H$3:H414,H415,B$3:B414,B415)+E415,8)-SUMIFS(L$3:L414,H$3:H414,H415,B$3:B414,B415))</f>
        <v>0</v>
      </c>
      <c r="M415" s="70"/>
    </row>
    <row r="416" spans="1:13" x14ac:dyDescent="0.2">
      <c r="A416" s="66" t="s">
        <v>53</v>
      </c>
      <c r="B416" s="67">
        <v>45235</v>
      </c>
      <c r="C416" s="68" t="str">
        <f t="shared" si="28"/>
        <v>Вс</v>
      </c>
      <c r="E416" s="30">
        <v>0</v>
      </c>
      <c r="H416" s="30" t="s">
        <v>51</v>
      </c>
      <c r="I416" s="69">
        <f t="shared" si="29"/>
        <v>45231</v>
      </c>
      <c r="J416" s="30" t="str">
        <f>CHOOSE(SUMPRODUCT((K416:L416&gt;0)*{1,2})+1,"","переработка","норма","норма + переработка")</f>
        <v/>
      </c>
      <c r="K416" s="30">
        <f t="shared" si="30"/>
        <v>0</v>
      </c>
      <c r="L416" s="30">
        <f>IF(A416="В/П",,MIN(SUMIFS(L$3:L415,H$3:H415,H416,B$3:B415,B416)+E416,8)-SUMIFS(L$3:L415,H$3:H415,H416,B$3:B415,B416))</f>
        <v>0</v>
      </c>
      <c r="M416" s="70"/>
    </row>
    <row r="417" spans="1:13" x14ac:dyDescent="0.2">
      <c r="A417" s="72" t="s">
        <v>53</v>
      </c>
      <c r="B417" s="6">
        <v>45236</v>
      </c>
      <c r="C417" s="73" t="str">
        <f t="shared" si="28"/>
        <v>Пн</v>
      </c>
      <c r="D417" s="30" t="s">
        <v>49</v>
      </c>
      <c r="E417" s="30">
        <v>4</v>
      </c>
      <c r="H417" s="30" t="s">
        <v>51</v>
      </c>
      <c r="I417" s="69">
        <f t="shared" si="29"/>
        <v>45231</v>
      </c>
      <c r="J417" s="30" t="str">
        <f>CHOOSE(SUMPRODUCT((K417:L417&gt;0)*{1,2})+1,"","переработка","норма","норма + переработка")</f>
        <v>переработка</v>
      </c>
      <c r="K417" s="30">
        <f t="shared" si="30"/>
        <v>4</v>
      </c>
      <c r="L417" s="30">
        <f>IF(A417="В/П",,MIN(SUMIFS(L$3:L416,H$3:H416,H417,B$3:B416,B417)+E417,8)-SUMIFS(L$3:L416,H$3:H416,H417,B$3:B416,B417))</f>
        <v>0</v>
      </c>
      <c r="M417" s="70"/>
    </row>
    <row r="418" spans="1:13" x14ac:dyDescent="0.2">
      <c r="B418" s="6">
        <v>45237</v>
      </c>
      <c r="C418" s="71" t="str">
        <f t="shared" si="28"/>
        <v>Вт</v>
      </c>
      <c r="D418" s="30" t="s">
        <v>49</v>
      </c>
      <c r="E418" s="30">
        <v>4</v>
      </c>
      <c r="H418" s="30" t="s">
        <v>51</v>
      </c>
      <c r="I418" s="69">
        <f t="shared" si="29"/>
        <v>45231</v>
      </c>
      <c r="J418" s="30" t="str">
        <f>CHOOSE(SUMPRODUCT((K418:L418&gt;0)*{1,2})+1,"","переработка","норма","норма + переработка")</f>
        <v>норма</v>
      </c>
      <c r="K418" s="30">
        <f t="shared" si="30"/>
        <v>0</v>
      </c>
      <c r="L418" s="30">
        <f>IF(A418="В/П",,MIN(SUMIFS(L$3:L417,H$3:H417,H418,B$3:B417,B418)+E418,8)-SUMIFS(L$3:L417,H$3:H417,H418,B$3:B417,B418))</f>
        <v>4</v>
      </c>
      <c r="M418" s="70"/>
    </row>
    <row r="419" spans="1:13" x14ac:dyDescent="0.2">
      <c r="B419" s="6">
        <v>45238</v>
      </c>
      <c r="C419" s="71" t="str">
        <f t="shared" si="28"/>
        <v>Ср</v>
      </c>
      <c r="D419" s="30" t="s">
        <v>49</v>
      </c>
      <c r="E419" s="30">
        <v>4</v>
      </c>
      <c r="H419" s="30" t="s">
        <v>51</v>
      </c>
      <c r="I419" s="69">
        <f t="shared" si="29"/>
        <v>45231</v>
      </c>
      <c r="J419" s="30" t="str">
        <f>CHOOSE(SUMPRODUCT((K419:L419&gt;0)*{1,2})+1,"","переработка","норма","норма + переработка")</f>
        <v>норма</v>
      </c>
      <c r="K419" s="30">
        <f t="shared" si="30"/>
        <v>0</v>
      </c>
      <c r="L419" s="30">
        <f>IF(A419="В/П",,MIN(SUMIFS(L$3:L418,H$3:H418,H419,B$3:B418,B419)+E419,8)-SUMIFS(L$3:L418,H$3:H418,H419,B$3:B418,B419))</f>
        <v>4</v>
      </c>
      <c r="M419" s="70"/>
    </row>
    <row r="420" spans="1:13" x14ac:dyDescent="0.2">
      <c r="B420" s="6">
        <v>45239</v>
      </c>
      <c r="C420" s="71" t="str">
        <f t="shared" si="28"/>
        <v>Чт</v>
      </c>
      <c r="D420" s="30" t="s">
        <v>49</v>
      </c>
      <c r="E420" s="30">
        <v>4</v>
      </c>
      <c r="H420" s="30" t="s">
        <v>51</v>
      </c>
      <c r="I420" s="69">
        <f t="shared" si="29"/>
        <v>45231</v>
      </c>
      <c r="J420" s="30" t="str">
        <f>CHOOSE(SUMPRODUCT((K420:L420&gt;0)*{1,2})+1,"","переработка","норма","норма + переработка")</f>
        <v>норма</v>
      </c>
      <c r="K420" s="30">
        <f t="shared" si="30"/>
        <v>0</v>
      </c>
      <c r="L420" s="30">
        <f>IF(A420="В/П",,MIN(SUMIFS(L$3:L419,H$3:H419,H420,B$3:B419,B420)+E420,8)-SUMIFS(L$3:L419,H$3:H419,H420,B$3:B419,B420))</f>
        <v>4</v>
      </c>
      <c r="M420" s="70"/>
    </row>
    <row r="421" spans="1:13" x14ac:dyDescent="0.2">
      <c r="B421" s="6">
        <v>45240</v>
      </c>
      <c r="C421" s="71" t="str">
        <f t="shared" si="28"/>
        <v>Пт</v>
      </c>
      <c r="D421" s="30" t="s">
        <v>49</v>
      </c>
      <c r="E421" s="30">
        <v>4</v>
      </c>
      <c r="H421" s="30" t="s">
        <v>51</v>
      </c>
      <c r="I421" s="69">
        <f t="shared" si="29"/>
        <v>45231</v>
      </c>
      <c r="J421" s="30" t="str">
        <f>CHOOSE(SUMPRODUCT((K421:L421&gt;0)*{1,2})+1,"","переработка","норма","норма + переработка")</f>
        <v>норма</v>
      </c>
      <c r="K421" s="30">
        <f t="shared" si="30"/>
        <v>0</v>
      </c>
      <c r="L421" s="30">
        <f>IF(A421="В/П",,MIN(SUMIFS(L$3:L420,H$3:H420,H421,B$3:B420,B421)+E421,8)-SUMIFS(L$3:L420,H$3:H420,H421,B$3:B420,B421))</f>
        <v>4</v>
      </c>
      <c r="M421" s="70"/>
    </row>
    <row r="422" spans="1:13" x14ac:dyDescent="0.2">
      <c r="A422" s="66" t="s">
        <v>53</v>
      </c>
      <c r="B422" s="67">
        <v>45241</v>
      </c>
      <c r="C422" s="68" t="str">
        <f t="shared" si="28"/>
        <v>Сб</v>
      </c>
      <c r="E422" s="30">
        <v>0</v>
      </c>
      <c r="H422" s="30" t="s">
        <v>51</v>
      </c>
      <c r="I422" s="69">
        <f t="shared" si="29"/>
        <v>45231</v>
      </c>
      <c r="J422" s="30" t="str">
        <f>CHOOSE(SUMPRODUCT((K422:L422&gt;0)*{1,2})+1,"","переработка","норма","норма + переработка")</f>
        <v/>
      </c>
      <c r="K422" s="30">
        <f t="shared" si="30"/>
        <v>0</v>
      </c>
      <c r="L422" s="30">
        <f>IF(A422="В/П",,MIN(SUMIFS(L$3:L421,H$3:H421,H422,B$3:B421,B422)+E422,8)-SUMIFS(L$3:L421,H$3:H421,H422,B$3:B421,B422))</f>
        <v>0</v>
      </c>
      <c r="M422" s="70"/>
    </row>
    <row r="423" spans="1:13" x14ac:dyDescent="0.2">
      <c r="A423" s="66" t="s">
        <v>53</v>
      </c>
      <c r="B423" s="67">
        <v>45242</v>
      </c>
      <c r="C423" s="68" t="str">
        <f t="shared" si="28"/>
        <v>Вс</v>
      </c>
      <c r="E423" s="30">
        <v>0</v>
      </c>
      <c r="H423" s="30" t="s">
        <v>51</v>
      </c>
      <c r="I423" s="69">
        <f t="shared" si="29"/>
        <v>45231</v>
      </c>
      <c r="J423" s="30" t="str">
        <f>CHOOSE(SUMPRODUCT((K423:L423&gt;0)*{1,2})+1,"","переработка","норма","норма + переработка")</f>
        <v/>
      </c>
      <c r="K423" s="30">
        <f t="shared" si="30"/>
        <v>0</v>
      </c>
      <c r="L423" s="30">
        <f>IF(A423="В/П",,MIN(SUMIFS(L$3:L422,H$3:H422,H423,B$3:B422,B423)+E423,8)-SUMIFS(L$3:L422,H$3:H422,H423,B$3:B422,B423))</f>
        <v>0</v>
      </c>
      <c r="M423" s="70"/>
    </row>
    <row r="424" spans="1:13" x14ac:dyDescent="0.2">
      <c r="B424" s="6">
        <v>45243</v>
      </c>
      <c r="C424" s="71" t="str">
        <f t="shared" si="28"/>
        <v>Пн</v>
      </c>
      <c r="D424" s="30" t="s">
        <v>49</v>
      </c>
      <c r="E424" s="30">
        <v>4</v>
      </c>
      <c r="H424" s="30" t="s">
        <v>51</v>
      </c>
      <c r="I424" s="69">
        <f t="shared" si="29"/>
        <v>45231</v>
      </c>
      <c r="J424" s="30" t="str">
        <f>CHOOSE(SUMPRODUCT((K424:L424&gt;0)*{1,2})+1,"","переработка","норма","норма + переработка")</f>
        <v>норма</v>
      </c>
      <c r="K424" s="30">
        <f t="shared" si="30"/>
        <v>0</v>
      </c>
      <c r="L424" s="30">
        <f>IF(A424="В/П",,MIN(SUMIFS(L$3:L423,H$3:H423,H424,B$3:B423,B424)+E424,8)-SUMIFS(L$3:L423,H$3:H423,H424,B$3:B423,B424))</f>
        <v>4</v>
      </c>
      <c r="M424" s="70"/>
    </row>
    <row r="425" spans="1:13" x14ac:dyDescent="0.2">
      <c r="B425" s="6">
        <v>45244</v>
      </c>
      <c r="C425" s="71" t="str">
        <f t="shared" si="28"/>
        <v>Вт</v>
      </c>
      <c r="D425" s="30" t="s">
        <v>49</v>
      </c>
      <c r="E425" s="30">
        <v>4</v>
      </c>
      <c r="H425" s="30" t="s">
        <v>51</v>
      </c>
      <c r="I425" s="69">
        <f t="shared" si="29"/>
        <v>45231</v>
      </c>
      <c r="J425" s="30" t="str">
        <f>CHOOSE(SUMPRODUCT((K425:L425&gt;0)*{1,2})+1,"","переработка","норма","норма + переработка")</f>
        <v>норма</v>
      </c>
      <c r="K425" s="30">
        <f t="shared" si="30"/>
        <v>0</v>
      </c>
      <c r="L425" s="30">
        <f>IF(A425="В/П",,MIN(SUMIFS(L$3:L424,H$3:H424,H425,B$3:B424,B425)+E425,8)-SUMIFS(L$3:L424,H$3:H424,H425,B$3:B424,B425))</f>
        <v>4</v>
      </c>
      <c r="M425" s="70"/>
    </row>
    <row r="426" spans="1:13" x14ac:dyDescent="0.2">
      <c r="B426" s="6">
        <v>45245</v>
      </c>
      <c r="C426" s="71" t="str">
        <f t="shared" si="28"/>
        <v>Ср</v>
      </c>
      <c r="D426" s="30" t="s">
        <v>49</v>
      </c>
      <c r="E426" s="30">
        <v>4</v>
      </c>
      <c r="H426" s="30" t="s">
        <v>51</v>
      </c>
      <c r="I426" s="69">
        <f t="shared" si="29"/>
        <v>45231</v>
      </c>
      <c r="J426" s="30" t="str">
        <f>CHOOSE(SUMPRODUCT((K426:L426&gt;0)*{1,2})+1,"","переработка","норма","норма + переработка")</f>
        <v>норма</v>
      </c>
      <c r="K426" s="30">
        <f t="shared" si="30"/>
        <v>0</v>
      </c>
      <c r="L426" s="30">
        <f>IF(A426="В/П",,MIN(SUMIFS(L$3:L425,H$3:H425,H426,B$3:B425,B426)+E426,8)-SUMIFS(L$3:L425,H$3:H425,H426,B$3:B425,B426))</f>
        <v>4</v>
      </c>
      <c r="M426" s="70"/>
    </row>
    <row r="427" spans="1:13" x14ac:dyDescent="0.2">
      <c r="B427" s="6">
        <v>45246</v>
      </c>
      <c r="C427" s="71" t="str">
        <f t="shared" si="28"/>
        <v>Чт</v>
      </c>
      <c r="D427" s="30" t="s">
        <v>49</v>
      </c>
      <c r="E427" s="30">
        <v>4</v>
      </c>
      <c r="H427" s="30" t="s">
        <v>51</v>
      </c>
      <c r="I427" s="69">
        <f t="shared" si="29"/>
        <v>45231</v>
      </c>
      <c r="J427" s="30" t="str">
        <f>CHOOSE(SUMPRODUCT((K427:L427&gt;0)*{1,2})+1,"","переработка","норма","норма + переработка")</f>
        <v>норма</v>
      </c>
      <c r="K427" s="30">
        <f t="shared" si="30"/>
        <v>0</v>
      </c>
      <c r="L427" s="30">
        <f>IF(A427="В/П",,MIN(SUMIFS(L$3:L426,H$3:H426,H427,B$3:B426,B427)+E427,8)-SUMIFS(L$3:L426,H$3:H426,H427,B$3:B426,B427))</f>
        <v>4</v>
      </c>
      <c r="M427" s="70"/>
    </row>
    <row r="428" spans="1:13" x14ac:dyDescent="0.2">
      <c r="B428" s="6">
        <v>45247</v>
      </c>
      <c r="C428" s="71" t="str">
        <f t="shared" si="28"/>
        <v>Пт</v>
      </c>
      <c r="D428" s="30" t="s">
        <v>49</v>
      </c>
      <c r="E428" s="30">
        <v>4</v>
      </c>
      <c r="H428" s="30" t="s">
        <v>51</v>
      </c>
      <c r="I428" s="69">
        <f t="shared" si="29"/>
        <v>45231</v>
      </c>
      <c r="J428" s="30" t="str">
        <f>CHOOSE(SUMPRODUCT((K428:L428&gt;0)*{1,2})+1,"","переработка","норма","норма + переработка")</f>
        <v>норма</v>
      </c>
      <c r="K428" s="30">
        <f t="shared" si="30"/>
        <v>0</v>
      </c>
      <c r="L428" s="30">
        <f>IF(A428="В/П",,MIN(SUMIFS(L$3:L427,H$3:H427,H428,B$3:B427,B428)+E428,8)-SUMIFS(L$3:L427,H$3:H427,H428,B$3:B427,B428))</f>
        <v>4</v>
      </c>
      <c r="M428" s="70"/>
    </row>
    <row r="429" spans="1:13" x14ac:dyDescent="0.2">
      <c r="A429" s="66" t="s">
        <v>53</v>
      </c>
      <c r="B429" s="67">
        <v>45248</v>
      </c>
      <c r="C429" s="68" t="str">
        <f t="shared" si="28"/>
        <v>Сб</v>
      </c>
      <c r="E429" s="30">
        <v>0</v>
      </c>
      <c r="H429" s="30" t="s">
        <v>51</v>
      </c>
      <c r="I429" s="69">
        <f t="shared" si="29"/>
        <v>45231</v>
      </c>
      <c r="J429" s="30" t="str">
        <f>CHOOSE(SUMPRODUCT((K429:L429&gt;0)*{1,2})+1,"","переработка","норма","норма + переработка")</f>
        <v/>
      </c>
      <c r="K429" s="30">
        <f t="shared" si="30"/>
        <v>0</v>
      </c>
      <c r="L429" s="30">
        <f>IF(A429="В/П",,MIN(SUMIFS(L$3:L428,H$3:H428,H429,B$3:B428,B429)+E429,8)-SUMIFS(L$3:L428,H$3:H428,H429,B$3:B428,B429))</f>
        <v>0</v>
      </c>
      <c r="M429" s="70"/>
    </row>
    <row r="430" spans="1:13" x14ac:dyDescent="0.2">
      <c r="A430" s="66" t="s">
        <v>53</v>
      </c>
      <c r="B430" s="67">
        <v>45249</v>
      </c>
      <c r="C430" s="68" t="str">
        <f t="shared" si="28"/>
        <v>Вс</v>
      </c>
      <c r="E430" s="30">
        <v>0</v>
      </c>
      <c r="H430" s="30" t="s">
        <v>51</v>
      </c>
      <c r="I430" s="69">
        <f t="shared" si="29"/>
        <v>45231</v>
      </c>
      <c r="J430" s="30" t="str">
        <f>CHOOSE(SUMPRODUCT((K430:L430&gt;0)*{1,2})+1,"","переработка","норма","норма + переработка")</f>
        <v/>
      </c>
      <c r="K430" s="30">
        <f t="shared" si="30"/>
        <v>0</v>
      </c>
      <c r="L430" s="30">
        <f>IF(A430="В/П",,MIN(SUMIFS(L$3:L429,H$3:H429,H430,B$3:B429,B430)+E430,8)-SUMIFS(L$3:L429,H$3:H429,H430,B$3:B429,B430))</f>
        <v>0</v>
      </c>
      <c r="M430" s="70"/>
    </row>
    <row r="431" spans="1:13" x14ac:dyDescent="0.2">
      <c r="B431" s="6">
        <v>45250</v>
      </c>
      <c r="C431" s="71" t="str">
        <f t="shared" si="28"/>
        <v>Пн</v>
      </c>
      <c r="D431" s="30" t="s">
        <v>49</v>
      </c>
      <c r="E431" s="30">
        <v>4</v>
      </c>
      <c r="H431" s="30" t="s">
        <v>51</v>
      </c>
      <c r="I431" s="69">
        <f t="shared" si="29"/>
        <v>45231</v>
      </c>
      <c r="J431" s="30" t="str">
        <f>CHOOSE(SUMPRODUCT((K431:L431&gt;0)*{1,2})+1,"","переработка","норма","норма + переработка")</f>
        <v>норма</v>
      </c>
      <c r="K431" s="30">
        <f t="shared" si="30"/>
        <v>0</v>
      </c>
      <c r="L431" s="30">
        <f>IF(A431="В/П",,MIN(SUMIFS(L$3:L430,H$3:H430,H431,B$3:B430,B431)+E431,8)-SUMIFS(L$3:L430,H$3:H430,H431,B$3:B430,B431))</f>
        <v>4</v>
      </c>
      <c r="M431" s="70"/>
    </row>
    <row r="432" spans="1:13" x14ac:dyDescent="0.2">
      <c r="B432" s="6">
        <v>45251</v>
      </c>
      <c r="C432" s="71" t="str">
        <f t="shared" si="28"/>
        <v>Вт</v>
      </c>
      <c r="D432" s="30" t="s">
        <v>49</v>
      </c>
      <c r="E432" s="30">
        <v>4</v>
      </c>
      <c r="H432" s="30" t="s">
        <v>51</v>
      </c>
      <c r="I432" s="69">
        <f t="shared" si="29"/>
        <v>45231</v>
      </c>
      <c r="J432" s="30" t="str">
        <f>CHOOSE(SUMPRODUCT((K432:L432&gt;0)*{1,2})+1,"","переработка","норма","норма + переработка")</f>
        <v>норма</v>
      </c>
      <c r="K432" s="30">
        <f t="shared" si="30"/>
        <v>0</v>
      </c>
      <c r="L432" s="30">
        <f>IF(A432="В/П",,MIN(SUMIFS(L$3:L431,H$3:H431,H432,B$3:B431,B432)+E432,8)-SUMIFS(L$3:L431,H$3:H431,H432,B$3:B431,B432))</f>
        <v>4</v>
      </c>
      <c r="M432" s="70"/>
    </row>
    <row r="433" spans="1:13" x14ac:dyDescent="0.2">
      <c r="B433" s="6">
        <v>45252</v>
      </c>
      <c r="C433" s="71" t="str">
        <f t="shared" si="28"/>
        <v>Ср</v>
      </c>
      <c r="D433" s="30" t="s">
        <v>49</v>
      </c>
      <c r="E433" s="30">
        <v>4</v>
      </c>
      <c r="H433" s="30" t="s">
        <v>51</v>
      </c>
      <c r="I433" s="69">
        <f t="shared" si="29"/>
        <v>45231</v>
      </c>
      <c r="J433" s="30" t="str">
        <f>CHOOSE(SUMPRODUCT((K433:L433&gt;0)*{1,2})+1,"","переработка","норма","норма + переработка")</f>
        <v>норма</v>
      </c>
      <c r="K433" s="30">
        <f t="shared" si="30"/>
        <v>0</v>
      </c>
      <c r="L433" s="30">
        <f>IF(A433="В/П",,MIN(SUMIFS(L$3:L432,H$3:H432,H433,B$3:B432,B433)+E433,8)-SUMIFS(L$3:L432,H$3:H432,H433,B$3:B432,B433))</f>
        <v>4</v>
      </c>
      <c r="M433" s="70"/>
    </row>
    <row r="434" spans="1:13" x14ac:dyDescent="0.2">
      <c r="B434" s="6">
        <v>45253</v>
      </c>
      <c r="C434" s="71" t="str">
        <f t="shared" si="28"/>
        <v>Чт</v>
      </c>
      <c r="D434" s="30" t="s">
        <v>49</v>
      </c>
      <c r="E434" s="30">
        <v>4</v>
      </c>
      <c r="H434" s="30" t="s">
        <v>51</v>
      </c>
      <c r="I434" s="69">
        <f t="shared" si="29"/>
        <v>45231</v>
      </c>
      <c r="J434" s="30" t="str">
        <f>CHOOSE(SUMPRODUCT((K434:L434&gt;0)*{1,2})+1,"","переработка","норма","норма + переработка")</f>
        <v>норма</v>
      </c>
      <c r="K434" s="30">
        <f t="shared" si="30"/>
        <v>0</v>
      </c>
      <c r="L434" s="30">
        <f>IF(A434="В/П",,MIN(SUMIFS(L$3:L433,H$3:H433,H434,B$3:B433,B434)+E434,8)-SUMIFS(L$3:L433,H$3:H433,H434,B$3:B433,B434))</f>
        <v>4</v>
      </c>
      <c r="M434" s="70"/>
    </row>
    <row r="435" spans="1:13" x14ac:dyDescent="0.2">
      <c r="B435" s="6">
        <v>45254</v>
      </c>
      <c r="C435" s="71" t="str">
        <f t="shared" si="28"/>
        <v>Пт</v>
      </c>
      <c r="D435" s="30" t="s">
        <v>49</v>
      </c>
      <c r="E435" s="30">
        <v>4</v>
      </c>
      <c r="H435" s="30" t="s">
        <v>51</v>
      </c>
      <c r="I435" s="69">
        <f t="shared" si="29"/>
        <v>45231</v>
      </c>
      <c r="J435" s="30" t="str">
        <f>CHOOSE(SUMPRODUCT((K435:L435&gt;0)*{1,2})+1,"","переработка","норма","норма + переработка")</f>
        <v>норма</v>
      </c>
      <c r="K435" s="30">
        <f t="shared" si="30"/>
        <v>0</v>
      </c>
      <c r="L435" s="30">
        <f>IF(A435="В/П",,MIN(SUMIFS(L$3:L434,H$3:H434,H435,B$3:B434,B435)+E435,8)-SUMIFS(L$3:L434,H$3:H434,H435,B$3:B434,B435))</f>
        <v>4</v>
      </c>
      <c r="M435" s="70"/>
    </row>
    <row r="436" spans="1:13" x14ac:dyDescent="0.2">
      <c r="A436" s="66" t="s">
        <v>53</v>
      </c>
      <c r="B436" s="67">
        <v>45255</v>
      </c>
      <c r="C436" s="68" t="str">
        <f t="shared" si="28"/>
        <v>Сб</v>
      </c>
      <c r="E436" s="30">
        <v>0</v>
      </c>
      <c r="H436" s="30" t="s">
        <v>51</v>
      </c>
      <c r="I436" s="69">
        <f t="shared" si="29"/>
        <v>45231</v>
      </c>
      <c r="J436" s="30" t="str">
        <f>CHOOSE(SUMPRODUCT((K436:L436&gt;0)*{1,2})+1,"","переработка","норма","норма + переработка")</f>
        <v/>
      </c>
      <c r="K436" s="30">
        <f t="shared" si="30"/>
        <v>0</v>
      </c>
      <c r="L436" s="30">
        <f>IF(A436="В/П",,MIN(SUMIFS(L$3:L435,H$3:H435,H436,B$3:B435,B436)+E436,8)-SUMIFS(L$3:L435,H$3:H435,H436,B$3:B435,B436))</f>
        <v>0</v>
      </c>
      <c r="M436" s="70"/>
    </row>
    <row r="437" spans="1:13" x14ac:dyDescent="0.2">
      <c r="A437" s="66" t="s">
        <v>53</v>
      </c>
      <c r="B437" s="67">
        <v>45256</v>
      </c>
      <c r="C437" s="68" t="str">
        <f t="shared" si="28"/>
        <v>Вс</v>
      </c>
      <c r="E437" s="30">
        <v>0</v>
      </c>
      <c r="H437" s="30" t="s">
        <v>51</v>
      </c>
      <c r="I437" s="69">
        <f t="shared" si="29"/>
        <v>45231</v>
      </c>
      <c r="J437" s="30" t="str">
        <f>CHOOSE(SUMPRODUCT((K437:L437&gt;0)*{1,2})+1,"","переработка","норма","норма + переработка")</f>
        <v/>
      </c>
      <c r="K437" s="30">
        <f t="shared" si="30"/>
        <v>0</v>
      </c>
      <c r="L437" s="30">
        <f>IF(A437="В/П",,MIN(SUMIFS(L$3:L436,H$3:H436,H437,B$3:B436,B437)+E437,8)-SUMIFS(L$3:L436,H$3:H436,H437,B$3:B436,B437))</f>
        <v>0</v>
      </c>
      <c r="M437" s="70"/>
    </row>
    <row r="438" spans="1:13" x14ac:dyDescent="0.2">
      <c r="B438" s="6">
        <v>45257</v>
      </c>
      <c r="C438" s="71" t="str">
        <f t="shared" si="28"/>
        <v>Пн</v>
      </c>
      <c r="D438" s="30" t="s">
        <v>49</v>
      </c>
      <c r="E438" s="30">
        <v>4</v>
      </c>
      <c r="H438" s="30" t="s">
        <v>51</v>
      </c>
      <c r="I438" s="69">
        <f t="shared" si="29"/>
        <v>45231</v>
      </c>
      <c r="J438" s="30" t="str">
        <f>CHOOSE(SUMPRODUCT((K438:L438&gt;0)*{1,2})+1,"","переработка","норма","норма + переработка")</f>
        <v>норма</v>
      </c>
      <c r="K438" s="30">
        <f t="shared" si="30"/>
        <v>0</v>
      </c>
      <c r="L438" s="30">
        <f>IF(A438="В/П",,MIN(SUMIFS(L$3:L437,H$3:H437,H438,B$3:B437,B438)+E438,8)-SUMIFS(L$3:L437,H$3:H437,H438,B$3:B437,B438))</f>
        <v>4</v>
      </c>
      <c r="M438" s="70"/>
    </row>
    <row r="439" spans="1:13" x14ac:dyDescent="0.2">
      <c r="B439" s="6">
        <v>45258</v>
      </c>
      <c r="C439" s="71" t="str">
        <f t="shared" si="28"/>
        <v>Вт</v>
      </c>
      <c r="D439" s="30" t="s">
        <v>49</v>
      </c>
      <c r="E439" s="30">
        <v>4</v>
      </c>
      <c r="H439" s="30" t="s">
        <v>51</v>
      </c>
      <c r="I439" s="69">
        <f t="shared" si="29"/>
        <v>45231</v>
      </c>
      <c r="J439" s="30" t="str">
        <f>CHOOSE(SUMPRODUCT((K439:L439&gt;0)*{1,2})+1,"","переработка","норма","норма + переработка")</f>
        <v>норма</v>
      </c>
      <c r="K439" s="30">
        <f t="shared" si="30"/>
        <v>0</v>
      </c>
      <c r="L439" s="30">
        <f>IF(A439="В/П",,MIN(SUMIFS(L$3:L438,H$3:H438,H439,B$3:B438,B439)+E439,8)-SUMIFS(L$3:L438,H$3:H438,H439,B$3:B438,B439))</f>
        <v>4</v>
      </c>
      <c r="M439" s="70"/>
    </row>
    <row r="440" spans="1:13" x14ac:dyDescent="0.2">
      <c r="B440" s="6">
        <v>45259</v>
      </c>
      <c r="C440" s="71" t="str">
        <f t="shared" si="28"/>
        <v>Ср</v>
      </c>
      <c r="D440" s="30" t="s">
        <v>49</v>
      </c>
      <c r="E440" s="30">
        <v>4</v>
      </c>
      <c r="H440" s="30" t="s">
        <v>51</v>
      </c>
      <c r="I440" s="69">
        <f t="shared" si="29"/>
        <v>45231</v>
      </c>
      <c r="J440" s="30" t="str">
        <f>CHOOSE(SUMPRODUCT((K440:L440&gt;0)*{1,2})+1,"","переработка","норма","норма + переработка")</f>
        <v>норма</v>
      </c>
      <c r="K440" s="30">
        <f t="shared" si="30"/>
        <v>0</v>
      </c>
      <c r="L440" s="30">
        <f>IF(A440="В/П",,MIN(SUMIFS(L$3:L439,H$3:H439,H440,B$3:B439,B440)+E440,8)-SUMIFS(L$3:L439,H$3:H439,H440,B$3:B439,B440))</f>
        <v>4</v>
      </c>
      <c r="M440" s="70"/>
    </row>
    <row r="441" spans="1:13" x14ac:dyDescent="0.2">
      <c r="B441" s="6">
        <v>45260</v>
      </c>
      <c r="C441" s="71" t="str">
        <f t="shared" si="28"/>
        <v>Чт</v>
      </c>
      <c r="D441" s="30" t="s">
        <v>49</v>
      </c>
      <c r="E441" s="30">
        <v>4</v>
      </c>
      <c r="H441" s="30" t="s">
        <v>51</v>
      </c>
      <c r="I441" s="69">
        <f t="shared" si="29"/>
        <v>45231</v>
      </c>
      <c r="J441" s="30" t="str">
        <f>CHOOSE(SUMPRODUCT((K441:L441&gt;0)*{1,2})+1,"","переработка","норма","норма + переработка")</f>
        <v>норма</v>
      </c>
      <c r="K441" s="30">
        <f t="shared" si="30"/>
        <v>0</v>
      </c>
      <c r="L441" s="30">
        <f>IF(A441="В/П",,MIN(SUMIFS(L$3:L440,H$3:H440,H441,B$3:B440,B441)+E441,8)-SUMIFS(L$3:L440,H$3:H440,H441,B$3:B440,B441))</f>
        <v>4</v>
      </c>
      <c r="M441" s="70"/>
    </row>
    <row r="442" spans="1:13" x14ac:dyDescent="0.2">
      <c r="B442" s="6">
        <v>45231</v>
      </c>
      <c r="C442" s="71" t="str">
        <f t="shared" si="28"/>
        <v>Ср</v>
      </c>
      <c r="E442" s="30">
        <v>0</v>
      </c>
      <c r="H442" s="30" t="s">
        <v>52</v>
      </c>
      <c r="I442" s="69">
        <f t="shared" si="29"/>
        <v>45231</v>
      </c>
      <c r="J442" s="30" t="str">
        <f>CHOOSE(SUMPRODUCT((K442:L442&gt;0)*{1,2})+1,"","переработка","норма","норма + переработка")</f>
        <v/>
      </c>
      <c r="K442" s="30">
        <f t="shared" si="30"/>
        <v>0</v>
      </c>
      <c r="L442" s="30">
        <f>IF(A442="В/П",,MIN(SUMIFS(L$3:L441,H$3:H441,H442,B$3:B441,B442)+E442,8)-SUMIFS(L$3:L441,H$3:H441,H442,B$3:B441,B442))</f>
        <v>0</v>
      </c>
      <c r="M442" s="70"/>
    </row>
    <row r="443" spans="1:13" x14ac:dyDescent="0.2">
      <c r="B443" s="6">
        <v>45232</v>
      </c>
      <c r="C443" s="71" t="str">
        <f t="shared" si="28"/>
        <v>Чт</v>
      </c>
      <c r="H443" s="30" t="s">
        <v>52</v>
      </c>
      <c r="I443" s="69">
        <f t="shared" si="29"/>
        <v>45231</v>
      </c>
      <c r="J443" s="30" t="str">
        <f>CHOOSE(SUMPRODUCT((K443:L443&gt;0)*{1,2})+1,"","переработка","норма","норма + переработка")</f>
        <v/>
      </c>
      <c r="K443" s="30">
        <f t="shared" si="30"/>
        <v>0</v>
      </c>
      <c r="L443" s="30">
        <f>IF(A443="В/П",,MIN(SUMIFS(L$3:L442,H$3:H442,H443,B$3:B442,B443)+E443,8)-SUMIFS(L$3:L442,H$3:H442,H443,B$3:B442,B443))</f>
        <v>0</v>
      </c>
      <c r="M443" s="70"/>
    </row>
    <row r="444" spans="1:13" x14ac:dyDescent="0.2">
      <c r="B444" s="6">
        <v>45233</v>
      </c>
      <c r="C444" s="71" t="str">
        <f t="shared" si="28"/>
        <v>Пт</v>
      </c>
      <c r="H444" s="30" t="s">
        <v>52</v>
      </c>
      <c r="I444" s="69">
        <f t="shared" si="29"/>
        <v>45231</v>
      </c>
      <c r="J444" s="30" t="str">
        <f>CHOOSE(SUMPRODUCT((K444:L444&gt;0)*{1,2})+1,"","переработка","норма","норма + переработка")</f>
        <v/>
      </c>
      <c r="K444" s="30">
        <f t="shared" si="30"/>
        <v>0</v>
      </c>
      <c r="L444" s="30">
        <f>IF(A444="В/П",,MIN(SUMIFS(L$3:L443,H$3:H443,H444,B$3:B443,B444)+E444,8)-SUMIFS(L$3:L443,H$3:H443,H444,B$3:B443,B444))</f>
        <v>0</v>
      </c>
      <c r="M444" s="70"/>
    </row>
    <row r="445" spans="1:13" x14ac:dyDescent="0.2">
      <c r="A445" s="66" t="s">
        <v>53</v>
      </c>
      <c r="B445" s="67">
        <v>45234</v>
      </c>
      <c r="C445" s="68" t="str">
        <f t="shared" ref="C445:C502" si="31">TEXT(B445,"ДДД")</f>
        <v>Сб</v>
      </c>
      <c r="H445" s="30" t="s">
        <v>52</v>
      </c>
      <c r="I445" s="69">
        <f t="shared" ref="I445:I502" si="32">EOMONTH(B445,-1)+1</f>
        <v>45231</v>
      </c>
      <c r="J445" s="30" t="str">
        <f>CHOOSE(SUMPRODUCT((K445:L445&gt;0)*{1,2})+1,"","переработка","норма","норма + переработка")</f>
        <v/>
      </c>
      <c r="K445" s="30">
        <f t="shared" si="30"/>
        <v>0</v>
      </c>
      <c r="L445" s="30">
        <f>IF(A445="В/П",,MIN(SUMIFS(L$3:L444,H$3:H444,H445,B$3:B444,B445)+E445,8)-SUMIFS(L$3:L444,H$3:H444,H445,B$3:B444,B445))</f>
        <v>0</v>
      </c>
      <c r="M445" s="70"/>
    </row>
    <row r="446" spans="1:13" x14ac:dyDescent="0.2">
      <c r="A446" s="66" t="s">
        <v>53</v>
      </c>
      <c r="B446" s="67">
        <v>45235</v>
      </c>
      <c r="C446" s="68" t="str">
        <f t="shared" si="31"/>
        <v>Вс</v>
      </c>
      <c r="H446" s="30" t="s">
        <v>52</v>
      </c>
      <c r="I446" s="69">
        <f t="shared" si="32"/>
        <v>45231</v>
      </c>
      <c r="J446" s="30" t="str">
        <f>CHOOSE(SUMPRODUCT((K446:L446&gt;0)*{1,2})+1,"","переработка","норма","норма + переработка")</f>
        <v/>
      </c>
      <c r="K446" s="30">
        <f t="shared" si="30"/>
        <v>0</v>
      </c>
      <c r="L446" s="30">
        <f>IF(A446="В/П",,MIN(SUMIFS(L$3:L445,H$3:H445,H446,B$3:B445,B446)+E446,8)-SUMIFS(L$3:L445,H$3:H445,H446,B$3:B445,B446))</f>
        <v>0</v>
      </c>
      <c r="M446" s="70"/>
    </row>
    <row r="447" spans="1:13" x14ac:dyDescent="0.2">
      <c r="A447" s="72" t="s">
        <v>53</v>
      </c>
      <c r="B447" s="6">
        <v>45236</v>
      </c>
      <c r="C447" s="73" t="str">
        <f t="shared" si="31"/>
        <v>Пн</v>
      </c>
      <c r="H447" s="30" t="s">
        <v>52</v>
      </c>
      <c r="I447" s="69">
        <f t="shared" si="32"/>
        <v>45231</v>
      </c>
      <c r="J447" s="30" t="str">
        <f>CHOOSE(SUMPRODUCT((K447:L447&gt;0)*{1,2})+1,"","переработка","норма","норма + переработка")</f>
        <v/>
      </c>
      <c r="K447" s="30">
        <f t="shared" si="30"/>
        <v>0</v>
      </c>
      <c r="L447" s="30">
        <f>IF(A447="В/П",,MIN(SUMIFS(L$3:L446,H$3:H446,H447,B$3:B446,B447)+E447,8)-SUMIFS(L$3:L446,H$3:H446,H447,B$3:B446,B447))</f>
        <v>0</v>
      </c>
      <c r="M447" s="70"/>
    </row>
    <row r="448" spans="1:13" x14ac:dyDescent="0.2">
      <c r="B448" s="6">
        <v>45237</v>
      </c>
      <c r="C448" s="71" t="str">
        <f t="shared" si="31"/>
        <v>Вт</v>
      </c>
      <c r="H448" s="30" t="s">
        <v>52</v>
      </c>
      <c r="I448" s="69">
        <f t="shared" si="32"/>
        <v>45231</v>
      </c>
      <c r="J448" s="30" t="str">
        <f>CHOOSE(SUMPRODUCT((K448:L448&gt;0)*{1,2})+1,"","переработка","норма","норма + переработка")</f>
        <v/>
      </c>
      <c r="K448" s="30">
        <f t="shared" si="30"/>
        <v>0</v>
      </c>
      <c r="L448" s="30">
        <f>IF(A448="В/П",,MIN(SUMIFS(L$3:L447,H$3:H447,H448,B$3:B447,B448)+E448,8)-SUMIFS(L$3:L447,H$3:H447,H448,B$3:B447,B448))</f>
        <v>0</v>
      </c>
      <c r="M448" s="70"/>
    </row>
    <row r="449" spans="1:13" x14ac:dyDescent="0.2">
      <c r="B449" s="6">
        <v>45238</v>
      </c>
      <c r="C449" s="71" t="str">
        <f t="shared" si="31"/>
        <v>Ср</v>
      </c>
      <c r="H449" s="30" t="s">
        <v>52</v>
      </c>
      <c r="I449" s="69">
        <f t="shared" si="32"/>
        <v>45231</v>
      </c>
      <c r="J449" s="30" t="str">
        <f>CHOOSE(SUMPRODUCT((K449:L449&gt;0)*{1,2})+1,"","переработка","норма","норма + переработка")</f>
        <v/>
      </c>
      <c r="K449" s="30">
        <f t="shared" si="30"/>
        <v>0</v>
      </c>
      <c r="L449" s="30">
        <f>IF(A449="В/П",,MIN(SUMIFS(L$3:L448,H$3:H448,H449,B$3:B448,B449)+E449,8)-SUMIFS(L$3:L448,H$3:H448,H449,B$3:B448,B449))</f>
        <v>0</v>
      </c>
      <c r="M449" s="70"/>
    </row>
    <row r="450" spans="1:13" x14ac:dyDescent="0.2">
      <c r="B450" s="6">
        <v>45239</v>
      </c>
      <c r="C450" s="71" t="str">
        <f t="shared" si="31"/>
        <v>Чт</v>
      </c>
      <c r="H450" s="30" t="s">
        <v>52</v>
      </c>
      <c r="I450" s="69">
        <f t="shared" si="32"/>
        <v>45231</v>
      </c>
      <c r="J450" s="30" t="str">
        <f>CHOOSE(SUMPRODUCT((K450:L450&gt;0)*{1,2})+1,"","переработка","норма","норма + переработка")</f>
        <v/>
      </c>
      <c r="K450" s="30">
        <f t="shared" si="30"/>
        <v>0</v>
      </c>
      <c r="L450" s="30">
        <f>IF(A450="В/П",,MIN(SUMIFS(L$3:L449,H$3:H449,H450,B$3:B449,B450)+E450,8)-SUMIFS(L$3:L449,H$3:H449,H450,B$3:B449,B450))</f>
        <v>0</v>
      </c>
      <c r="M450" s="70"/>
    </row>
    <row r="451" spans="1:13" x14ac:dyDescent="0.2">
      <c r="B451" s="6">
        <v>45240</v>
      </c>
      <c r="C451" s="71" t="str">
        <f t="shared" si="31"/>
        <v>Пт</v>
      </c>
      <c r="H451" s="30" t="s">
        <v>52</v>
      </c>
      <c r="I451" s="69">
        <f t="shared" si="32"/>
        <v>45231</v>
      </c>
      <c r="J451" s="30" t="str">
        <f>CHOOSE(SUMPRODUCT((K451:L451&gt;0)*{1,2})+1,"","переработка","норма","норма + переработка")</f>
        <v/>
      </c>
      <c r="K451" s="30">
        <f t="shared" si="30"/>
        <v>0</v>
      </c>
      <c r="L451" s="30">
        <f>IF(A451="В/П",,MIN(SUMIFS(L$3:L450,H$3:H450,H451,B$3:B450,B451)+E451,8)-SUMIFS(L$3:L450,H$3:H450,H451,B$3:B450,B451))</f>
        <v>0</v>
      </c>
      <c r="M451" s="70"/>
    </row>
    <row r="452" spans="1:13" x14ac:dyDescent="0.2">
      <c r="A452" s="66" t="s">
        <v>53</v>
      </c>
      <c r="B452" s="67">
        <v>45241</v>
      </c>
      <c r="C452" s="68" t="str">
        <f t="shared" si="31"/>
        <v>Сб</v>
      </c>
      <c r="H452" s="30" t="s">
        <v>52</v>
      </c>
      <c r="I452" s="69">
        <f t="shared" si="32"/>
        <v>45231</v>
      </c>
      <c r="J452" s="30" t="str">
        <f>CHOOSE(SUMPRODUCT((K452:L452&gt;0)*{1,2})+1,"","переработка","норма","норма + переработка")</f>
        <v/>
      </c>
      <c r="K452" s="30">
        <f t="shared" si="30"/>
        <v>0</v>
      </c>
      <c r="L452" s="30">
        <f>IF(A452="В/П",,MIN(SUMIFS(L$3:L451,H$3:H451,H452,B$3:B451,B452)+E452,8)-SUMIFS(L$3:L451,H$3:H451,H452,B$3:B451,B452))</f>
        <v>0</v>
      </c>
      <c r="M452" s="70"/>
    </row>
    <row r="453" spans="1:13" x14ac:dyDescent="0.2">
      <c r="A453" s="66" t="s">
        <v>53</v>
      </c>
      <c r="B453" s="67">
        <v>45242</v>
      </c>
      <c r="C453" s="68" t="str">
        <f t="shared" si="31"/>
        <v>Вс</v>
      </c>
      <c r="H453" s="30" t="s">
        <v>52</v>
      </c>
      <c r="I453" s="69">
        <f t="shared" si="32"/>
        <v>45231</v>
      </c>
      <c r="J453" s="30" t="str">
        <f>CHOOSE(SUMPRODUCT((K453:L453&gt;0)*{1,2})+1,"","переработка","норма","норма + переработка")</f>
        <v/>
      </c>
      <c r="K453" s="30">
        <f t="shared" si="30"/>
        <v>0</v>
      </c>
      <c r="L453" s="30">
        <f>IF(A453="В/П",,MIN(SUMIFS(L$3:L452,H$3:H452,H453,B$3:B452,B453)+E453,8)-SUMIFS(L$3:L452,H$3:H452,H453,B$3:B452,B453))</f>
        <v>0</v>
      </c>
      <c r="M453" s="70"/>
    </row>
    <row r="454" spans="1:13" x14ac:dyDescent="0.2">
      <c r="B454" s="6">
        <v>45243</v>
      </c>
      <c r="C454" s="71" t="str">
        <f t="shared" si="31"/>
        <v>Пн</v>
      </c>
      <c r="H454" s="30" t="s">
        <v>52</v>
      </c>
      <c r="I454" s="69">
        <f t="shared" si="32"/>
        <v>45231</v>
      </c>
      <c r="J454" s="30" t="str">
        <f>CHOOSE(SUMPRODUCT((K454:L454&gt;0)*{1,2})+1,"","переработка","норма","норма + переработка")</f>
        <v/>
      </c>
      <c r="K454" s="30">
        <f t="shared" si="30"/>
        <v>0</v>
      </c>
      <c r="L454" s="30">
        <f>IF(A454="В/П",,MIN(SUMIFS(L$3:L453,H$3:H453,H454,B$3:B453,B454)+E454,8)-SUMIFS(L$3:L453,H$3:H453,H454,B$3:B453,B454))</f>
        <v>0</v>
      </c>
      <c r="M454" s="70"/>
    </row>
    <row r="455" spans="1:13" x14ac:dyDescent="0.2">
      <c r="B455" s="6">
        <v>45244</v>
      </c>
      <c r="C455" s="71" t="str">
        <f t="shared" si="31"/>
        <v>Вт</v>
      </c>
      <c r="H455" s="30" t="s">
        <v>52</v>
      </c>
      <c r="I455" s="69">
        <f t="shared" si="32"/>
        <v>45231</v>
      </c>
      <c r="J455" s="30" t="str">
        <f>CHOOSE(SUMPRODUCT((K455:L455&gt;0)*{1,2})+1,"","переработка","норма","норма + переработка")</f>
        <v/>
      </c>
      <c r="K455" s="30">
        <f t="shared" si="30"/>
        <v>0</v>
      </c>
      <c r="L455" s="30">
        <f>IF(A455="В/П",,MIN(SUMIFS(L$3:L454,H$3:H454,H455,B$3:B454,B455)+E455,8)-SUMIFS(L$3:L454,H$3:H454,H455,B$3:B454,B455))</f>
        <v>0</v>
      </c>
      <c r="M455" s="70"/>
    </row>
    <row r="456" spans="1:13" x14ac:dyDescent="0.2">
      <c r="B456" s="6">
        <v>45245</v>
      </c>
      <c r="C456" s="71" t="str">
        <f t="shared" si="31"/>
        <v>Ср</v>
      </c>
      <c r="H456" s="30" t="s">
        <v>52</v>
      </c>
      <c r="I456" s="69">
        <f t="shared" si="32"/>
        <v>45231</v>
      </c>
      <c r="J456" s="30" t="str">
        <f>CHOOSE(SUMPRODUCT((K456:L456&gt;0)*{1,2})+1,"","переработка","норма","норма + переработка")</f>
        <v/>
      </c>
      <c r="K456" s="30">
        <f t="shared" si="30"/>
        <v>0</v>
      </c>
      <c r="L456" s="30">
        <f>IF(A456="В/П",,MIN(SUMIFS(L$3:L455,H$3:H455,H456,B$3:B455,B456)+E456,8)-SUMIFS(L$3:L455,H$3:H455,H456,B$3:B455,B456))</f>
        <v>0</v>
      </c>
      <c r="M456" s="70"/>
    </row>
    <row r="457" spans="1:13" x14ac:dyDescent="0.2">
      <c r="B457" s="6">
        <v>45246</v>
      </c>
      <c r="C457" s="71" t="str">
        <f t="shared" si="31"/>
        <v>Чт</v>
      </c>
      <c r="H457" s="30" t="s">
        <v>52</v>
      </c>
      <c r="I457" s="69">
        <f t="shared" si="32"/>
        <v>45231</v>
      </c>
      <c r="J457" s="30" t="str">
        <f>CHOOSE(SUMPRODUCT((K457:L457&gt;0)*{1,2})+1,"","переработка","норма","норма + переработка")</f>
        <v/>
      </c>
      <c r="K457" s="30">
        <f t="shared" si="30"/>
        <v>0</v>
      </c>
      <c r="L457" s="30">
        <f>IF(A457="В/П",,MIN(SUMIFS(L$3:L456,H$3:H456,H457,B$3:B456,B457)+E457,8)-SUMIFS(L$3:L456,H$3:H456,H457,B$3:B456,B457))</f>
        <v>0</v>
      </c>
      <c r="M457" s="70"/>
    </row>
    <row r="458" spans="1:13" x14ac:dyDescent="0.2">
      <c r="B458" s="6">
        <v>45247</v>
      </c>
      <c r="C458" s="71" t="str">
        <f t="shared" si="31"/>
        <v>Пт</v>
      </c>
      <c r="H458" s="30" t="s">
        <v>52</v>
      </c>
      <c r="I458" s="69">
        <f t="shared" si="32"/>
        <v>45231</v>
      </c>
      <c r="J458" s="30" t="str">
        <f>CHOOSE(SUMPRODUCT((K458:L458&gt;0)*{1,2})+1,"","переработка","норма","норма + переработка")</f>
        <v/>
      </c>
      <c r="K458" s="30">
        <f t="shared" si="30"/>
        <v>0</v>
      </c>
      <c r="L458" s="30">
        <f>IF(A458="В/П",,MIN(SUMIFS(L$3:L457,H$3:H457,H458,B$3:B457,B458)+E458,8)-SUMIFS(L$3:L457,H$3:H457,H458,B$3:B457,B458))</f>
        <v>0</v>
      </c>
      <c r="M458" s="70"/>
    </row>
    <row r="459" spans="1:13" x14ac:dyDescent="0.2">
      <c r="A459" s="66" t="s">
        <v>53</v>
      </c>
      <c r="B459" s="67">
        <v>45248</v>
      </c>
      <c r="C459" s="68" t="str">
        <f t="shared" si="31"/>
        <v>Сб</v>
      </c>
      <c r="H459" s="30" t="s">
        <v>52</v>
      </c>
      <c r="I459" s="69">
        <f t="shared" si="32"/>
        <v>45231</v>
      </c>
      <c r="J459" s="30" t="str">
        <f>CHOOSE(SUMPRODUCT((K459:L459&gt;0)*{1,2})+1,"","переработка","норма","норма + переработка")</f>
        <v/>
      </c>
      <c r="K459" s="30">
        <f t="shared" si="30"/>
        <v>0</v>
      </c>
      <c r="L459" s="30">
        <f>IF(A459="В/П",,MIN(SUMIFS(L$3:L458,H$3:H458,H459,B$3:B458,B459)+E459,8)-SUMIFS(L$3:L458,H$3:H458,H459,B$3:B458,B459))</f>
        <v>0</v>
      </c>
      <c r="M459" s="70"/>
    </row>
    <row r="460" spans="1:13" x14ac:dyDescent="0.2">
      <c r="A460" s="66" t="s">
        <v>53</v>
      </c>
      <c r="B460" s="67">
        <v>45249</v>
      </c>
      <c r="C460" s="68" t="str">
        <f t="shared" si="31"/>
        <v>Вс</v>
      </c>
      <c r="H460" s="30" t="s">
        <v>52</v>
      </c>
      <c r="I460" s="69">
        <f t="shared" si="32"/>
        <v>45231</v>
      </c>
      <c r="J460" s="30" t="str">
        <f>CHOOSE(SUMPRODUCT((K460:L460&gt;0)*{1,2})+1,"","переработка","норма","норма + переработка")</f>
        <v/>
      </c>
      <c r="K460" s="30">
        <f t="shared" si="30"/>
        <v>0</v>
      </c>
      <c r="L460" s="30">
        <f>IF(A460="В/П",,MIN(SUMIFS(L$3:L459,H$3:H459,H460,B$3:B459,B460)+E460,8)-SUMIFS(L$3:L459,H$3:H459,H460,B$3:B459,B460))</f>
        <v>0</v>
      </c>
      <c r="M460" s="70"/>
    </row>
    <row r="461" spans="1:13" x14ac:dyDescent="0.2">
      <c r="B461" s="6">
        <v>45250</v>
      </c>
      <c r="C461" s="71" t="str">
        <f t="shared" si="31"/>
        <v>Пн</v>
      </c>
      <c r="H461" s="30" t="s">
        <v>52</v>
      </c>
      <c r="I461" s="69">
        <f t="shared" si="32"/>
        <v>45231</v>
      </c>
      <c r="J461" s="30" t="str">
        <f>CHOOSE(SUMPRODUCT((K461:L461&gt;0)*{1,2})+1,"","переработка","норма","норма + переработка")</f>
        <v/>
      </c>
      <c r="K461" s="30">
        <f t="shared" si="30"/>
        <v>0</v>
      </c>
      <c r="L461" s="30">
        <f>IF(A461="В/П",,MIN(SUMIFS(L$3:L460,H$3:H460,H461,B$3:B460,B461)+E461,8)-SUMIFS(L$3:L460,H$3:H460,H461,B$3:B460,B461))</f>
        <v>0</v>
      </c>
      <c r="M461" s="70"/>
    </row>
    <row r="462" spans="1:13" x14ac:dyDescent="0.2">
      <c r="B462" s="6">
        <v>45251</v>
      </c>
      <c r="C462" s="71" t="str">
        <f t="shared" si="31"/>
        <v>Вт</v>
      </c>
      <c r="H462" s="30" t="s">
        <v>52</v>
      </c>
      <c r="I462" s="69">
        <f t="shared" si="32"/>
        <v>45231</v>
      </c>
      <c r="J462" s="30" t="str">
        <f>CHOOSE(SUMPRODUCT((K462:L462&gt;0)*{1,2})+1,"","переработка","норма","норма + переработка")</f>
        <v/>
      </c>
      <c r="K462" s="30">
        <f t="shared" si="30"/>
        <v>0</v>
      </c>
      <c r="L462" s="30">
        <f>IF(A462="В/П",,MIN(SUMIFS(L$3:L461,H$3:H461,H462,B$3:B461,B462)+E462,8)-SUMIFS(L$3:L461,H$3:H461,H462,B$3:B461,B462))</f>
        <v>0</v>
      </c>
      <c r="M462" s="70"/>
    </row>
    <row r="463" spans="1:13" x14ac:dyDescent="0.2">
      <c r="B463" s="6">
        <v>45252</v>
      </c>
      <c r="C463" s="71" t="str">
        <f t="shared" si="31"/>
        <v>Ср</v>
      </c>
      <c r="H463" s="30" t="s">
        <v>52</v>
      </c>
      <c r="I463" s="69">
        <f t="shared" si="32"/>
        <v>45231</v>
      </c>
      <c r="J463" s="30" t="str">
        <f>CHOOSE(SUMPRODUCT((K463:L463&gt;0)*{1,2})+1,"","переработка","норма","норма + переработка")</f>
        <v/>
      </c>
      <c r="K463" s="30">
        <f t="shared" si="30"/>
        <v>0</v>
      </c>
      <c r="L463" s="30">
        <f>IF(A463="В/П",,MIN(SUMIFS(L$3:L462,H$3:H462,H463,B$3:B462,B463)+E463,8)-SUMIFS(L$3:L462,H$3:H462,H463,B$3:B462,B463))</f>
        <v>0</v>
      </c>
      <c r="M463" s="70"/>
    </row>
    <row r="464" spans="1:13" x14ac:dyDescent="0.2">
      <c r="B464" s="6">
        <v>45253</v>
      </c>
      <c r="C464" s="71" t="str">
        <f t="shared" si="31"/>
        <v>Чт</v>
      </c>
      <c r="H464" s="30" t="s">
        <v>52</v>
      </c>
      <c r="I464" s="69">
        <f t="shared" si="32"/>
        <v>45231</v>
      </c>
      <c r="J464" s="30" t="str">
        <f>CHOOSE(SUMPRODUCT((K464:L464&gt;0)*{1,2})+1,"","переработка","норма","норма + переработка")</f>
        <v/>
      </c>
      <c r="K464" s="30">
        <f t="shared" si="30"/>
        <v>0</v>
      </c>
      <c r="L464" s="30">
        <f>IF(A464="В/П",,MIN(SUMIFS(L$3:L463,H$3:H463,H464,B$3:B463,B464)+E464,8)-SUMIFS(L$3:L463,H$3:H463,H464,B$3:B463,B464))</f>
        <v>0</v>
      </c>
      <c r="M464" s="70"/>
    </row>
    <row r="465" spans="1:13" x14ac:dyDescent="0.2">
      <c r="B465" s="6">
        <v>45254</v>
      </c>
      <c r="C465" s="71" t="str">
        <f t="shared" si="31"/>
        <v>Пт</v>
      </c>
      <c r="H465" s="30" t="s">
        <v>52</v>
      </c>
      <c r="I465" s="69">
        <f t="shared" si="32"/>
        <v>45231</v>
      </c>
      <c r="J465" s="30" t="str">
        <f>CHOOSE(SUMPRODUCT((K465:L465&gt;0)*{1,2})+1,"","переработка","норма","норма + переработка")</f>
        <v/>
      </c>
      <c r="K465" s="30">
        <f t="shared" si="30"/>
        <v>0</v>
      </c>
      <c r="L465" s="30">
        <f>IF(A465="В/П",,MIN(SUMIFS(L$3:L464,H$3:H464,H465,B$3:B464,B465)+E465,8)-SUMIFS(L$3:L464,H$3:H464,H465,B$3:B464,B465))</f>
        <v>0</v>
      </c>
      <c r="M465" s="70"/>
    </row>
    <row r="466" spans="1:13" x14ac:dyDescent="0.2">
      <c r="A466" s="66" t="s">
        <v>53</v>
      </c>
      <c r="B466" s="67">
        <v>45255</v>
      </c>
      <c r="C466" s="68" t="str">
        <f t="shared" si="31"/>
        <v>Сб</v>
      </c>
      <c r="H466" s="30" t="s">
        <v>52</v>
      </c>
      <c r="I466" s="69">
        <f t="shared" si="32"/>
        <v>45231</v>
      </c>
      <c r="J466" s="30" t="str">
        <f>CHOOSE(SUMPRODUCT((K466:L466&gt;0)*{1,2})+1,"","переработка","норма","норма + переработка")</f>
        <v/>
      </c>
      <c r="K466" s="30">
        <f t="shared" si="30"/>
        <v>0</v>
      </c>
      <c r="L466" s="30">
        <f>IF(A466="В/П",,MIN(SUMIFS(L$3:L465,H$3:H465,H466,B$3:B465,B466)+E466,8)-SUMIFS(L$3:L465,H$3:H465,H466,B$3:B465,B466))</f>
        <v>0</v>
      </c>
      <c r="M466" s="70"/>
    </row>
    <row r="467" spans="1:13" x14ac:dyDescent="0.2">
      <c r="A467" s="66" t="s">
        <v>53</v>
      </c>
      <c r="B467" s="67">
        <v>45256</v>
      </c>
      <c r="C467" s="68" t="str">
        <f t="shared" si="31"/>
        <v>Вс</v>
      </c>
      <c r="H467" s="30" t="s">
        <v>52</v>
      </c>
      <c r="I467" s="69">
        <f t="shared" si="32"/>
        <v>45231</v>
      </c>
      <c r="J467" s="30" t="str">
        <f>CHOOSE(SUMPRODUCT((K467:L467&gt;0)*{1,2})+1,"","переработка","норма","норма + переработка")</f>
        <v/>
      </c>
      <c r="K467" s="30">
        <f t="shared" si="30"/>
        <v>0</v>
      </c>
      <c r="L467" s="30">
        <f>IF(A467="В/П",,MIN(SUMIFS(L$3:L466,H$3:H466,H467,B$3:B466,B467)+E467,8)-SUMIFS(L$3:L466,H$3:H466,H467,B$3:B466,B467))</f>
        <v>0</v>
      </c>
      <c r="M467" s="70"/>
    </row>
    <row r="468" spans="1:13" x14ac:dyDescent="0.2">
      <c r="B468" s="6">
        <v>45257</v>
      </c>
      <c r="C468" s="71" t="str">
        <f t="shared" si="31"/>
        <v>Пн</v>
      </c>
      <c r="H468" s="30" t="s">
        <v>52</v>
      </c>
      <c r="I468" s="69">
        <f t="shared" si="32"/>
        <v>45231</v>
      </c>
      <c r="J468" s="30" t="str">
        <f>CHOOSE(SUMPRODUCT((K468:L468&gt;0)*{1,2})+1,"","переработка","норма","норма + переработка")</f>
        <v/>
      </c>
      <c r="K468" s="30">
        <f t="shared" si="30"/>
        <v>0</v>
      </c>
      <c r="L468" s="30">
        <f>IF(A468="В/П",,MIN(SUMIFS(L$3:L467,H$3:H467,H468,B$3:B467,B468)+E468,8)-SUMIFS(L$3:L467,H$3:H467,H468,B$3:B467,B468))</f>
        <v>0</v>
      </c>
      <c r="M468" s="70"/>
    </row>
    <row r="469" spans="1:13" x14ac:dyDescent="0.2">
      <c r="B469" s="6">
        <v>45258</v>
      </c>
      <c r="C469" s="71" t="str">
        <f t="shared" si="31"/>
        <v>Вт</v>
      </c>
      <c r="H469" s="30" t="s">
        <v>52</v>
      </c>
      <c r="I469" s="69">
        <f t="shared" si="32"/>
        <v>45231</v>
      </c>
      <c r="J469" s="30" t="str">
        <f>CHOOSE(SUMPRODUCT((K469:L469&gt;0)*{1,2})+1,"","переработка","норма","норма + переработка")</f>
        <v/>
      </c>
      <c r="K469" s="30">
        <f t="shared" si="30"/>
        <v>0</v>
      </c>
      <c r="L469" s="30">
        <f>IF(A469="В/П",,MIN(SUMIFS(L$3:L468,H$3:H468,H469,B$3:B468,B469)+E469,8)-SUMIFS(L$3:L468,H$3:H468,H469,B$3:B468,B469))</f>
        <v>0</v>
      </c>
      <c r="M469" s="70"/>
    </row>
    <row r="470" spans="1:13" x14ac:dyDescent="0.2">
      <c r="B470" s="6">
        <v>45259</v>
      </c>
      <c r="C470" s="71" t="str">
        <f t="shared" si="31"/>
        <v>Ср</v>
      </c>
      <c r="H470" s="30" t="s">
        <v>52</v>
      </c>
      <c r="I470" s="69">
        <f t="shared" si="32"/>
        <v>45231</v>
      </c>
      <c r="J470" s="30" t="str">
        <f>CHOOSE(SUMPRODUCT((K470:L470&gt;0)*{1,2})+1,"","переработка","норма","норма + переработка")</f>
        <v/>
      </c>
      <c r="K470" s="30">
        <f t="shared" si="30"/>
        <v>0</v>
      </c>
      <c r="L470" s="30">
        <f>IF(A470="В/П",,MIN(SUMIFS(L$3:L469,H$3:H469,H470,B$3:B469,B470)+E470,8)-SUMIFS(L$3:L469,H$3:H469,H470,B$3:B469,B470))</f>
        <v>0</v>
      </c>
      <c r="M470" s="70"/>
    </row>
    <row r="471" spans="1:13" x14ac:dyDescent="0.2">
      <c r="B471" s="6">
        <v>45260</v>
      </c>
      <c r="C471" s="71" t="str">
        <f t="shared" si="31"/>
        <v>Чт</v>
      </c>
      <c r="H471" s="30" t="s">
        <v>52</v>
      </c>
      <c r="I471" s="69">
        <f t="shared" si="32"/>
        <v>45231</v>
      </c>
      <c r="J471" s="30" t="str">
        <f>CHOOSE(SUMPRODUCT((K471:L471&gt;0)*{1,2})+1,"","переработка","норма","норма + переработка")</f>
        <v/>
      </c>
      <c r="K471" s="30">
        <f t="shared" si="30"/>
        <v>0</v>
      </c>
      <c r="L471" s="30">
        <f>IF(A471="В/П",,MIN(SUMIFS(L$3:L470,H$3:H470,H471,B$3:B470,B471)+E471,8)-SUMIFS(L$3:L470,H$3:H470,H471,B$3:B470,B471))</f>
        <v>0</v>
      </c>
      <c r="M471" s="70"/>
    </row>
    <row r="472" spans="1:13" x14ac:dyDescent="0.2">
      <c r="B472" s="6">
        <v>45261</v>
      </c>
      <c r="C472" s="71" t="str">
        <f t="shared" si="31"/>
        <v>Пт</v>
      </c>
      <c r="H472" s="30" t="s">
        <v>51</v>
      </c>
      <c r="I472" s="69">
        <f t="shared" si="32"/>
        <v>45261</v>
      </c>
      <c r="J472" s="30" t="str">
        <f>CHOOSE(SUMPRODUCT((K472:L472&gt;0)*{1,2})+1,"","переработка","норма","норма + переработка")</f>
        <v/>
      </c>
      <c r="K472" s="30">
        <f t="shared" si="30"/>
        <v>0</v>
      </c>
      <c r="L472" s="30">
        <f>IF(A472="В/П",,MIN(SUMIFS(L$3:L471,H$3:H471,H472,B$3:B471,B472)+E472,8)-SUMIFS(L$3:L471,H$3:H471,H472,B$3:B471,B472))</f>
        <v>0</v>
      </c>
      <c r="M472" s="70"/>
    </row>
    <row r="473" spans="1:13" x14ac:dyDescent="0.2">
      <c r="A473" s="66" t="s">
        <v>53</v>
      </c>
      <c r="B473" s="67">
        <v>45262</v>
      </c>
      <c r="C473" s="68" t="str">
        <f t="shared" si="31"/>
        <v>Сб</v>
      </c>
      <c r="H473" s="30" t="s">
        <v>51</v>
      </c>
      <c r="I473" s="69">
        <f t="shared" si="32"/>
        <v>45261</v>
      </c>
      <c r="J473" s="30" t="str">
        <f>CHOOSE(SUMPRODUCT((K473:L473&gt;0)*{1,2})+1,"","переработка","норма","норма + переработка")</f>
        <v/>
      </c>
      <c r="K473" s="30">
        <f t="shared" si="30"/>
        <v>0</v>
      </c>
      <c r="L473" s="30">
        <f>IF(A473="В/П",,MIN(SUMIFS(L$3:L472,H$3:H472,H473,B$3:B472,B473)+E473,8)-SUMIFS(L$3:L472,H$3:H472,H473,B$3:B472,B473))</f>
        <v>0</v>
      </c>
      <c r="M473" s="70"/>
    </row>
    <row r="474" spans="1:13" x14ac:dyDescent="0.2">
      <c r="A474" s="66" t="s">
        <v>53</v>
      </c>
      <c r="B474" s="67">
        <v>45263</v>
      </c>
      <c r="C474" s="68" t="str">
        <f t="shared" si="31"/>
        <v>Вс</v>
      </c>
      <c r="H474" s="30" t="s">
        <v>51</v>
      </c>
      <c r="I474" s="69">
        <f t="shared" si="32"/>
        <v>45261</v>
      </c>
      <c r="J474" s="30" t="str">
        <f>CHOOSE(SUMPRODUCT((K474:L474&gt;0)*{1,2})+1,"","переработка","норма","норма + переработка")</f>
        <v/>
      </c>
      <c r="K474" s="30">
        <f t="shared" si="30"/>
        <v>0</v>
      </c>
      <c r="L474" s="30">
        <f>IF(A474="В/П",,MIN(SUMIFS(L$3:L473,H$3:H473,H474,B$3:B473,B474)+E474,8)-SUMIFS(L$3:L473,H$3:H473,H474,B$3:B473,B474))</f>
        <v>0</v>
      </c>
      <c r="M474" s="70"/>
    </row>
    <row r="475" spans="1:13" x14ac:dyDescent="0.2">
      <c r="B475" s="6">
        <v>45264</v>
      </c>
      <c r="C475" s="71" t="str">
        <f t="shared" si="31"/>
        <v>Пн</v>
      </c>
      <c r="H475" s="30" t="s">
        <v>51</v>
      </c>
      <c r="I475" s="69">
        <f t="shared" si="32"/>
        <v>45261</v>
      </c>
      <c r="J475" s="30" t="str">
        <f>CHOOSE(SUMPRODUCT((K475:L475&gt;0)*{1,2})+1,"","переработка","норма","норма + переработка")</f>
        <v/>
      </c>
      <c r="K475" s="30">
        <f t="shared" si="30"/>
        <v>0</v>
      </c>
      <c r="L475" s="30">
        <f>IF(A475="В/П",,MIN(SUMIFS(L$3:L474,H$3:H474,H475,B$3:B474,B475)+E475,8)-SUMIFS(L$3:L474,H$3:H474,H475,B$3:B474,B475))</f>
        <v>0</v>
      </c>
      <c r="M475" s="70"/>
    </row>
    <row r="476" spans="1:13" x14ac:dyDescent="0.2">
      <c r="B476" s="6">
        <v>45265</v>
      </c>
      <c r="C476" s="71" t="str">
        <f t="shared" si="31"/>
        <v>Вт</v>
      </c>
      <c r="H476" s="30" t="s">
        <v>51</v>
      </c>
      <c r="I476" s="69">
        <f t="shared" si="32"/>
        <v>45261</v>
      </c>
      <c r="J476" s="30" t="str">
        <f>CHOOSE(SUMPRODUCT((K476:L476&gt;0)*{1,2})+1,"","переработка","норма","норма + переработка")</f>
        <v/>
      </c>
      <c r="K476" s="30">
        <f t="shared" si="30"/>
        <v>0</v>
      </c>
      <c r="L476" s="30">
        <f>IF(A476="В/П",,MIN(SUMIFS(L$3:L475,H$3:H475,H476,B$3:B475,B476)+E476,8)-SUMIFS(L$3:L475,H$3:H475,H476,B$3:B475,B476))</f>
        <v>0</v>
      </c>
      <c r="M476" s="70"/>
    </row>
    <row r="477" spans="1:13" x14ac:dyDescent="0.2">
      <c r="B477" s="6">
        <v>45266</v>
      </c>
      <c r="C477" s="71" t="str">
        <f t="shared" si="31"/>
        <v>Ср</v>
      </c>
      <c r="H477" s="30" t="s">
        <v>51</v>
      </c>
      <c r="I477" s="69">
        <f t="shared" si="32"/>
        <v>45261</v>
      </c>
      <c r="J477" s="30" t="str">
        <f>CHOOSE(SUMPRODUCT((K477:L477&gt;0)*{1,2})+1,"","переработка","норма","норма + переработка")</f>
        <v/>
      </c>
      <c r="K477" s="30">
        <f t="shared" si="30"/>
        <v>0</v>
      </c>
      <c r="L477" s="30">
        <f>IF(A477="В/П",,MIN(SUMIFS(L$3:L476,H$3:H476,H477,B$3:B476,B477)+E477,8)-SUMIFS(L$3:L476,H$3:H476,H477,B$3:B476,B477))</f>
        <v>0</v>
      </c>
      <c r="M477" s="70"/>
    </row>
    <row r="478" spans="1:13" x14ac:dyDescent="0.2">
      <c r="B478" s="6">
        <v>45267</v>
      </c>
      <c r="C478" s="71" t="str">
        <f t="shared" si="31"/>
        <v>Чт</v>
      </c>
      <c r="H478" s="30" t="s">
        <v>51</v>
      </c>
      <c r="I478" s="69">
        <f t="shared" si="32"/>
        <v>45261</v>
      </c>
      <c r="J478" s="30" t="str">
        <f>CHOOSE(SUMPRODUCT((K478:L478&gt;0)*{1,2})+1,"","переработка","норма","норма + переработка")</f>
        <v/>
      </c>
      <c r="K478" s="30">
        <f t="shared" ref="K478:K502" si="33">MIN(E478,E478-L478)</f>
        <v>0</v>
      </c>
      <c r="L478" s="30">
        <f>IF(A478="В/П",,MIN(SUMIFS(L$3:L477,H$3:H477,H478,B$3:B477,B478)+E478,8)-SUMIFS(L$3:L477,H$3:H477,H478,B$3:B477,B478))</f>
        <v>0</v>
      </c>
      <c r="M478" s="70"/>
    </row>
    <row r="479" spans="1:13" x14ac:dyDescent="0.2">
      <c r="B479" s="6">
        <v>45268</v>
      </c>
      <c r="C479" s="71" t="str">
        <f t="shared" si="31"/>
        <v>Пт</v>
      </c>
      <c r="H479" s="30" t="s">
        <v>51</v>
      </c>
      <c r="I479" s="69">
        <f t="shared" si="32"/>
        <v>45261</v>
      </c>
      <c r="J479" s="30" t="str">
        <f>CHOOSE(SUMPRODUCT((K479:L479&gt;0)*{1,2})+1,"","переработка","норма","норма + переработка")</f>
        <v/>
      </c>
      <c r="K479" s="30">
        <f t="shared" si="33"/>
        <v>0</v>
      </c>
      <c r="L479" s="30">
        <f>IF(A479="В/П",,MIN(SUMIFS(L$3:L478,H$3:H478,H479,B$3:B478,B479)+E479,8)-SUMIFS(L$3:L478,H$3:H478,H479,B$3:B478,B479))</f>
        <v>0</v>
      </c>
      <c r="M479" s="70"/>
    </row>
    <row r="480" spans="1:13" x14ac:dyDescent="0.2">
      <c r="A480" s="66" t="s">
        <v>53</v>
      </c>
      <c r="B480" s="67">
        <v>45269</v>
      </c>
      <c r="C480" s="68" t="str">
        <f t="shared" si="31"/>
        <v>Сб</v>
      </c>
      <c r="H480" s="30" t="s">
        <v>51</v>
      </c>
      <c r="I480" s="69">
        <f t="shared" si="32"/>
        <v>45261</v>
      </c>
      <c r="J480" s="30" t="str">
        <f>CHOOSE(SUMPRODUCT((K480:L480&gt;0)*{1,2})+1,"","переработка","норма","норма + переработка")</f>
        <v/>
      </c>
      <c r="K480" s="30">
        <f t="shared" si="33"/>
        <v>0</v>
      </c>
      <c r="L480" s="30">
        <f>IF(A480="В/П",,MIN(SUMIFS(L$3:L479,H$3:H479,H480,B$3:B479,B480)+E480,8)-SUMIFS(L$3:L479,H$3:H479,H480,B$3:B479,B480))</f>
        <v>0</v>
      </c>
      <c r="M480" s="70"/>
    </row>
    <row r="481" spans="1:13" x14ac:dyDescent="0.2">
      <c r="A481" s="66" t="s">
        <v>53</v>
      </c>
      <c r="B481" s="67">
        <v>45270</v>
      </c>
      <c r="C481" s="68" t="str">
        <f t="shared" si="31"/>
        <v>Вс</v>
      </c>
      <c r="H481" s="30" t="s">
        <v>51</v>
      </c>
      <c r="I481" s="69">
        <f t="shared" si="32"/>
        <v>45261</v>
      </c>
      <c r="J481" s="30" t="str">
        <f>CHOOSE(SUMPRODUCT((K481:L481&gt;0)*{1,2})+1,"","переработка","норма","норма + переработка")</f>
        <v/>
      </c>
      <c r="K481" s="30">
        <f t="shared" si="33"/>
        <v>0</v>
      </c>
      <c r="L481" s="30">
        <f>IF(A481="В/П",,MIN(SUMIFS(L$3:L480,H$3:H480,H481,B$3:B480,B481)+E481,8)-SUMIFS(L$3:L480,H$3:H480,H481,B$3:B480,B481))</f>
        <v>0</v>
      </c>
      <c r="M481" s="70"/>
    </row>
    <row r="482" spans="1:13" x14ac:dyDescent="0.2">
      <c r="B482" s="6">
        <v>45271</v>
      </c>
      <c r="C482" s="71" t="str">
        <f t="shared" si="31"/>
        <v>Пн</v>
      </c>
      <c r="H482" s="30" t="s">
        <v>51</v>
      </c>
      <c r="I482" s="69">
        <f t="shared" si="32"/>
        <v>45261</v>
      </c>
      <c r="J482" s="30" t="str">
        <f>CHOOSE(SUMPRODUCT((K482:L482&gt;0)*{1,2})+1,"","переработка","норма","норма + переработка")</f>
        <v/>
      </c>
      <c r="K482" s="30">
        <f t="shared" si="33"/>
        <v>0</v>
      </c>
      <c r="L482" s="30">
        <f>IF(A482="В/П",,MIN(SUMIFS(L$3:L481,H$3:H481,H482,B$3:B481,B482)+E482,8)-SUMIFS(L$3:L481,H$3:H481,H482,B$3:B481,B482))</f>
        <v>0</v>
      </c>
      <c r="M482" s="70"/>
    </row>
    <row r="483" spans="1:13" x14ac:dyDescent="0.2">
      <c r="B483" s="6">
        <v>45272</v>
      </c>
      <c r="C483" s="71" t="str">
        <f t="shared" si="31"/>
        <v>Вт</v>
      </c>
      <c r="H483" s="30" t="s">
        <v>51</v>
      </c>
      <c r="I483" s="69">
        <f t="shared" si="32"/>
        <v>45261</v>
      </c>
      <c r="J483" s="30" t="str">
        <f>CHOOSE(SUMPRODUCT((K483:L483&gt;0)*{1,2})+1,"","переработка","норма","норма + переработка")</f>
        <v/>
      </c>
      <c r="K483" s="30">
        <f t="shared" si="33"/>
        <v>0</v>
      </c>
      <c r="L483" s="30">
        <f>IF(A483="В/П",,MIN(SUMIFS(L$3:L482,H$3:H482,H483,B$3:B482,B483)+E483,8)-SUMIFS(L$3:L482,H$3:H482,H483,B$3:B482,B483))</f>
        <v>0</v>
      </c>
      <c r="M483" s="70"/>
    </row>
    <row r="484" spans="1:13" x14ac:dyDescent="0.2">
      <c r="B484" s="6">
        <v>45273</v>
      </c>
      <c r="C484" s="71" t="str">
        <f t="shared" si="31"/>
        <v>Ср</v>
      </c>
      <c r="H484" s="30" t="s">
        <v>51</v>
      </c>
      <c r="I484" s="69">
        <f t="shared" si="32"/>
        <v>45261</v>
      </c>
      <c r="J484" s="30" t="str">
        <f>CHOOSE(SUMPRODUCT((K484:L484&gt;0)*{1,2})+1,"","переработка","норма","норма + переработка")</f>
        <v/>
      </c>
      <c r="K484" s="30">
        <f t="shared" si="33"/>
        <v>0</v>
      </c>
      <c r="L484" s="30">
        <f>IF(A484="В/П",,MIN(SUMIFS(L$3:L483,H$3:H483,H484,B$3:B483,B484)+E484,8)-SUMIFS(L$3:L483,H$3:H483,H484,B$3:B483,B484))</f>
        <v>0</v>
      </c>
      <c r="M484" s="70"/>
    </row>
    <row r="485" spans="1:13" x14ac:dyDescent="0.2">
      <c r="B485" s="6">
        <v>45274</v>
      </c>
      <c r="C485" s="71" t="str">
        <f t="shared" si="31"/>
        <v>Чт</v>
      </c>
      <c r="H485" s="30" t="s">
        <v>51</v>
      </c>
      <c r="I485" s="69">
        <f t="shared" si="32"/>
        <v>45261</v>
      </c>
      <c r="J485" s="30" t="str">
        <f>CHOOSE(SUMPRODUCT((K485:L485&gt;0)*{1,2})+1,"","переработка","норма","норма + переработка")</f>
        <v/>
      </c>
      <c r="K485" s="30">
        <f t="shared" si="33"/>
        <v>0</v>
      </c>
      <c r="L485" s="30">
        <f>IF(A485="В/П",,MIN(SUMIFS(L$3:L484,H$3:H484,H485,B$3:B484,B485)+E485,8)-SUMIFS(L$3:L484,H$3:H484,H485,B$3:B484,B485))</f>
        <v>0</v>
      </c>
      <c r="M485" s="70"/>
    </row>
    <row r="486" spans="1:13" x14ac:dyDescent="0.2">
      <c r="B486" s="6">
        <v>45275</v>
      </c>
      <c r="C486" s="71" t="str">
        <f t="shared" si="31"/>
        <v>Пт</v>
      </c>
      <c r="H486" s="30" t="s">
        <v>51</v>
      </c>
      <c r="I486" s="69">
        <f t="shared" si="32"/>
        <v>45261</v>
      </c>
      <c r="J486" s="30" t="str">
        <f>CHOOSE(SUMPRODUCT((K486:L486&gt;0)*{1,2})+1,"","переработка","норма","норма + переработка")</f>
        <v/>
      </c>
      <c r="K486" s="30">
        <f t="shared" si="33"/>
        <v>0</v>
      </c>
      <c r="L486" s="30">
        <f>IF(A486="В/П",,MIN(SUMIFS(L$3:L485,H$3:H485,H486,B$3:B485,B486)+E486,8)-SUMIFS(L$3:L485,H$3:H485,H486,B$3:B485,B486))</f>
        <v>0</v>
      </c>
      <c r="M486" s="70"/>
    </row>
    <row r="487" spans="1:13" x14ac:dyDescent="0.2">
      <c r="A487" s="66" t="s">
        <v>53</v>
      </c>
      <c r="B487" s="67">
        <v>45276</v>
      </c>
      <c r="C487" s="68" t="str">
        <f t="shared" si="31"/>
        <v>Сб</v>
      </c>
      <c r="H487" s="30" t="s">
        <v>51</v>
      </c>
      <c r="I487" s="69">
        <f t="shared" si="32"/>
        <v>45261</v>
      </c>
      <c r="J487" s="30" t="str">
        <f>CHOOSE(SUMPRODUCT((K487:L487&gt;0)*{1,2})+1,"","переработка","норма","норма + переработка")</f>
        <v/>
      </c>
      <c r="K487" s="30">
        <f t="shared" si="33"/>
        <v>0</v>
      </c>
      <c r="L487" s="30">
        <f>IF(A487="В/П",,MIN(SUMIFS(L$3:L486,H$3:H486,H487,B$3:B486,B487)+E487,8)-SUMIFS(L$3:L486,H$3:H486,H487,B$3:B486,B487))</f>
        <v>0</v>
      </c>
      <c r="M487" s="70"/>
    </row>
    <row r="488" spans="1:13" x14ac:dyDescent="0.2">
      <c r="A488" s="66" t="s">
        <v>53</v>
      </c>
      <c r="B488" s="67">
        <v>45277</v>
      </c>
      <c r="C488" s="68" t="str">
        <f t="shared" si="31"/>
        <v>Вс</v>
      </c>
      <c r="H488" s="30" t="s">
        <v>51</v>
      </c>
      <c r="I488" s="69">
        <f t="shared" si="32"/>
        <v>45261</v>
      </c>
      <c r="J488" s="30" t="str">
        <f>CHOOSE(SUMPRODUCT((K488:L488&gt;0)*{1,2})+1,"","переработка","норма","норма + переработка")</f>
        <v/>
      </c>
      <c r="K488" s="30">
        <f t="shared" si="33"/>
        <v>0</v>
      </c>
      <c r="L488" s="30">
        <f>IF(A488="В/П",,MIN(SUMIFS(L$3:L487,H$3:H487,H488,B$3:B487,B488)+E488,8)-SUMIFS(L$3:L487,H$3:H487,H488,B$3:B487,B488))</f>
        <v>0</v>
      </c>
      <c r="M488" s="70"/>
    </row>
    <row r="489" spans="1:13" x14ac:dyDescent="0.2">
      <c r="B489" s="6">
        <v>45278</v>
      </c>
      <c r="C489" s="71" t="str">
        <f t="shared" si="31"/>
        <v>Пн</v>
      </c>
      <c r="H489" s="30" t="s">
        <v>51</v>
      </c>
      <c r="I489" s="69">
        <f t="shared" si="32"/>
        <v>45261</v>
      </c>
      <c r="J489" s="30" t="str">
        <f>CHOOSE(SUMPRODUCT((K489:L489&gt;0)*{1,2})+1,"","переработка","норма","норма + переработка")</f>
        <v/>
      </c>
      <c r="K489" s="30">
        <f t="shared" si="33"/>
        <v>0</v>
      </c>
      <c r="L489" s="30">
        <f>IF(A489="В/П",,MIN(SUMIFS(L$3:L488,H$3:H488,H489,B$3:B488,B489)+E489,8)-SUMIFS(L$3:L488,H$3:H488,H489,B$3:B488,B489))</f>
        <v>0</v>
      </c>
      <c r="M489" s="70"/>
    </row>
    <row r="490" spans="1:13" x14ac:dyDescent="0.2">
      <c r="B490" s="6">
        <v>45279</v>
      </c>
      <c r="C490" s="71" t="str">
        <f t="shared" si="31"/>
        <v>Вт</v>
      </c>
      <c r="H490" s="30" t="s">
        <v>51</v>
      </c>
      <c r="I490" s="69">
        <f t="shared" si="32"/>
        <v>45261</v>
      </c>
      <c r="J490" s="30" t="str">
        <f>CHOOSE(SUMPRODUCT((K490:L490&gt;0)*{1,2})+1,"","переработка","норма","норма + переработка")</f>
        <v/>
      </c>
      <c r="K490" s="30">
        <f t="shared" si="33"/>
        <v>0</v>
      </c>
      <c r="L490" s="30">
        <f>IF(A490="В/П",,MIN(SUMIFS(L$3:L489,H$3:H489,H490,B$3:B489,B490)+E490,8)-SUMIFS(L$3:L489,H$3:H489,H490,B$3:B489,B490))</f>
        <v>0</v>
      </c>
      <c r="M490" s="70"/>
    </row>
    <row r="491" spans="1:13" x14ac:dyDescent="0.2">
      <c r="B491" s="6">
        <v>45280</v>
      </c>
      <c r="C491" s="71" t="str">
        <f t="shared" si="31"/>
        <v>Ср</v>
      </c>
      <c r="H491" s="30" t="s">
        <v>51</v>
      </c>
      <c r="I491" s="69">
        <f t="shared" si="32"/>
        <v>45261</v>
      </c>
      <c r="J491" s="30" t="str">
        <f>CHOOSE(SUMPRODUCT((K491:L491&gt;0)*{1,2})+1,"","переработка","норма","норма + переработка")</f>
        <v/>
      </c>
      <c r="K491" s="30">
        <f t="shared" si="33"/>
        <v>0</v>
      </c>
      <c r="L491" s="30">
        <f>IF(A491="В/П",,MIN(SUMIFS(L$3:L490,H$3:H490,H491,B$3:B490,B491)+E491,8)-SUMIFS(L$3:L490,H$3:H490,H491,B$3:B490,B491))</f>
        <v>0</v>
      </c>
      <c r="M491" s="70"/>
    </row>
    <row r="492" spans="1:13" x14ac:dyDescent="0.2">
      <c r="B492" s="6">
        <v>45281</v>
      </c>
      <c r="C492" s="71" t="str">
        <f t="shared" si="31"/>
        <v>Чт</v>
      </c>
      <c r="H492" s="30" t="s">
        <v>51</v>
      </c>
      <c r="I492" s="69">
        <f t="shared" si="32"/>
        <v>45261</v>
      </c>
      <c r="J492" s="30" t="str">
        <f>CHOOSE(SUMPRODUCT((K492:L492&gt;0)*{1,2})+1,"","переработка","норма","норма + переработка")</f>
        <v/>
      </c>
      <c r="K492" s="30">
        <f t="shared" si="33"/>
        <v>0</v>
      </c>
      <c r="L492" s="30">
        <f>IF(A492="В/П",,MIN(SUMIFS(L$3:L491,H$3:H491,H492,B$3:B491,B492)+E492,8)-SUMIFS(L$3:L491,H$3:H491,H492,B$3:B491,B492))</f>
        <v>0</v>
      </c>
      <c r="M492" s="70"/>
    </row>
    <row r="493" spans="1:13" x14ac:dyDescent="0.2">
      <c r="B493" s="6">
        <v>45282</v>
      </c>
      <c r="C493" s="71" t="str">
        <f t="shared" si="31"/>
        <v>Пт</v>
      </c>
      <c r="H493" s="30" t="s">
        <v>51</v>
      </c>
      <c r="I493" s="69">
        <f t="shared" si="32"/>
        <v>45261</v>
      </c>
      <c r="J493" s="30" t="str">
        <f>CHOOSE(SUMPRODUCT((K493:L493&gt;0)*{1,2})+1,"","переработка","норма","норма + переработка")</f>
        <v/>
      </c>
      <c r="K493" s="30">
        <f t="shared" si="33"/>
        <v>0</v>
      </c>
      <c r="L493" s="30">
        <f>IF(A493="В/П",,MIN(SUMIFS(L$3:L492,H$3:H492,H493,B$3:B492,B493)+E493,8)-SUMIFS(L$3:L492,H$3:H492,H493,B$3:B492,B493))</f>
        <v>0</v>
      </c>
      <c r="M493" s="70"/>
    </row>
    <row r="494" spans="1:13" x14ac:dyDescent="0.2">
      <c r="A494" s="66" t="s">
        <v>53</v>
      </c>
      <c r="B494" s="67">
        <v>45283</v>
      </c>
      <c r="C494" s="68" t="str">
        <f t="shared" si="31"/>
        <v>Сб</v>
      </c>
      <c r="H494" s="30" t="s">
        <v>51</v>
      </c>
      <c r="I494" s="69">
        <f t="shared" si="32"/>
        <v>45261</v>
      </c>
      <c r="J494" s="30" t="str">
        <f>CHOOSE(SUMPRODUCT((K494:L494&gt;0)*{1,2})+1,"","переработка","норма","норма + переработка")</f>
        <v/>
      </c>
      <c r="K494" s="30">
        <f t="shared" si="33"/>
        <v>0</v>
      </c>
      <c r="L494" s="30">
        <f>IF(A494="В/П",,MIN(SUMIFS(L$3:L493,H$3:H493,H494,B$3:B493,B494)+E494,8)-SUMIFS(L$3:L493,H$3:H493,H494,B$3:B493,B494))</f>
        <v>0</v>
      </c>
      <c r="M494" s="70"/>
    </row>
    <row r="495" spans="1:13" x14ac:dyDescent="0.2">
      <c r="A495" s="66" t="s">
        <v>53</v>
      </c>
      <c r="B495" s="67">
        <v>45284</v>
      </c>
      <c r="C495" s="68" t="str">
        <f t="shared" si="31"/>
        <v>Вс</v>
      </c>
      <c r="H495" s="30" t="s">
        <v>51</v>
      </c>
      <c r="I495" s="69">
        <f t="shared" si="32"/>
        <v>45261</v>
      </c>
      <c r="J495" s="30" t="str">
        <f>CHOOSE(SUMPRODUCT((K495:L495&gt;0)*{1,2})+1,"","переработка","норма","норма + переработка")</f>
        <v/>
      </c>
      <c r="K495" s="30">
        <f t="shared" si="33"/>
        <v>0</v>
      </c>
      <c r="L495" s="30">
        <f>IF(A495="В/П",,MIN(SUMIFS(L$3:L494,H$3:H494,H495,B$3:B494,B495)+E495,8)-SUMIFS(L$3:L494,H$3:H494,H495,B$3:B494,B495))</f>
        <v>0</v>
      </c>
      <c r="M495" s="70"/>
    </row>
    <row r="496" spans="1:13" x14ac:dyDescent="0.2">
      <c r="B496" s="6">
        <v>45285</v>
      </c>
      <c r="C496" s="71" t="str">
        <f t="shared" si="31"/>
        <v>Пн</v>
      </c>
      <c r="H496" s="30" t="s">
        <v>51</v>
      </c>
      <c r="I496" s="69">
        <f t="shared" si="32"/>
        <v>45261</v>
      </c>
      <c r="J496" s="30" t="str">
        <f>CHOOSE(SUMPRODUCT((K496:L496&gt;0)*{1,2})+1,"","переработка","норма","норма + переработка")</f>
        <v/>
      </c>
      <c r="K496" s="30">
        <f t="shared" si="33"/>
        <v>0</v>
      </c>
      <c r="L496" s="30">
        <f>IF(A496="В/П",,MIN(SUMIFS(L$3:L495,H$3:H495,H496,B$3:B495,B496)+E496,8)-SUMIFS(L$3:L495,H$3:H495,H496,B$3:B495,B496))</f>
        <v>0</v>
      </c>
      <c r="M496" s="70"/>
    </row>
    <row r="497" spans="1:13" x14ac:dyDescent="0.2">
      <c r="B497" s="6">
        <v>45286</v>
      </c>
      <c r="C497" s="71" t="str">
        <f t="shared" si="31"/>
        <v>Вт</v>
      </c>
      <c r="H497" s="30" t="s">
        <v>51</v>
      </c>
      <c r="I497" s="69">
        <f t="shared" si="32"/>
        <v>45261</v>
      </c>
      <c r="J497" s="30" t="str">
        <f>CHOOSE(SUMPRODUCT((K497:L497&gt;0)*{1,2})+1,"","переработка","норма","норма + переработка")</f>
        <v/>
      </c>
      <c r="K497" s="30">
        <f t="shared" si="33"/>
        <v>0</v>
      </c>
      <c r="L497" s="30">
        <f>IF(A497="В/П",,MIN(SUMIFS(L$3:L496,H$3:H496,H497,B$3:B496,B497)+E497,8)-SUMIFS(L$3:L496,H$3:H496,H497,B$3:B496,B497))</f>
        <v>0</v>
      </c>
      <c r="M497" s="70"/>
    </row>
    <row r="498" spans="1:13" x14ac:dyDescent="0.2">
      <c r="B498" s="6">
        <v>45287</v>
      </c>
      <c r="C498" s="71" t="str">
        <f t="shared" si="31"/>
        <v>Ср</v>
      </c>
      <c r="H498" s="30" t="s">
        <v>51</v>
      </c>
      <c r="I498" s="69">
        <f t="shared" si="32"/>
        <v>45261</v>
      </c>
      <c r="J498" s="30" t="str">
        <f>CHOOSE(SUMPRODUCT((K498:L498&gt;0)*{1,2})+1,"","переработка","норма","норма + переработка")</f>
        <v/>
      </c>
      <c r="K498" s="30">
        <f t="shared" si="33"/>
        <v>0</v>
      </c>
      <c r="L498" s="30">
        <f>IF(A498="В/П",,MIN(SUMIFS(L$3:L497,H$3:H497,H498,B$3:B497,B498)+E498,8)-SUMIFS(L$3:L497,H$3:H497,H498,B$3:B497,B498))</f>
        <v>0</v>
      </c>
      <c r="M498" s="70"/>
    </row>
    <row r="499" spans="1:13" x14ac:dyDescent="0.2">
      <c r="B499" s="6">
        <v>45288</v>
      </c>
      <c r="C499" s="71" t="str">
        <f t="shared" si="31"/>
        <v>Чт</v>
      </c>
      <c r="H499" s="30" t="s">
        <v>51</v>
      </c>
      <c r="I499" s="69">
        <f t="shared" si="32"/>
        <v>45261</v>
      </c>
      <c r="J499" s="30" t="str">
        <f>CHOOSE(SUMPRODUCT((K499:L499&gt;0)*{1,2})+1,"","переработка","норма","норма + переработка")</f>
        <v/>
      </c>
      <c r="K499" s="30">
        <f t="shared" si="33"/>
        <v>0</v>
      </c>
      <c r="L499" s="30">
        <f>IF(A499="В/П",,MIN(SUMIFS(L$3:L498,H$3:H498,H499,B$3:B498,B499)+E499,8)-SUMIFS(L$3:L498,H$3:H498,H499,B$3:B498,B499))</f>
        <v>0</v>
      </c>
      <c r="M499" s="70"/>
    </row>
    <row r="500" spans="1:13" x14ac:dyDescent="0.2">
      <c r="B500" s="6">
        <v>45289</v>
      </c>
      <c r="C500" s="71" t="str">
        <f t="shared" si="31"/>
        <v>Пт</v>
      </c>
      <c r="H500" s="30" t="s">
        <v>51</v>
      </c>
      <c r="I500" s="69">
        <f t="shared" si="32"/>
        <v>45261</v>
      </c>
      <c r="J500" s="30" t="str">
        <f>CHOOSE(SUMPRODUCT((K500:L500&gt;0)*{1,2})+1,"","переработка","норма","норма + переработка")</f>
        <v/>
      </c>
      <c r="K500" s="30">
        <f t="shared" si="33"/>
        <v>0</v>
      </c>
      <c r="L500" s="30">
        <f>IF(A500="В/П",,MIN(SUMIFS(L$3:L499,H$3:H499,H500,B$3:B499,B500)+E500,8)-SUMIFS(L$3:L499,H$3:H499,H500,B$3:B499,B500))</f>
        <v>0</v>
      </c>
      <c r="M500" s="70"/>
    </row>
    <row r="501" spans="1:13" x14ac:dyDescent="0.2">
      <c r="A501" s="66" t="s">
        <v>53</v>
      </c>
      <c r="B501" s="67">
        <v>45290</v>
      </c>
      <c r="C501" s="68" t="str">
        <f t="shared" si="31"/>
        <v>Сб</v>
      </c>
      <c r="H501" s="30" t="s">
        <v>51</v>
      </c>
      <c r="I501" s="69">
        <f t="shared" si="32"/>
        <v>45261</v>
      </c>
      <c r="J501" s="30" t="str">
        <f>CHOOSE(SUMPRODUCT((K501:L501&gt;0)*{1,2})+1,"","переработка","норма","норма + переработка")</f>
        <v/>
      </c>
      <c r="K501" s="30">
        <f t="shared" si="33"/>
        <v>0</v>
      </c>
      <c r="L501" s="30">
        <f>IF(A501="В/П",,MIN(SUMIFS(L$3:L500,H$3:H500,H501,B$3:B500,B501)+E501,8)-SUMIFS(L$3:L500,H$3:H500,H501,B$3:B500,B501))</f>
        <v>0</v>
      </c>
      <c r="M501" s="70"/>
    </row>
    <row r="502" spans="1:13" x14ac:dyDescent="0.2">
      <c r="A502" s="66" t="s">
        <v>53</v>
      </c>
      <c r="B502" s="67">
        <v>45291</v>
      </c>
      <c r="C502" s="68" t="str">
        <f t="shared" si="31"/>
        <v>Вс</v>
      </c>
      <c r="H502" s="30" t="s">
        <v>51</v>
      </c>
      <c r="I502" s="69">
        <f t="shared" si="32"/>
        <v>45261</v>
      </c>
      <c r="J502" s="30" t="str">
        <f>CHOOSE(SUMPRODUCT((K502:L502&gt;0)*{1,2})+1,"","переработка","норма","норма + переработка")</f>
        <v/>
      </c>
      <c r="K502" s="30">
        <f t="shared" si="33"/>
        <v>0</v>
      </c>
      <c r="L502" s="30">
        <f>IF(A502="В/П",,MIN(SUMIFS(L$3:L501,H$3:H501,H502,B$3:B501,B502)+E502,8)-SUMIFS(L$3:L501,H$3:H501,H502,B$3:B501,B502))</f>
        <v>0</v>
      </c>
      <c r="M502" s="70"/>
    </row>
    <row r="503" spans="1:13" x14ac:dyDescent="0.2">
      <c r="A503" s="66" t="s">
        <v>53</v>
      </c>
      <c r="B503" s="6">
        <v>45292</v>
      </c>
      <c r="C503" s="71" t="str">
        <f>TEXT(B503,"ДДД")</f>
        <v>Пн</v>
      </c>
      <c r="H503" s="30" t="s">
        <v>15</v>
      </c>
      <c r="I503" s="69">
        <f>EOMONTH(B503,-1)+1</f>
        <v>45292</v>
      </c>
      <c r="J503" s="30" t="str">
        <f>CHOOSE(SUMPRODUCT((K503:L503&gt;0)*{1,2})+1,"","переработка","норма","норма + переработка")</f>
        <v/>
      </c>
      <c r="K503" s="30">
        <f t="shared" ref="K503:K566" si="34">MIN(E503,E503-L503)</f>
        <v>0</v>
      </c>
      <c r="L503" s="30">
        <f>IF(A503="В/П",,MIN(SUMIFS(L$3:L502,H$3:H502,H503,B$3:B502,B503)+E503,8)-SUMIFS(L$3:L502,H$3:H502,H503,B$3:B502,B503))</f>
        <v>0</v>
      </c>
    </row>
    <row r="504" spans="1:13" x14ac:dyDescent="0.2">
      <c r="A504" s="66" t="s">
        <v>53</v>
      </c>
      <c r="B504" s="6">
        <v>45293</v>
      </c>
      <c r="C504" s="71" t="str">
        <f t="shared" ref="C504:C570" si="35">TEXT(B504,"ДДД")</f>
        <v>Вт</v>
      </c>
      <c r="H504" s="30" t="s">
        <v>15</v>
      </c>
      <c r="I504" s="69">
        <f>EOMONTH(B504,-1)+1</f>
        <v>45292</v>
      </c>
      <c r="J504" s="30" t="str">
        <f>CHOOSE(SUMPRODUCT((K504:L504&gt;0)*{1,2})+1,"","переработка","норма","норма + переработка")</f>
        <v/>
      </c>
      <c r="K504" s="30">
        <f t="shared" si="34"/>
        <v>0</v>
      </c>
      <c r="L504" s="30">
        <f>IF(A504="В/П",,MIN(SUMIFS(L$3:L503,H$3:H503,H504,B$3:B503,B504)+E504,8)-SUMIFS(L$3:L503,H$3:H503,H504,B$3:B503,B504))</f>
        <v>0</v>
      </c>
    </row>
    <row r="505" spans="1:13" x14ac:dyDescent="0.2">
      <c r="A505" s="66" t="s">
        <v>53</v>
      </c>
      <c r="B505" s="6">
        <v>45294</v>
      </c>
      <c r="C505" s="71" t="str">
        <f t="shared" si="35"/>
        <v>Ср</v>
      </c>
      <c r="H505" s="30" t="s">
        <v>15</v>
      </c>
      <c r="I505" s="69">
        <f t="shared" ref="I505:I535" si="36">EOMONTH(B505,-1)+1</f>
        <v>45292</v>
      </c>
      <c r="J505" s="30" t="str">
        <f>CHOOSE(SUMPRODUCT((K505:L505&gt;0)*{1,2})+1,"","переработка","норма","норма + переработка")</f>
        <v/>
      </c>
      <c r="K505" s="30">
        <f t="shared" si="34"/>
        <v>0</v>
      </c>
      <c r="L505" s="30">
        <f>IF(A505="В/П",,MIN(SUMIFS(L$3:L504,H$3:H504,H505,B$3:B504,B505)+E505,8)-SUMIFS(L$3:L504,H$3:H504,H505,B$3:B504,B505))</f>
        <v>0</v>
      </c>
    </row>
    <row r="506" spans="1:13" x14ac:dyDescent="0.2">
      <c r="A506" s="66" t="s">
        <v>53</v>
      </c>
      <c r="B506" s="6">
        <v>45295</v>
      </c>
      <c r="C506" s="71" t="str">
        <f t="shared" si="35"/>
        <v>Чт</v>
      </c>
      <c r="H506" s="30" t="s">
        <v>15</v>
      </c>
      <c r="I506" s="69">
        <f t="shared" si="36"/>
        <v>45292</v>
      </c>
      <c r="J506" s="30" t="str">
        <f>CHOOSE(SUMPRODUCT((K506:L506&gt;0)*{1,2})+1,"","переработка","норма","норма + переработка")</f>
        <v/>
      </c>
      <c r="K506" s="30">
        <f t="shared" si="34"/>
        <v>0</v>
      </c>
      <c r="L506" s="30">
        <f>IF(A506="В/П",,MIN(SUMIFS(L$3:L505,H$3:H505,H506,B$3:B505,B506)+E506,8)-SUMIFS(L$3:L505,H$3:H505,H506,B$3:B505,B506))</f>
        <v>0</v>
      </c>
    </row>
    <row r="507" spans="1:13" x14ac:dyDescent="0.2">
      <c r="A507" s="66" t="s">
        <v>53</v>
      </c>
      <c r="B507" s="6">
        <v>45296</v>
      </c>
      <c r="C507" s="71" t="str">
        <f t="shared" si="35"/>
        <v>Пт</v>
      </c>
      <c r="H507" s="30" t="s">
        <v>15</v>
      </c>
      <c r="I507" s="69">
        <f t="shared" si="36"/>
        <v>45292</v>
      </c>
      <c r="J507" s="30" t="str">
        <f>CHOOSE(SUMPRODUCT((K507:L507&gt;0)*{1,2})+1,"","переработка","норма","норма + переработка")</f>
        <v/>
      </c>
      <c r="K507" s="30">
        <f t="shared" si="34"/>
        <v>0</v>
      </c>
      <c r="L507" s="30">
        <f>IF(A507="В/П",,MIN(SUMIFS(L$3:L506,H$3:H506,H507,B$3:B506,B507)+E507,8)-SUMIFS(L$3:L506,H$3:H506,H507,B$3:B506,B507))</f>
        <v>0</v>
      </c>
    </row>
    <row r="508" spans="1:13" x14ac:dyDescent="0.2">
      <c r="A508" s="66" t="s">
        <v>53</v>
      </c>
      <c r="B508" s="6">
        <v>45297</v>
      </c>
      <c r="C508" s="71" t="str">
        <f t="shared" si="35"/>
        <v>Сб</v>
      </c>
      <c r="H508" s="30" t="s">
        <v>15</v>
      </c>
      <c r="I508" s="69">
        <f t="shared" si="36"/>
        <v>45292</v>
      </c>
      <c r="J508" s="30" t="str">
        <f>CHOOSE(SUMPRODUCT((K508:L508&gt;0)*{1,2})+1,"","переработка","норма","норма + переработка")</f>
        <v/>
      </c>
      <c r="K508" s="30">
        <f t="shared" si="34"/>
        <v>0</v>
      </c>
      <c r="L508" s="30">
        <f>IF(A508="В/П",,MIN(SUMIFS(L$3:L507,H$3:H507,H508,B$3:B507,B508)+E508,8)-SUMIFS(L$3:L507,H$3:H507,H508,B$3:B507,B508))</f>
        <v>0</v>
      </c>
    </row>
    <row r="509" spans="1:13" x14ac:dyDescent="0.2">
      <c r="A509" s="66" t="s">
        <v>53</v>
      </c>
      <c r="B509" s="6">
        <v>45298</v>
      </c>
      <c r="C509" s="71" t="str">
        <f t="shared" si="35"/>
        <v>Вс</v>
      </c>
      <c r="H509" s="30" t="s">
        <v>15</v>
      </c>
      <c r="I509" s="69">
        <f t="shared" si="36"/>
        <v>45292</v>
      </c>
      <c r="J509" s="30" t="str">
        <f>CHOOSE(SUMPRODUCT((K509:L509&gt;0)*{1,2})+1,"","переработка","норма","норма + переработка")</f>
        <v/>
      </c>
      <c r="K509" s="30">
        <f t="shared" si="34"/>
        <v>0</v>
      </c>
      <c r="L509" s="30">
        <f>IF(A509="В/П",,MIN(SUMIFS(L$3:L508,H$3:H508,H509,B$3:B508,B509)+E509,8)-SUMIFS(L$3:L508,H$3:H508,H509,B$3:B508,B509))</f>
        <v>0</v>
      </c>
    </row>
    <row r="510" spans="1:13" x14ac:dyDescent="0.2">
      <c r="A510" s="66" t="s">
        <v>53</v>
      </c>
      <c r="B510" s="6">
        <v>45299</v>
      </c>
      <c r="C510" s="71" t="str">
        <f t="shared" si="35"/>
        <v>Пн</v>
      </c>
      <c r="H510" s="30" t="s">
        <v>15</v>
      </c>
      <c r="I510" s="69">
        <f t="shared" si="36"/>
        <v>45292</v>
      </c>
      <c r="J510" s="30" t="str">
        <f>CHOOSE(SUMPRODUCT((K510:L510&gt;0)*{1,2})+1,"","переработка","норма","норма + переработка")</f>
        <v/>
      </c>
      <c r="K510" s="30">
        <f t="shared" si="34"/>
        <v>0</v>
      </c>
      <c r="L510" s="30">
        <f>IF(A510="В/П",,MIN(SUMIFS(L$3:L509,H$3:H509,H510,B$3:B509,B510)+E510,8)-SUMIFS(L$3:L509,H$3:H509,H510,B$3:B509,B510))</f>
        <v>0</v>
      </c>
    </row>
    <row r="511" spans="1:13" x14ac:dyDescent="0.2">
      <c r="B511" s="6">
        <v>45300</v>
      </c>
      <c r="C511" s="71" t="str">
        <f t="shared" si="35"/>
        <v>Вт</v>
      </c>
      <c r="D511" s="30" t="s">
        <v>43</v>
      </c>
      <c r="E511" s="30">
        <v>8</v>
      </c>
      <c r="H511" s="30" t="s">
        <v>15</v>
      </c>
      <c r="I511" s="69">
        <f t="shared" si="36"/>
        <v>45292</v>
      </c>
      <c r="J511" s="30" t="str">
        <f>CHOOSE(SUMPRODUCT((K511:L511&gt;0)*{1,2})+1,"","переработка","норма","норма + переработка")</f>
        <v>норма</v>
      </c>
      <c r="K511" s="30">
        <f t="shared" si="34"/>
        <v>0</v>
      </c>
      <c r="L511" s="30">
        <f>IF(A511="В/П",,MIN(SUMIFS(L$3:L510,H$3:H510,H511,B$3:B510,B511)+E511,8)-SUMIFS(L$3:L510,H$3:H510,H511,B$3:B510,B511))</f>
        <v>8</v>
      </c>
    </row>
    <row r="512" spans="1:13" x14ac:dyDescent="0.2">
      <c r="B512" s="6">
        <v>45301</v>
      </c>
      <c r="C512" s="71" t="str">
        <f t="shared" si="35"/>
        <v>Ср</v>
      </c>
      <c r="D512" s="30" t="s">
        <v>43</v>
      </c>
      <c r="E512" s="30">
        <v>8</v>
      </c>
      <c r="H512" s="30" t="s">
        <v>15</v>
      </c>
      <c r="I512" s="69">
        <f t="shared" si="36"/>
        <v>45292</v>
      </c>
      <c r="J512" s="30" t="str">
        <f>CHOOSE(SUMPRODUCT((K512:L512&gt;0)*{1,2})+1,"","переработка","норма","норма + переработка")</f>
        <v>норма</v>
      </c>
      <c r="K512" s="30">
        <f t="shared" si="34"/>
        <v>0</v>
      </c>
      <c r="L512" s="30">
        <f>IF(A512="В/П",,MIN(SUMIFS(L$3:L511,H$3:H511,H512,B$3:B511,B512)+E512,8)-SUMIFS(L$3:L511,H$3:H511,H512,B$3:B511,B512))</f>
        <v>8</v>
      </c>
    </row>
    <row r="513" spans="1:12" x14ac:dyDescent="0.2">
      <c r="B513" s="6">
        <v>45302</v>
      </c>
      <c r="C513" s="71" t="str">
        <f t="shared" si="35"/>
        <v>Чт</v>
      </c>
      <c r="D513" s="30" t="s">
        <v>43</v>
      </c>
      <c r="E513" s="30">
        <v>8</v>
      </c>
      <c r="H513" s="30" t="s">
        <v>15</v>
      </c>
      <c r="I513" s="69">
        <f t="shared" si="36"/>
        <v>45292</v>
      </c>
      <c r="J513" s="30" t="str">
        <f>CHOOSE(SUMPRODUCT((K513:L513&gt;0)*{1,2})+1,"","переработка","норма","норма + переработка")</f>
        <v>норма</v>
      </c>
      <c r="K513" s="30">
        <f t="shared" si="34"/>
        <v>0</v>
      </c>
      <c r="L513" s="30">
        <f>IF(A513="В/П",,MIN(SUMIFS(L$3:L512,H$3:H512,H513,B$3:B512,B513)+E513,8)-SUMIFS(L$3:L512,H$3:H512,H513,B$3:B512,B513))</f>
        <v>8</v>
      </c>
    </row>
    <row r="514" spans="1:12" x14ac:dyDescent="0.2">
      <c r="B514" s="6">
        <v>45303</v>
      </c>
      <c r="C514" s="71" t="str">
        <f t="shared" si="35"/>
        <v>Пт</v>
      </c>
      <c r="D514" s="30" t="s">
        <v>43</v>
      </c>
      <c r="E514" s="30">
        <v>8</v>
      </c>
      <c r="H514" s="30" t="s">
        <v>15</v>
      </c>
      <c r="I514" s="69">
        <f t="shared" si="36"/>
        <v>45292</v>
      </c>
      <c r="J514" s="30" t="str">
        <f>CHOOSE(SUMPRODUCT((K514:L514&gt;0)*{1,2})+1,"","переработка","норма","норма + переработка")</f>
        <v>норма</v>
      </c>
      <c r="K514" s="30">
        <f t="shared" si="34"/>
        <v>0</v>
      </c>
      <c r="L514" s="30">
        <f>IF(A514="В/П",,MIN(SUMIFS(L$3:L513,H$3:H513,H514,B$3:B513,B514)+E514,8)-SUMIFS(L$3:L513,H$3:H513,H514,B$3:B513,B514))</f>
        <v>8</v>
      </c>
    </row>
    <row r="515" spans="1:12" x14ac:dyDescent="0.2">
      <c r="A515" s="66" t="s">
        <v>53</v>
      </c>
      <c r="B515" s="6">
        <v>45304</v>
      </c>
      <c r="C515" s="71" t="str">
        <f t="shared" si="35"/>
        <v>Сб</v>
      </c>
      <c r="H515" s="30" t="s">
        <v>15</v>
      </c>
      <c r="I515" s="69">
        <f t="shared" si="36"/>
        <v>45292</v>
      </c>
      <c r="J515" s="30" t="str">
        <f>CHOOSE(SUMPRODUCT((K515:L515&gt;0)*{1,2})+1,"","переработка","норма","норма + переработка")</f>
        <v/>
      </c>
      <c r="K515" s="30">
        <f t="shared" si="34"/>
        <v>0</v>
      </c>
      <c r="L515" s="30">
        <f>IF(A515="В/П",,MIN(SUMIFS(L$3:L514,H$3:H514,H515,B$3:B514,B515)+E515,8)-SUMIFS(L$3:L514,H$3:H514,H515,B$3:B514,B515))</f>
        <v>0</v>
      </c>
    </row>
    <row r="516" spans="1:12" x14ac:dyDescent="0.2">
      <c r="A516" s="66" t="s">
        <v>53</v>
      </c>
      <c r="B516" s="6">
        <v>45305</v>
      </c>
      <c r="C516" s="71" t="str">
        <f t="shared" si="35"/>
        <v>Вс</v>
      </c>
      <c r="H516" s="30" t="s">
        <v>15</v>
      </c>
      <c r="I516" s="69">
        <f t="shared" si="36"/>
        <v>45292</v>
      </c>
      <c r="J516" s="30" t="str">
        <f>CHOOSE(SUMPRODUCT((K516:L516&gt;0)*{1,2})+1,"","переработка","норма","норма + переработка")</f>
        <v/>
      </c>
      <c r="K516" s="30">
        <f t="shared" si="34"/>
        <v>0</v>
      </c>
      <c r="L516" s="30">
        <f>IF(A516="В/П",,MIN(SUMIFS(L$3:L515,H$3:H515,H516,B$3:B515,B516)+E516,8)-SUMIFS(L$3:L515,H$3:H515,H516,B$3:B515,B516))</f>
        <v>0</v>
      </c>
    </row>
    <row r="517" spans="1:12" x14ac:dyDescent="0.2">
      <c r="B517" s="6">
        <v>45306</v>
      </c>
      <c r="C517" s="71" t="str">
        <f t="shared" si="35"/>
        <v>Пн</v>
      </c>
      <c r="D517" s="30" t="s">
        <v>43</v>
      </c>
      <c r="E517" s="30">
        <v>8</v>
      </c>
      <c r="H517" s="30" t="s">
        <v>15</v>
      </c>
      <c r="I517" s="69">
        <f t="shared" si="36"/>
        <v>45292</v>
      </c>
      <c r="J517" s="30" t="str">
        <f>CHOOSE(SUMPRODUCT((K517:L517&gt;0)*{1,2})+1,"","переработка","норма","норма + переработка")</f>
        <v>норма</v>
      </c>
      <c r="K517" s="30">
        <f t="shared" si="34"/>
        <v>0</v>
      </c>
      <c r="L517" s="30">
        <f>IF(A517="В/П",,MIN(SUMIFS(L$3:L516,H$3:H516,H517,B$3:B516,B517)+E517,8)-SUMIFS(L$3:L516,H$3:H516,H517,B$3:B516,B517))</f>
        <v>8</v>
      </c>
    </row>
    <row r="518" spans="1:12" x14ac:dyDescent="0.2">
      <c r="B518" s="6">
        <v>45307</v>
      </c>
      <c r="C518" s="71" t="str">
        <f t="shared" si="35"/>
        <v>Вт</v>
      </c>
      <c r="D518" s="30" t="s">
        <v>43</v>
      </c>
      <c r="E518" s="30">
        <v>8</v>
      </c>
      <c r="H518" s="30" t="s">
        <v>15</v>
      </c>
      <c r="I518" s="69">
        <f t="shared" si="36"/>
        <v>45292</v>
      </c>
      <c r="J518" s="30" t="str">
        <f>CHOOSE(SUMPRODUCT((K518:L518&gt;0)*{1,2})+1,"","переработка","норма","норма + переработка")</f>
        <v>норма</v>
      </c>
      <c r="K518" s="30">
        <f t="shared" si="34"/>
        <v>0</v>
      </c>
      <c r="L518" s="30">
        <f>IF(A518="В/П",,MIN(SUMIFS(L$3:L517,H$3:H517,H518,B$3:B517,B518)+E518,8)-SUMIFS(L$3:L517,H$3:H517,H518,B$3:B517,B518))</f>
        <v>8</v>
      </c>
    </row>
    <row r="519" spans="1:12" x14ac:dyDescent="0.2">
      <c r="B519" s="6">
        <v>45308</v>
      </c>
      <c r="C519" s="71" t="str">
        <f t="shared" si="35"/>
        <v>Ср</v>
      </c>
      <c r="D519" s="30" t="s">
        <v>43</v>
      </c>
      <c r="E519" s="30">
        <v>8</v>
      </c>
      <c r="H519" s="30" t="s">
        <v>15</v>
      </c>
      <c r="I519" s="69">
        <f t="shared" si="36"/>
        <v>45292</v>
      </c>
      <c r="J519" s="30" t="str">
        <f>CHOOSE(SUMPRODUCT((K519:L519&gt;0)*{1,2})+1,"","переработка","норма","норма + переработка")</f>
        <v>норма</v>
      </c>
      <c r="K519" s="30">
        <f t="shared" si="34"/>
        <v>0</v>
      </c>
      <c r="L519" s="30">
        <f>IF(A519="В/П",,MIN(SUMIFS(L$3:L518,H$3:H518,H519,B$3:B518,B519)+E519,8)-SUMIFS(L$3:L518,H$3:H518,H519,B$3:B518,B519))</f>
        <v>8</v>
      </c>
    </row>
    <row r="520" spans="1:12" x14ac:dyDescent="0.2">
      <c r="B520" s="6">
        <v>45309</v>
      </c>
      <c r="C520" s="71" t="str">
        <f t="shared" si="35"/>
        <v>Чт</v>
      </c>
      <c r="D520" s="30" t="s">
        <v>43</v>
      </c>
      <c r="E520" s="30">
        <v>8</v>
      </c>
      <c r="H520" s="30" t="s">
        <v>15</v>
      </c>
      <c r="I520" s="69">
        <f t="shared" si="36"/>
        <v>45292</v>
      </c>
      <c r="J520" s="30" t="str">
        <f>CHOOSE(SUMPRODUCT((K520:L520&gt;0)*{1,2})+1,"","переработка","норма","норма + переработка")</f>
        <v>норма</v>
      </c>
      <c r="K520" s="30">
        <f t="shared" si="34"/>
        <v>0</v>
      </c>
      <c r="L520" s="30">
        <f>IF(A520="В/П",,MIN(SUMIFS(L$3:L519,H$3:H519,H520,B$3:B519,B520)+E520,8)-SUMIFS(L$3:L519,H$3:H519,H520,B$3:B519,B520))</f>
        <v>8</v>
      </c>
    </row>
    <row r="521" spans="1:12" x14ac:dyDescent="0.2">
      <c r="B521" s="6">
        <v>45310</v>
      </c>
      <c r="C521" s="71" t="str">
        <f t="shared" si="35"/>
        <v>Пт</v>
      </c>
      <c r="D521" s="30" t="s">
        <v>43</v>
      </c>
      <c r="E521" s="30">
        <v>8</v>
      </c>
      <c r="H521" s="30" t="s">
        <v>15</v>
      </c>
      <c r="I521" s="69">
        <f t="shared" si="36"/>
        <v>45292</v>
      </c>
      <c r="J521" s="30" t="str">
        <f>CHOOSE(SUMPRODUCT((K521:L521&gt;0)*{1,2})+1,"","переработка","норма","норма + переработка")</f>
        <v>норма</v>
      </c>
      <c r="K521" s="30">
        <f t="shared" si="34"/>
        <v>0</v>
      </c>
      <c r="L521" s="30">
        <f>IF(A521="В/П",,MIN(SUMIFS(L$3:L520,H$3:H520,H521,B$3:B520,B521)+E521,8)-SUMIFS(L$3:L520,H$3:H520,H521,B$3:B520,B521))</f>
        <v>8</v>
      </c>
    </row>
    <row r="522" spans="1:12" x14ac:dyDescent="0.2">
      <c r="A522" s="66" t="s">
        <v>53</v>
      </c>
      <c r="B522" s="6">
        <v>45311</v>
      </c>
      <c r="C522" s="71" t="str">
        <f t="shared" si="35"/>
        <v>Сб</v>
      </c>
      <c r="H522" s="30" t="s">
        <v>15</v>
      </c>
      <c r="I522" s="69">
        <f t="shared" si="36"/>
        <v>45292</v>
      </c>
      <c r="J522" s="30" t="str">
        <f>CHOOSE(SUMPRODUCT((K522:L522&gt;0)*{1,2})+1,"","переработка","норма","норма + переработка")</f>
        <v/>
      </c>
      <c r="K522" s="30">
        <f t="shared" si="34"/>
        <v>0</v>
      </c>
      <c r="L522" s="30">
        <f>IF(A522="В/П",,MIN(SUMIFS(L$3:L521,H$3:H521,H522,B$3:B521,B522)+E522,8)-SUMIFS(L$3:L521,H$3:H521,H522,B$3:B521,B522))</f>
        <v>0</v>
      </c>
    </row>
    <row r="523" spans="1:12" x14ac:dyDescent="0.2">
      <c r="A523" s="66" t="s">
        <v>53</v>
      </c>
      <c r="B523" s="6">
        <v>45312</v>
      </c>
      <c r="C523" s="71" t="str">
        <f t="shared" si="35"/>
        <v>Вс</v>
      </c>
      <c r="H523" s="30" t="s">
        <v>15</v>
      </c>
      <c r="I523" s="69">
        <f t="shared" si="36"/>
        <v>45292</v>
      </c>
      <c r="J523" s="30" t="str">
        <f>CHOOSE(SUMPRODUCT((K523:L523&gt;0)*{1,2})+1,"","переработка","норма","норма + переработка")</f>
        <v/>
      </c>
      <c r="K523" s="30">
        <f t="shared" si="34"/>
        <v>0</v>
      </c>
      <c r="L523" s="30">
        <f>IF(A523="В/П",,MIN(SUMIFS(L$3:L522,H$3:H522,H523,B$3:B522,B523)+E523,8)-SUMIFS(L$3:L522,H$3:H522,H523,B$3:B522,B523))</f>
        <v>0</v>
      </c>
    </row>
    <row r="524" spans="1:12" x14ac:dyDescent="0.2">
      <c r="B524" s="6">
        <v>45313</v>
      </c>
      <c r="C524" s="71" t="str">
        <f t="shared" si="35"/>
        <v>Пн</v>
      </c>
      <c r="D524" s="30" t="s">
        <v>43</v>
      </c>
      <c r="E524" s="30">
        <v>8</v>
      </c>
      <c r="H524" s="30" t="s">
        <v>15</v>
      </c>
      <c r="I524" s="69">
        <f t="shared" si="36"/>
        <v>45292</v>
      </c>
      <c r="J524" s="30" t="str">
        <f>CHOOSE(SUMPRODUCT((K524:L524&gt;0)*{1,2})+1,"","переработка","норма","норма + переработка")</f>
        <v>норма</v>
      </c>
      <c r="K524" s="30">
        <f t="shared" si="34"/>
        <v>0</v>
      </c>
      <c r="L524" s="30">
        <f>IF(A524="В/П",,MIN(SUMIFS(L$3:L523,H$3:H523,H524,B$3:B523,B524)+E524,8)-SUMIFS(L$3:L523,H$3:H523,H524,B$3:B523,B524))</f>
        <v>8</v>
      </c>
    </row>
    <row r="525" spans="1:12" x14ac:dyDescent="0.2">
      <c r="B525" s="6">
        <v>45314</v>
      </c>
      <c r="C525" s="71" t="str">
        <f t="shared" si="35"/>
        <v>Вт</v>
      </c>
      <c r="D525" s="30" t="s">
        <v>43</v>
      </c>
      <c r="E525" s="30">
        <v>8</v>
      </c>
      <c r="H525" s="30" t="s">
        <v>15</v>
      </c>
      <c r="I525" s="69">
        <f t="shared" si="36"/>
        <v>45292</v>
      </c>
      <c r="J525" s="30" t="str">
        <f>CHOOSE(SUMPRODUCT((K525:L525&gt;0)*{1,2})+1,"","переработка","норма","норма + переработка")</f>
        <v>норма</v>
      </c>
      <c r="K525" s="30">
        <f t="shared" si="34"/>
        <v>0</v>
      </c>
      <c r="L525" s="30">
        <f>IF(A525="В/П",,MIN(SUMIFS(L$3:L524,H$3:H524,H525,B$3:B524,B525)+E525,8)-SUMIFS(L$3:L524,H$3:H524,H525,B$3:B524,B525))</f>
        <v>8</v>
      </c>
    </row>
    <row r="526" spans="1:12" x14ac:dyDescent="0.2">
      <c r="B526" s="6">
        <v>45315</v>
      </c>
      <c r="C526" s="71" t="str">
        <f t="shared" si="35"/>
        <v>Ср</v>
      </c>
      <c r="D526" s="30" t="s">
        <v>43</v>
      </c>
      <c r="E526" s="30">
        <v>8</v>
      </c>
      <c r="H526" s="30" t="s">
        <v>15</v>
      </c>
      <c r="I526" s="69">
        <f t="shared" si="36"/>
        <v>45292</v>
      </c>
      <c r="J526" s="30" t="str">
        <f>CHOOSE(SUMPRODUCT((K526:L526&gt;0)*{1,2})+1,"","переработка","норма","норма + переработка")</f>
        <v>норма</v>
      </c>
      <c r="K526" s="30">
        <f t="shared" si="34"/>
        <v>0</v>
      </c>
      <c r="L526" s="30">
        <f>IF(A526="В/П",,MIN(SUMIFS(L$3:L525,H$3:H525,H526,B$3:B525,B526)+E526,8)-SUMIFS(L$3:L525,H$3:H525,H526,B$3:B525,B526))</f>
        <v>8</v>
      </c>
    </row>
    <row r="527" spans="1:12" x14ac:dyDescent="0.2">
      <c r="B527" s="6">
        <v>45316</v>
      </c>
      <c r="C527" s="71" t="str">
        <f t="shared" si="35"/>
        <v>Чт</v>
      </c>
      <c r="D527" s="30" t="s">
        <v>43</v>
      </c>
      <c r="E527" s="30">
        <v>8</v>
      </c>
      <c r="H527" s="30" t="s">
        <v>15</v>
      </c>
      <c r="I527" s="69">
        <f t="shared" si="36"/>
        <v>45292</v>
      </c>
      <c r="J527" s="30" t="str">
        <f>CHOOSE(SUMPRODUCT((K527:L527&gt;0)*{1,2})+1,"","переработка","норма","норма + переработка")</f>
        <v>норма</v>
      </c>
      <c r="K527" s="30">
        <f t="shared" si="34"/>
        <v>0</v>
      </c>
      <c r="L527" s="30">
        <f>IF(A527="В/П",,MIN(SUMIFS(L$3:L526,H$3:H526,H527,B$3:B526,B527)+E527,8)-SUMIFS(L$3:L526,H$3:H526,H527,B$3:B526,B527))</f>
        <v>8</v>
      </c>
    </row>
    <row r="528" spans="1:12" x14ac:dyDescent="0.2">
      <c r="B528" s="6">
        <v>45317</v>
      </c>
      <c r="C528" s="71" t="str">
        <f t="shared" si="35"/>
        <v>Пт</v>
      </c>
      <c r="D528" s="30" t="s">
        <v>43</v>
      </c>
      <c r="E528" s="30">
        <v>8</v>
      </c>
      <c r="H528" s="30" t="s">
        <v>15</v>
      </c>
      <c r="I528" s="69">
        <f t="shared" si="36"/>
        <v>45292</v>
      </c>
      <c r="J528" s="30" t="str">
        <f>CHOOSE(SUMPRODUCT((K528:L528&gt;0)*{1,2})+1,"","переработка","норма","норма + переработка")</f>
        <v>норма</v>
      </c>
      <c r="K528" s="30">
        <f t="shared" si="34"/>
        <v>0</v>
      </c>
      <c r="L528" s="30">
        <f>IF(A528="В/П",,MIN(SUMIFS(L$3:L527,H$3:H527,H528,B$3:B527,B528)+E528,8)-SUMIFS(L$3:L527,H$3:H527,H528,B$3:B527,B528))</f>
        <v>8</v>
      </c>
    </row>
    <row r="529" spans="1:12" x14ac:dyDescent="0.2">
      <c r="A529" s="66" t="s">
        <v>53</v>
      </c>
      <c r="B529" s="6">
        <v>45318</v>
      </c>
      <c r="C529" s="71" t="str">
        <f t="shared" si="35"/>
        <v>Сб</v>
      </c>
      <c r="H529" s="30" t="s">
        <v>15</v>
      </c>
      <c r="I529" s="69">
        <f t="shared" si="36"/>
        <v>45292</v>
      </c>
      <c r="J529" s="30" t="str">
        <f>CHOOSE(SUMPRODUCT((K529:L529&gt;0)*{1,2})+1,"","переработка","норма","норма + переработка")</f>
        <v/>
      </c>
      <c r="K529" s="30">
        <f t="shared" si="34"/>
        <v>0</v>
      </c>
      <c r="L529" s="30">
        <f>IF(A529="В/П",,MIN(SUMIFS(L$3:L528,H$3:H528,H529,B$3:B528,B529)+E529,8)-SUMIFS(L$3:L528,H$3:H528,H529,B$3:B528,B529))</f>
        <v>0</v>
      </c>
    </row>
    <row r="530" spans="1:12" x14ac:dyDescent="0.2">
      <c r="A530" s="66" t="s">
        <v>53</v>
      </c>
      <c r="B530" s="6">
        <v>45319</v>
      </c>
      <c r="C530" s="71" t="str">
        <f t="shared" si="35"/>
        <v>Вс</v>
      </c>
      <c r="H530" s="30" t="s">
        <v>15</v>
      </c>
      <c r="I530" s="69">
        <f t="shared" si="36"/>
        <v>45292</v>
      </c>
      <c r="J530" s="30" t="str">
        <f>CHOOSE(SUMPRODUCT((K530:L530&gt;0)*{1,2})+1,"","переработка","норма","норма + переработка")</f>
        <v/>
      </c>
      <c r="K530" s="30">
        <f t="shared" si="34"/>
        <v>0</v>
      </c>
      <c r="L530" s="30">
        <f>IF(A530="В/П",,MIN(SUMIFS(L$3:L529,H$3:H529,H530,B$3:B529,B530)+E530,8)-SUMIFS(L$3:L529,H$3:H529,H530,B$3:B529,B530))</f>
        <v>0</v>
      </c>
    </row>
    <row r="531" spans="1:12" x14ac:dyDescent="0.2">
      <c r="B531" s="6">
        <v>45320</v>
      </c>
      <c r="C531" s="71" t="str">
        <f t="shared" si="35"/>
        <v>Пн</v>
      </c>
      <c r="D531" s="30" t="s">
        <v>43</v>
      </c>
      <c r="E531" s="30">
        <v>8</v>
      </c>
      <c r="H531" s="30" t="s">
        <v>15</v>
      </c>
      <c r="I531" s="69">
        <f t="shared" si="36"/>
        <v>45292</v>
      </c>
      <c r="J531" s="30" t="str">
        <f>CHOOSE(SUMPRODUCT((K531:L531&gt;0)*{1,2})+1,"","переработка","норма","норма + переработка")</f>
        <v>норма</v>
      </c>
      <c r="K531" s="30">
        <f t="shared" si="34"/>
        <v>0</v>
      </c>
      <c r="L531" s="30">
        <f>IF(A531="В/П",,MIN(SUMIFS(L$3:L530,H$3:H530,H531,B$3:B530,B531)+E531,8)-SUMIFS(L$3:L530,H$3:H530,H531,B$3:B530,B531))</f>
        <v>8</v>
      </c>
    </row>
    <row r="532" spans="1:12" x14ac:dyDescent="0.2">
      <c r="B532" s="6">
        <v>45321</v>
      </c>
      <c r="C532" s="71" t="str">
        <f t="shared" si="35"/>
        <v>Вт</v>
      </c>
      <c r="D532" s="30" t="s">
        <v>43</v>
      </c>
      <c r="E532" s="30">
        <v>8</v>
      </c>
      <c r="H532" s="30" t="s">
        <v>15</v>
      </c>
      <c r="I532" s="69">
        <f t="shared" si="36"/>
        <v>45292</v>
      </c>
      <c r="J532" s="30" t="str">
        <f>CHOOSE(SUMPRODUCT((K532:L532&gt;0)*{1,2})+1,"","переработка","норма","норма + переработка")</f>
        <v>норма</v>
      </c>
      <c r="K532" s="30">
        <f t="shared" si="34"/>
        <v>0</v>
      </c>
      <c r="L532" s="30">
        <f>IF(A532="В/П",,MIN(SUMIFS(L$3:L531,H$3:H531,H532,B$3:B531,B532)+E532,8)-SUMIFS(L$3:L531,H$3:H531,H532,B$3:B531,B532))</f>
        <v>8</v>
      </c>
    </row>
    <row r="533" spans="1:12" x14ac:dyDescent="0.2">
      <c r="B533" s="6">
        <v>45322</v>
      </c>
      <c r="C533" s="71" t="str">
        <f t="shared" si="35"/>
        <v>Ср</v>
      </c>
      <c r="D533" s="30" t="s">
        <v>43</v>
      </c>
      <c r="E533" s="30">
        <v>8</v>
      </c>
      <c r="H533" s="30" t="s">
        <v>15</v>
      </c>
      <c r="I533" s="69">
        <f t="shared" si="36"/>
        <v>45292</v>
      </c>
      <c r="J533" s="30" t="str">
        <f>CHOOSE(SUMPRODUCT((K533:L533&gt;0)*{1,2})+1,"","переработка","норма","норма + переработка")</f>
        <v>норма</v>
      </c>
      <c r="K533" s="30">
        <f t="shared" si="34"/>
        <v>0</v>
      </c>
      <c r="L533" s="30">
        <f>IF(A533="В/П",,MIN(SUMIFS(L$3:L532,H$3:H532,H533,B$3:B532,B533)+E533,8)-SUMIFS(L$3:L532,H$3:H532,H533,B$3:B532,B533))</f>
        <v>8</v>
      </c>
    </row>
    <row r="534" spans="1:12" x14ac:dyDescent="0.2">
      <c r="A534" s="66" t="s">
        <v>53</v>
      </c>
      <c r="B534" s="6">
        <v>45292</v>
      </c>
      <c r="C534" s="71" t="str">
        <f>TEXT(B534,"ДДД")</f>
        <v>Пн</v>
      </c>
      <c r="D534" s="30" t="s">
        <v>34</v>
      </c>
      <c r="E534" s="30">
        <v>8</v>
      </c>
      <c r="H534" s="30" t="s">
        <v>23</v>
      </c>
      <c r="I534" s="69">
        <f t="shared" si="36"/>
        <v>45292</v>
      </c>
      <c r="J534" s="30" t="str">
        <f>CHOOSE(SUMPRODUCT((K534:L534&gt;0)*{1,2})+1,"","переработка","норма","норма + переработка")</f>
        <v>переработка</v>
      </c>
      <c r="K534" s="30">
        <f t="shared" si="34"/>
        <v>8</v>
      </c>
      <c r="L534" s="30">
        <f>IF(A534="В/П",,MIN(SUMIFS(L$3:L533,H$3:H533,H534,B$3:B533,B534)+E534,8)-SUMIFS(L$3:L533,H$3:H533,H534,B$3:B533,B534))</f>
        <v>0</v>
      </c>
    </row>
    <row r="535" spans="1:12" x14ac:dyDescent="0.2">
      <c r="A535" s="66" t="s">
        <v>53</v>
      </c>
      <c r="B535" s="6">
        <v>45293</v>
      </c>
      <c r="C535" s="71" t="str">
        <f t="shared" si="35"/>
        <v>Вт</v>
      </c>
      <c r="D535" s="30" t="s">
        <v>34</v>
      </c>
      <c r="E535" s="30">
        <v>8</v>
      </c>
      <c r="H535" s="30" t="s">
        <v>23</v>
      </c>
      <c r="I535" s="69">
        <f t="shared" si="36"/>
        <v>45292</v>
      </c>
      <c r="J535" s="30" t="str">
        <f>CHOOSE(SUMPRODUCT((K535:L535&gt;0)*{1,2})+1,"","переработка","норма","норма + переработка")</f>
        <v>переработка</v>
      </c>
      <c r="K535" s="30">
        <f t="shared" si="34"/>
        <v>8</v>
      </c>
      <c r="L535" s="30">
        <f>IF(A535="В/П",,MIN(SUMIFS(L$3:L534,H$3:H534,H535,B$3:B534,B535)+E535,8)-SUMIFS(L$3:L534,H$3:H534,H535,B$3:B534,B535))</f>
        <v>0</v>
      </c>
    </row>
    <row r="536" spans="1:12" x14ac:dyDescent="0.2">
      <c r="A536" s="66" t="s">
        <v>53</v>
      </c>
      <c r="B536" s="6">
        <v>45294</v>
      </c>
      <c r="C536" s="71" t="str">
        <f t="shared" si="35"/>
        <v>Ср</v>
      </c>
      <c r="D536" s="30" t="s">
        <v>34</v>
      </c>
      <c r="E536" s="30">
        <v>8</v>
      </c>
      <c r="H536" s="30" t="s">
        <v>23</v>
      </c>
      <c r="I536" s="69">
        <f t="shared" ref="I536:I570" si="37">EOMONTH(B536,-1)+1</f>
        <v>45292</v>
      </c>
      <c r="J536" s="30" t="str">
        <f>CHOOSE(SUMPRODUCT((K536:L536&gt;0)*{1,2})+1,"","переработка","норма","норма + переработка")</f>
        <v>переработка</v>
      </c>
      <c r="K536" s="30">
        <f t="shared" si="34"/>
        <v>8</v>
      </c>
      <c r="L536" s="30">
        <f>IF(A536="В/П",,MIN(SUMIFS(L$3:L535,H$3:H535,H536,B$3:B535,B536)+E536,8)-SUMIFS(L$3:L535,H$3:H535,H536,B$3:B535,B536))</f>
        <v>0</v>
      </c>
    </row>
    <row r="537" spans="1:12" x14ac:dyDescent="0.2">
      <c r="A537" s="66" t="s">
        <v>53</v>
      </c>
      <c r="B537" s="6">
        <v>45295</v>
      </c>
      <c r="C537" s="71" t="str">
        <f t="shared" si="35"/>
        <v>Чт</v>
      </c>
      <c r="D537" s="30" t="s">
        <v>34</v>
      </c>
      <c r="E537" s="30">
        <v>8</v>
      </c>
      <c r="H537" s="30" t="s">
        <v>23</v>
      </c>
      <c r="I537" s="69">
        <f t="shared" si="37"/>
        <v>45292</v>
      </c>
      <c r="J537" s="30" t="str">
        <f>CHOOSE(SUMPRODUCT((K537:L537&gt;0)*{1,2})+1,"","переработка","норма","норма + переработка")</f>
        <v>переработка</v>
      </c>
      <c r="K537" s="30">
        <f t="shared" si="34"/>
        <v>8</v>
      </c>
      <c r="L537" s="30">
        <f>IF(A537="В/П",,MIN(SUMIFS(L$3:L536,H$3:H536,H537,B$3:B536,B537)+E537,8)-SUMIFS(L$3:L536,H$3:H536,H537,B$3:B536,B537))</f>
        <v>0</v>
      </c>
    </row>
    <row r="538" spans="1:12" x14ac:dyDescent="0.2">
      <c r="A538" s="66" t="s">
        <v>53</v>
      </c>
      <c r="B538" s="6">
        <v>45296</v>
      </c>
      <c r="C538" s="71" t="str">
        <f t="shared" si="35"/>
        <v>Пт</v>
      </c>
      <c r="D538" s="30" t="s">
        <v>34</v>
      </c>
      <c r="E538" s="30">
        <v>8</v>
      </c>
      <c r="H538" s="30" t="s">
        <v>23</v>
      </c>
      <c r="I538" s="69">
        <f t="shared" si="37"/>
        <v>45292</v>
      </c>
      <c r="J538" s="30" t="str">
        <f>CHOOSE(SUMPRODUCT((K538:L538&gt;0)*{1,2})+1,"","переработка","норма","норма + переработка")</f>
        <v>переработка</v>
      </c>
      <c r="K538" s="30">
        <f t="shared" si="34"/>
        <v>8</v>
      </c>
      <c r="L538" s="30">
        <f>IF(A538="В/П",,MIN(SUMIFS(L$3:L537,H$3:H537,H538,B$3:B537,B538)+E538,8)-SUMIFS(L$3:L537,H$3:H537,H538,B$3:B537,B538))</f>
        <v>0</v>
      </c>
    </row>
    <row r="539" spans="1:12" x14ac:dyDescent="0.2">
      <c r="A539" s="66" t="s">
        <v>53</v>
      </c>
      <c r="B539" s="6">
        <v>45297</v>
      </c>
      <c r="C539" s="71" t="str">
        <f t="shared" si="35"/>
        <v>Сб</v>
      </c>
      <c r="H539" s="30" t="s">
        <v>23</v>
      </c>
      <c r="I539" s="69">
        <f t="shared" si="37"/>
        <v>45292</v>
      </c>
      <c r="J539" s="30" t="str">
        <f>CHOOSE(SUMPRODUCT((K539:L539&gt;0)*{1,2})+1,"","переработка","норма","норма + переработка")</f>
        <v/>
      </c>
      <c r="K539" s="30">
        <f t="shared" si="34"/>
        <v>0</v>
      </c>
      <c r="L539" s="30">
        <f>IF(A539="В/П",,MIN(SUMIFS(L$3:L538,H$3:H538,H539,B$3:B538,B539)+E539,8)-SUMIFS(L$3:L538,H$3:H538,H539,B$3:B538,B539))</f>
        <v>0</v>
      </c>
    </row>
    <row r="540" spans="1:12" x14ac:dyDescent="0.2">
      <c r="A540" s="66" t="s">
        <v>53</v>
      </c>
      <c r="B540" s="6">
        <v>45298</v>
      </c>
      <c r="C540" s="71" t="str">
        <f t="shared" si="35"/>
        <v>Вс</v>
      </c>
      <c r="H540" s="30" t="s">
        <v>23</v>
      </c>
      <c r="I540" s="69">
        <f t="shared" si="37"/>
        <v>45292</v>
      </c>
      <c r="J540" s="30" t="str">
        <f>CHOOSE(SUMPRODUCT((K540:L540&gt;0)*{1,2})+1,"","переработка","норма","норма + переработка")</f>
        <v/>
      </c>
      <c r="K540" s="30">
        <f t="shared" si="34"/>
        <v>0</v>
      </c>
      <c r="L540" s="30">
        <f>IF(A540="В/П",,MIN(SUMIFS(L$3:L539,H$3:H539,H540,B$3:B539,B540)+E540,8)-SUMIFS(L$3:L539,H$3:H539,H540,B$3:B539,B540))</f>
        <v>0</v>
      </c>
    </row>
    <row r="541" spans="1:12" x14ac:dyDescent="0.2">
      <c r="A541" s="66" t="s">
        <v>53</v>
      </c>
      <c r="B541" s="6">
        <v>45299</v>
      </c>
      <c r="C541" s="71" t="str">
        <f t="shared" si="35"/>
        <v>Пн</v>
      </c>
      <c r="D541" s="30" t="s">
        <v>34</v>
      </c>
      <c r="E541" s="30">
        <v>8</v>
      </c>
      <c r="H541" s="30" t="s">
        <v>23</v>
      </c>
      <c r="I541" s="69">
        <f t="shared" si="37"/>
        <v>45292</v>
      </c>
      <c r="J541" s="30" t="str">
        <f>CHOOSE(SUMPRODUCT((K541:L541&gt;0)*{1,2})+1,"","переработка","норма","норма + переработка")</f>
        <v>переработка</v>
      </c>
      <c r="K541" s="30">
        <f t="shared" si="34"/>
        <v>8</v>
      </c>
      <c r="L541" s="30">
        <f>IF(A541="В/П",,MIN(SUMIFS(L$3:L540,H$3:H540,H541,B$3:B540,B541)+E541,8)-SUMIFS(L$3:L540,H$3:H540,H541,B$3:B540,B541))</f>
        <v>0</v>
      </c>
    </row>
    <row r="542" spans="1:12" x14ac:dyDescent="0.2">
      <c r="B542" s="6">
        <v>45300</v>
      </c>
      <c r="C542" s="71" t="str">
        <f t="shared" si="35"/>
        <v>Вт</v>
      </c>
      <c r="D542" s="30" t="s">
        <v>34</v>
      </c>
      <c r="E542" s="30">
        <v>8</v>
      </c>
      <c r="H542" s="30" t="s">
        <v>23</v>
      </c>
      <c r="I542" s="69">
        <f t="shared" si="37"/>
        <v>45292</v>
      </c>
      <c r="J542" s="30" t="str">
        <f>CHOOSE(SUMPRODUCT((K542:L542&gt;0)*{1,2})+1,"","переработка","норма","норма + переработка")</f>
        <v>норма</v>
      </c>
      <c r="K542" s="30">
        <f t="shared" si="34"/>
        <v>0</v>
      </c>
      <c r="L542" s="30">
        <f>IF(A542="В/П",,MIN(SUMIFS(L$3:L541,H$3:H541,H542,B$3:B541,B542)+E542,8)-SUMIFS(L$3:L541,H$3:H541,H542,B$3:B541,B542))</f>
        <v>8</v>
      </c>
    </row>
    <row r="543" spans="1:12" x14ac:dyDescent="0.2">
      <c r="B543" s="6">
        <v>45301</v>
      </c>
      <c r="C543" s="71" t="str">
        <f t="shared" si="35"/>
        <v>Ср</v>
      </c>
      <c r="D543" s="30" t="s">
        <v>34</v>
      </c>
      <c r="E543" s="30">
        <v>8</v>
      </c>
      <c r="H543" s="30" t="s">
        <v>23</v>
      </c>
      <c r="I543" s="69">
        <f t="shared" si="37"/>
        <v>45292</v>
      </c>
      <c r="J543" s="30" t="str">
        <f>CHOOSE(SUMPRODUCT((K543:L543&gt;0)*{1,2})+1,"","переработка","норма","норма + переработка")</f>
        <v>норма</v>
      </c>
      <c r="K543" s="30">
        <f t="shared" si="34"/>
        <v>0</v>
      </c>
      <c r="L543" s="30">
        <f>IF(A543="В/П",,MIN(SUMIFS(L$3:L542,H$3:H542,H543,B$3:B542,B543)+E543,8)-SUMIFS(L$3:L542,H$3:H542,H543,B$3:B542,B543))</f>
        <v>8</v>
      </c>
    </row>
    <row r="544" spans="1:12" x14ac:dyDescent="0.2">
      <c r="B544" s="6">
        <v>45302</v>
      </c>
      <c r="C544" s="71" t="str">
        <f t="shared" si="35"/>
        <v>Чт</v>
      </c>
      <c r="D544" s="30" t="s">
        <v>34</v>
      </c>
      <c r="E544" s="30">
        <v>8</v>
      </c>
      <c r="H544" s="30" t="s">
        <v>23</v>
      </c>
      <c r="I544" s="69">
        <f t="shared" si="37"/>
        <v>45292</v>
      </c>
      <c r="J544" s="30" t="str">
        <f>CHOOSE(SUMPRODUCT((K544:L544&gt;0)*{1,2})+1,"","переработка","норма","норма + переработка")</f>
        <v>норма</v>
      </c>
      <c r="K544" s="30">
        <f t="shared" si="34"/>
        <v>0</v>
      </c>
      <c r="L544" s="30">
        <f>IF(A544="В/П",,MIN(SUMIFS(L$3:L543,H$3:H543,H544,B$3:B543,B544)+E544,8)-SUMIFS(L$3:L543,H$3:H543,H544,B$3:B543,B544))</f>
        <v>8</v>
      </c>
    </row>
    <row r="545" spans="1:12" x14ac:dyDescent="0.2">
      <c r="B545" s="6">
        <v>45303</v>
      </c>
      <c r="C545" s="71" t="str">
        <f t="shared" si="35"/>
        <v>Пт</v>
      </c>
      <c r="D545" s="30" t="s">
        <v>34</v>
      </c>
      <c r="E545" s="30">
        <v>8</v>
      </c>
      <c r="H545" s="30" t="s">
        <v>23</v>
      </c>
      <c r="I545" s="69">
        <f t="shared" si="37"/>
        <v>45292</v>
      </c>
      <c r="J545" s="30" t="str">
        <f>CHOOSE(SUMPRODUCT((K545:L545&gt;0)*{1,2})+1,"","переработка","норма","норма + переработка")</f>
        <v>норма</v>
      </c>
      <c r="K545" s="30">
        <f t="shared" si="34"/>
        <v>0</v>
      </c>
      <c r="L545" s="30">
        <f>IF(A545="В/П",,MIN(SUMIFS(L$3:L544,H$3:H544,H545,B$3:B544,B545)+E545,8)-SUMIFS(L$3:L544,H$3:H544,H545,B$3:B544,B545))</f>
        <v>8</v>
      </c>
    </row>
    <row r="546" spans="1:12" x14ac:dyDescent="0.2">
      <c r="A546" s="66" t="s">
        <v>53</v>
      </c>
      <c r="B546" s="6">
        <v>45304</v>
      </c>
      <c r="C546" s="71" t="str">
        <f t="shared" si="35"/>
        <v>Сб</v>
      </c>
      <c r="H546" s="30" t="s">
        <v>23</v>
      </c>
      <c r="I546" s="69">
        <f t="shared" si="37"/>
        <v>45292</v>
      </c>
      <c r="J546" s="30" t="str">
        <f>CHOOSE(SUMPRODUCT((K546:L546&gt;0)*{1,2})+1,"","переработка","норма","норма + переработка")</f>
        <v/>
      </c>
      <c r="K546" s="30">
        <f t="shared" si="34"/>
        <v>0</v>
      </c>
      <c r="L546" s="30">
        <f>IF(A546="В/П",,MIN(SUMIFS(L$3:L545,H$3:H545,H546,B$3:B545,B546)+E546,8)-SUMIFS(L$3:L545,H$3:H545,H546,B$3:B545,B546))</f>
        <v>0</v>
      </c>
    </row>
    <row r="547" spans="1:12" x14ac:dyDescent="0.2">
      <c r="A547" s="66" t="s">
        <v>53</v>
      </c>
      <c r="B547" s="6">
        <v>45305</v>
      </c>
      <c r="C547" s="71" t="str">
        <f t="shared" si="35"/>
        <v>Вс</v>
      </c>
      <c r="H547" s="30" t="s">
        <v>23</v>
      </c>
      <c r="I547" s="69">
        <f t="shared" si="37"/>
        <v>45292</v>
      </c>
      <c r="J547" s="30" t="str">
        <f>CHOOSE(SUMPRODUCT((K547:L547&gt;0)*{1,2})+1,"","переработка","норма","норма + переработка")</f>
        <v/>
      </c>
      <c r="K547" s="30">
        <f t="shared" si="34"/>
        <v>0</v>
      </c>
      <c r="L547" s="30">
        <f>IF(A547="В/П",,MIN(SUMIFS(L$3:L546,H$3:H546,H547,B$3:B546,B547)+E547,8)-SUMIFS(L$3:L546,H$3:H546,H547,B$3:B546,B547))</f>
        <v>0</v>
      </c>
    </row>
    <row r="548" spans="1:12" x14ac:dyDescent="0.2">
      <c r="B548" s="6">
        <v>45306</v>
      </c>
      <c r="C548" s="71" t="str">
        <f t="shared" si="35"/>
        <v>Пн</v>
      </c>
      <c r="D548" s="30" t="s">
        <v>34</v>
      </c>
      <c r="E548" s="30">
        <v>8</v>
      </c>
      <c r="H548" s="30" t="s">
        <v>23</v>
      </c>
      <c r="I548" s="69">
        <f t="shared" si="37"/>
        <v>45292</v>
      </c>
      <c r="J548" s="30" t="str">
        <f>CHOOSE(SUMPRODUCT((K548:L548&gt;0)*{1,2})+1,"","переработка","норма","норма + переработка")</f>
        <v>норма</v>
      </c>
      <c r="K548" s="30">
        <f t="shared" si="34"/>
        <v>0</v>
      </c>
      <c r="L548" s="30">
        <f>IF(A548="В/П",,MIN(SUMIFS(L$3:L547,H$3:H547,H548,B$3:B547,B548)+E548,8)-SUMIFS(L$3:L547,H$3:H547,H548,B$3:B547,B548))</f>
        <v>8</v>
      </c>
    </row>
    <row r="549" spans="1:12" x14ac:dyDescent="0.2">
      <c r="B549" s="6">
        <v>45307</v>
      </c>
      <c r="C549" s="71" t="str">
        <f t="shared" si="35"/>
        <v>Вт</v>
      </c>
      <c r="D549" s="30" t="s">
        <v>34</v>
      </c>
      <c r="E549" s="30">
        <v>8</v>
      </c>
      <c r="H549" s="30" t="s">
        <v>23</v>
      </c>
      <c r="I549" s="69">
        <f t="shared" si="37"/>
        <v>45292</v>
      </c>
      <c r="J549" s="30" t="str">
        <f>CHOOSE(SUMPRODUCT((K549:L549&gt;0)*{1,2})+1,"","переработка","норма","норма + переработка")</f>
        <v>норма</v>
      </c>
      <c r="K549" s="30">
        <f t="shared" si="34"/>
        <v>0</v>
      </c>
      <c r="L549" s="30">
        <f>IF(A549="В/П",,MIN(SUMIFS(L$3:L548,H$3:H548,H549,B$3:B548,B549)+E549,8)-SUMIFS(L$3:L548,H$3:H548,H549,B$3:B548,B549))</f>
        <v>8</v>
      </c>
    </row>
    <row r="550" spans="1:12" x14ac:dyDescent="0.2">
      <c r="B550" s="6">
        <v>45308</v>
      </c>
      <c r="C550" s="71" t="str">
        <f t="shared" si="35"/>
        <v>Ср</v>
      </c>
      <c r="D550" s="30" t="s">
        <v>34</v>
      </c>
      <c r="E550" s="30">
        <v>8</v>
      </c>
      <c r="H550" s="30" t="s">
        <v>23</v>
      </c>
      <c r="I550" s="69">
        <f t="shared" si="37"/>
        <v>45292</v>
      </c>
      <c r="J550" s="30" t="str">
        <f>CHOOSE(SUMPRODUCT((K550:L550&gt;0)*{1,2})+1,"","переработка","норма","норма + переработка")</f>
        <v>норма</v>
      </c>
      <c r="K550" s="30">
        <f t="shared" si="34"/>
        <v>0</v>
      </c>
      <c r="L550" s="30">
        <f>IF(A550="В/П",,MIN(SUMIFS(L$3:L549,H$3:H549,H550,B$3:B549,B550)+E550,8)-SUMIFS(L$3:L549,H$3:H549,H550,B$3:B549,B550))</f>
        <v>8</v>
      </c>
    </row>
    <row r="551" spans="1:12" x14ac:dyDescent="0.2">
      <c r="B551" s="6">
        <v>45309</v>
      </c>
      <c r="C551" s="71" t="str">
        <f t="shared" si="35"/>
        <v>Чт</v>
      </c>
      <c r="D551" s="30" t="s">
        <v>34</v>
      </c>
      <c r="E551" s="30">
        <v>8</v>
      </c>
      <c r="H551" s="30" t="s">
        <v>23</v>
      </c>
      <c r="I551" s="69">
        <f t="shared" si="37"/>
        <v>45292</v>
      </c>
      <c r="J551" s="30" t="str">
        <f>CHOOSE(SUMPRODUCT((K551:L551&gt;0)*{1,2})+1,"","переработка","норма","норма + переработка")</f>
        <v>норма</v>
      </c>
      <c r="K551" s="30">
        <f t="shared" si="34"/>
        <v>0</v>
      </c>
      <c r="L551" s="30">
        <f>IF(A551="В/П",,MIN(SUMIFS(L$3:L550,H$3:H550,H551,B$3:B550,B551)+E551,8)-SUMIFS(L$3:L550,H$3:H550,H551,B$3:B550,B551))</f>
        <v>8</v>
      </c>
    </row>
    <row r="552" spans="1:12" x14ac:dyDescent="0.2">
      <c r="B552" s="6">
        <v>45310</v>
      </c>
      <c r="C552" s="71" t="str">
        <f t="shared" si="35"/>
        <v>Пт</v>
      </c>
      <c r="D552" s="30" t="s">
        <v>34</v>
      </c>
      <c r="E552" s="30">
        <v>8</v>
      </c>
      <c r="H552" s="30" t="s">
        <v>23</v>
      </c>
      <c r="I552" s="69">
        <f t="shared" si="37"/>
        <v>45292</v>
      </c>
      <c r="J552" s="30" t="str">
        <f>CHOOSE(SUMPRODUCT((K552:L552&gt;0)*{1,2})+1,"","переработка","норма","норма + переработка")</f>
        <v>норма</v>
      </c>
      <c r="K552" s="30">
        <f t="shared" si="34"/>
        <v>0</v>
      </c>
      <c r="L552" s="30">
        <f>IF(A552="В/П",,MIN(SUMIFS(L$3:L551,H$3:H551,H552,B$3:B551,B552)+E552,8)-SUMIFS(L$3:L551,H$3:H551,H552,B$3:B551,B552))</f>
        <v>8</v>
      </c>
    </row>
    <row r="553" spans="1:12" x14ac:dyDescent="0.2">
      <c r="A553" s="66" t="s">
        <v>53</v>
      </c>
      <c r="B553" s="6">
        <v>45311</v>
      </c>
      <c r="C553" s="71" t="str">
        <f t="shared" si="35"/>
        <v>Сб</v>
      </c>
      <c r="H553" s="30" t="s">
        <v>23</v>
      </c>
      <c r="I553" s="69">
        <f t="shared" si="37"/>
        <v>45292</v>
      </c>
      <c r="J553" s="30" t="str">
        <f>CHOOSE(SUMPRODUCT((K553:L553&gt;0)*{1,2})+1,"","переработка","норма","норма + переработка")</f>
        <v/>
      </c>
      <c r="K553" s="30">
        <f t="shared" si="34"/>
        <v>0</v>
      </c>
      <c r="L553" s="30">
        <f>IF(A553="В/П",,MIN(SUMIFS(L$3:L552,H$3:H552,H553,B$3:B552,B553)+E553,8)-SUMIFS(L$3:L552,H$3:H552,H553,B$3:B552,B553))</f>
        <v>0</v>
      </c>
    </row>
    <row r="554" spans="1:12" x14ac:dyDescent="0.2">
      <c r="A554" s="66" t="s">
        <v>53</v>
      </c>
      <c r="B554" s="6">
        <v>45312</v>
      </c>
      <c r="C554" s="71" t="str">
        <f t="shared" si="35"/>
        <v>Вс</v>
      </c>
      <c r="H554" s="30" t="s">
        <v>23</v>
      </c>
      <c r="I554" s="69">
        <f t="shared" si="37"/>
        <v>45292</v>
      </c>
      <c r="J554" s="30" t="str">
        <f>CHOOSE(SUMPRODUCT((K554:L554&gt;0)*{1,2})+1,"","переработка","норма","норма + переработка")</f>
        <v/>
      </c>
      <c r="K554" s="30">
        <f t="shared" si="34"/>
        <v>0</v>
      </c>
      <c r="L554" s="30">
        <f>IF(A554="В/П",,MIN(SUMIFS(L$3:L553,H$3:H553,H554,B$3:B553,B554)+E554,8)-SUMIFS(L$3:L553,H$3:H553,H554,B$3:B553,B554))</f>
        <v>0</v>
      </c>
    </row>
    <row r="555" spans="1:12" x14ac:dyDescent="0.2">
      <c r="B555" s="6">
        <v>45313</v>
      </c>
      <c r="C555" s="71" t="str">
        <f t="shared" si="35"/>
        <v>Пн</v>
      </c>
      <c r="D555" s="30" t="s">
        <v>34</v>
      </c>
      <c r="E555" s="30">
        <v>4</v>
      </c>
      <c r="H555" s="30" t="s">
        <v>23</v>
      </c>
      <c r="I555" s="69">
        <f t="shared" si="37"/>
        <v>45292</v>
      </c>
      <c r="J555" s="30" t="str">
        <f>CHOOSE(SUMPRODUCT((K555:L555&gt;0)*{1,2})+1,"","переработка","норма","норма + переработка")</f>
        <v>норма</v>
      </c>
      <c r="K555" s="30">
        <f t="shared" si="34"/>
        <v>0</v>
      </c>
      <c r="L555" s="30">
        <f>IF(A555="В/П",,MIN(SUMIFS(L$3:L554,H$3:H554,H555,B$3:B554,B555)+E555,8)-SUMIFS(L$3:L554,H$3:H554,H555,B$3:B554,B555))</f>
        <v>4</v>
      </c>
    </row>
    <row r="556" spans="1:12" x14ac:dyDescent="0.2">
      <c r="B556" s="6">
        <v>45313</v>
      </c>
      <c r="C556" s="71" t="str">
        <f t="shared" si="35"/>
        <v>Пн</v>
      </c>
      <c r="D556" s="30" t="s">
        <v>78</v>
      </c>
      <c r="E556" s="30">
        <v>4</v>
      </c>
      <c r="H556" s="30" t="s">
        <v>23</v>
      </c>
      <c r="I556" s="69">
        <f>EOMONTH(B556,-1)+1</f>
        <v>45292</v>
      </c>
      <c r="J556" s="30" t="str">
        <f>CHOOSE(SUMPRODUCT((K556:L556&gt;0)*{1,2})+1,"","переработка","норма","норма + переработка")</f>
        <v>норма</v>
      </c>
      <c r="K556" s="30">
        <f t="shared" si="34"/>
        <v>0</v>
      </c>
      <c r="L556" s="30">
        <f>IF(A556="В/П",,MIN(SUMIFS(L$3:L555,H$3:H555,H556,B$3:B555,B556)+E556,8)-SUMIFS(L$3:L555,H$3:H555,H556,B$3:B555,B556))</f>
        <v>4</v>
      </c>
    </row>
    <row r="557" spans="1:12" x14ac:dyDescent="0.2">
      <c r="B557" s="6">
        <v>45314</v>
      </c>
      <c r="C557" s="71" t="str">
        <f t="shared" si="35"/>
        <v>Вт</v>
      </c>
      <c r="D557" s="30" t="s">
        <v>34</v>
      </c>
      <c r="E557" s="30">
        <v>2</v>
      </c>
      <c r="H557" s="30" t="s">
        <v>23</v>
      </c>
      <c r="I557" s="69">
        <f t="shared" si="37"/>
        <v>45292</v>
      </c>
      <c r="J557" s="30" t="str">
        <f>CHOOSE(SUMPRODUCT((K557:L557&gt;0)*{1,2})+1,"","переработка","норма","норма + переработка")</f>
        <v>норма</v>
      </c>
      <c r="K557" s="30">
        <f t="shared" si="34"/>
        <v>0</v>
      </c>
      <c r="L557" s="30">
        <f>IF(A557="В/П",,MIN(SUMIFS(L$3:L556,H$3:H556,H557,B$3:B556,B557)+E557,8)-SUMIFS(L$3:L556,H$3:H556,H557,B$3:B556,B557))</f>
        <v>2</v>
      </c>
    </row>
    <row r="558" spans="1:12" x14ac:dyDescent="0.2">
      <c r="B558" s="6">
        <v>45314</v>
      </c>
      <c r="C558" s="71" t="str">
        <f t="shared" si="35"/>
        <v>Вт</v>
      </c>
      <c r="D558" s="30" t="s">
        <v>78</v>
      </c>
      <c r="E558" s="30">
        <v>6</v>
      </c>
      <c r="H558" s="30" t="s">
        <v>23</v>
      </c>
      <c r="I558" s="69">
        <f>EOMONTH(B558,-1)+1</f>
        <v>45292</v>
      </c>
      <c r="J558" s="30" t="str">
        <f>CHOOSE(SUMPRODUCT((K558:L558&gt;0)*{1,2})+1,"","переработка","норма","норма + переработка")</f>
        <v>норма</v>
      </c>
      <c r="K558" s="30">
        <f t="shared" si="34"/>
        <v>0</v>
      </c>
      <c r="L558" s="30">
        <f>IF(A558="В/П",,MIN(SUMIFS(L$3:L557,H$3:H557,H558,B$3:B557,B558)+E558,8)-SUMIFS(L$3:L557,H$3:H557,H558,B$3:B557,B558))</f>
        <v>6</v>
      </c>
    </row>
    <row r="559" spans="1:12" x14ac:dyDescent="0.2">
      <c r="B559" s="6">
        <v>45315</v>
      </c>
      <c r="C559" s="71" t="str">
        <f t="shared" si="35"/>
        <v>Ср</v>
      </c>
      <c r="D559" s="30" t="s">
        <v>78</v>
      </c>
      <c r="E559" s="30">
        <v>8</v>
      </c>
      <c r="H559" s="30" t="s">
        <v>23</v>
      </c>
      <c r="I559" s="69">
        <f t="shared" si="37"/>
        <v>45292</v>
      </c>
      <c r="J559" s="30" t="str">
        <f>CHOOSE(SUMPRODUCT((K559:L559&gt;0)*{1,2})+1,"","переработка","норма","норма + переработка")</f>
        <v>норма</v>
      </c>
      <c r="K559" s="30">
        <f t="shared" si="34"/>
        <v>0</v>
      </c>
      <c r="L559" s="30">
        <f>IF(A559="В/П",,MIN(SUMIFS(L$3:L558,H$3:H558,H559,B$3:B558,B559)+E559,8)-SUMIFS(L$3:L558,H$3:H558,H559,B$3:B558,B559))</f>
        <v>8</v>
      </c>
    </row>
    <row r="560" spans="1:12" x14ac:dyDescent="0.2">
      <c r="B560" s="6">
        <v>45316</v>
      </c>
      <c r="C560" s="71" t="str">
        <f t="shared" si="35"/>
        <v>Чт</v>
      </c>
      <c r="D560" s="30" t="s">
        <v>78</v>
      </c>
      <c r="E560" s="30">
        <v>8</v>
      </c>
      <c r="H560" s="30" t="s">
        <v>23</v>
      </c>
      <c r="I560" s="69">
        <f t="shared" si="37"/>
        <v>45292</v>
      </c>
      <c r="J560" s="30" t="str">
        <f>CHOOSE(SUMPRODUCT((K560:L560&gt;0)*{1,2})+1,"","переработка","норма","норма + переработка")</f>
        <v>норма</v>
      </c>
      <c r="K560" s="30">
        <f t="shared" si="34"/>
        <v>0</v>
      </c>
      <c r="L560" s="30">
        <f>IF(A560="В/П",,MIN(SUMIFS(L$3:L559,H$3:H559,H560,B$3:B559,B560)+E560,8)-SUMIFS(L$3:L559,H$3:H559,H560,B$3:B559,B560))</f>
        <v>8</v>
      </c>
    </row>
    <row r="561" spans="1:12" x14ac:dyDescent="0.2">
      <c r="B561" s="6">
        <v>45317</v>
      </c>
      <c r="C561" s="71" t="str">
        <f t="shared" si="35"/>
        <v>Пт</v>
      </c>
      <c r="D561" s="30" t="s">
        <v>78</v>
      </c>
      <c r="E561" s="30">
        <v>8</v>
      </c>
      <c r="H561" s="30" t="s">
        <v>23</v>
      </c>
      <c r="I561" s="69">
        <f t="shared" si="37"/>
        <v>45292</v>
      </c>
      <c r="J561" s="30" t="str">
        <f>CHOOSE(SUMPRODUCT((K561:L561&gt;0)*{1,2})+1,"","переработка","норма","норма + переработка")</f>
        <v>норма</v>
      </c>
      <c r="K561" s="30">
        <f t="shared" si="34"/>
        <v>0</v>
      </c>
      <c r="L561" s="30">
        <f>IF(A561="В/П",,MIN(SUMIFS(L$3:L560,H$3:H560,H561,B$3:B560,B561)+E561,8)-SUMIFS(L$3:L560,H$3:H560,H561,B$3:B560,B561))</f>
        <v>8</v>
      </c>
    </row>
    <row r="562" spans="1:12" x14ac:dyDescent="0.2">
      <c r="A562" s="66" t="s">
        <v>53</v>
      </c>
      <c r="B562" s="6">
        <v>45318</v>
      </c>
      <c r="C562" s="71" t="str">
        <f t="shared" si="35"/>
        <v>Сб</v>
      </c>
      <c r="H562" s="30" t="s">
        <v>23</v>
      </c>
      <c r="I562" s="69">
        <f t="shared" si="37"/>
        <v>45292</v>
      </c>
      <c r="J562" s="30" t="str">
        <f>CHOOSE(SUMPRODUCT((K562:L562&gt;0)*{1,2})+1,"","переработка","норма","норма + переработка")</f>
        <v/>
      </c>
      <c r="K562" s="30">
        <f t="shared" si="34"/>
        <v>0</v>
      </c>
      <c r="L562" s="30">
        <f>IF(A562="В/П",,MIN(SUMIFS(L$3:L561,H$3:H561,H562,B$3:B561,B562)+E562,8)-SUMIFS(L$3:L561,H$3:H561,H562,B$3:B561,B562))</f>
        <v>0</v>
      </c>
    </row>
    <row r="563" spans="1:12" x14ac:dyDescent="0.2">
      <c r="A563" s="66" t="s">
        <v>53</v>
      </c>
      <c r="B563" s="6">
        <v>45319</v>
      </c>
      <c r="C563" s="71" t="str">
        <f t="shared" si="35"/>
        <v>Вс</v>
      </c>
      <c r="H563" s="30" t="s">
        <v>23</v>
      </c>
      <c r="I563" s="69">
        <f t="shared" si="37"/>
        <v>45292</v>
      </c>
      <c r="J563" s="30" t="str">
        <f>CHOOSE(SUMPRODUCT((K563:L563&gt;0)*{1,2})+1,"","переработка","норма","норма + переработка")</f>
        <v/>
      </c>
      <c r="K563" s="30">
        <f t="shared" si="34"/>
        <v>0</v>
      </c>
      <c r="L563" s="30">
        <f>IF(A563="В/П",,MIN(SUMIFS(L$3:L562,H$3:H562,H563,B$3:B562,B563)+E563,8)-SUMIFS(L$3:L562,H$3:H562,H563,B$3:B562,B563))</f>
        <v>0</v>
      </c>
    </row>
    <row r="564" spans="1:12" x14ac:dyDescent="0.2">
      <c r="B564" s="6">
        <v>45320</v>
      </c>
      <c r="C564" s="71" t="str">
        <f t="shared" si="35"/>
        <v>Пн</v>
      </c>
      <c r="D564" s="30" t="s">
        <v>79</v>
      </c>
      <c r="E564" s="30">
        <v>8</v>
      </c>
      <c r="H564" s="30" t="s">
        <v>23</v>
      </c>
      <c r="I564" s="69">
        <f t="shared" si="37"/>
        <v>45292</v>
      </c>
      <c r="J564" s="30" t="str">
        <f>CHOOSE(SUMPRODUCT((K564:L564&gt;0)*{1,2})+1,"","переработка","норма","норма + переработка")</f>
        <v>норма</v>
      </c>
      <c r="K564" s="30">
        <f t="shared" si="34"/>
        <v>0</v>
      </c>
      <c r="L564" s="30">
        <f>IF(A564="В/П",,MIN(SUMIFS(L$3:L563,H$3:H563,H564,B$3:B563,B564)+E564,8)-SUMIFS(L$3:L563,H$3:H563,H564,B$3:B563,B564))</f>
        <v>8</v>
      </c>
    </row>
    <row r="565" spans="1:12" x14ac:dyDescent="0.2">
      <c r="B565" s="6">
        <v>45321</v>
      </c>
      <c r="C565" s="71" t="str">
        <f t="shared" si="35"/>
        <v>Вт</v>
      </c>
      <c r="D565" s="30" t="s">
        <v>79</v>
      </c>
      <c r="E565" s="30">
        <v>6</v>
      </c>
      <c r="H565" s="30" t="s">
        <v>23</v>
      </c>
      <c r="I565" s="69">
        <f t="shared" si="37"/>
        <v>45292</v>
      </c>
      <c r="J565" s="30" t="str">
        <f>CHOOSE(SUMPRODUCT((K565:L565&gt;0)*{1,2})+1,"","переработка","норма","норма + переработка")</f>
        <v>норма</v>
      </c>
      <c r="K565" s="30">
        <f t="shared" si="34"/>
        <v>0</v>
      </c>
      <c r="L565" s="30">
        <f>IF(A565="В/П",,MIN(SUMIFS(L$3:L564,H$3:H564,H565,B$3:B564,B565)+E565,8)-SUMIFS(L$3:L564,H$3:H564,H565,B$3:B564,B565))</f>
        <v>6</v>
      </c>
    </row>
    <row r="566" spans="1:12" x14ac:dyDescent="0.2">
      <c r="B566" s="6">
        <v>45321</v>
      </c>
      <c r="C566" s="71" t="str">
        <f t="shared" si="35"/>
        <v>Вт</v>
      </c>
      <c r="D566" s="30" t="s">
        <v>78</v>
      </c>
      <c r="E566" s="30">
        <v>2</v>
      </c>
      <c r="H566" s="30" t="s">
        <v>23</v>
      </c>
      <c r="I566" s="69">
        <f>EOMONTH(B566,-1)+1</f>
        <v>45292</v>
      </c>
      <c r="J566" s="30" t="str">
        <f>CHOOSE(SUMPRODUCT((K566:L566&gt;0)*{1,2})+1,"","переработка","норма","норма + переработка")</f>
        <v>норма</v>
      </c>
      <c r="K566" s="30">
        <f t="shared" si="34"/>
        <v>0</v>
      </c>
      <c r="L566" s="30">
        <f>IF(A566="В/П",,MIN(SUMIFS(L$3:L565,H$3:H565,H566,B$3:B565,B566)+E566,8)-SUMIFS(L$3:L565,H$3:H565,H566,B$3:B565,B566))</f>
        <v>2</v>
      </c>
    </row>
    <row r="567" spans="1:12" x14ac:dyDescent="0.2">
      <c r="B567" s="6">
        <v>45322</v>
      </c>
      <c r="C567" s="71" t="str">
        <f t="shared" si="35"/>
        <v>Ср</v>
      </c>
      <c r="D567" s="30" t="s">
        <v>78</v>
      </c>
      <c r="E567" s="30">
        <v>2</v>
      </c>
      <c r="H567" s="30" t="s">
        <v>23</v>
      </c>
      <c r="I567" s="69">
        <f>EOMONTH(B567,-1)+1</f>
        <v>45292</v>
      </c>
      <c r="J567" s="30" t="str">
        <f>CHOOSE(SUMPRODUCT((K567:L567&gt;0)*{1,2})+1,"","переработка","норма","норма + переработка")</f>
        <v>норма</v>
      </c>
      <c r="K567" s="30">
        <f t="shared" ref="K567:K630" si="38">MIN(E567,E567-L567)</f>
        <v>0</v>
      </c>
      <c r="L567" s="30">
        <f>IF(A567="В/П",,MIN(SUMIFS(L$3:L566,H$3:H566,H567,B$3:B566,B567)+E567,8)-SUMIFS(L$3:L566,H$3:H566,H567,B$3:B566,B567))</f>
        <v>2</v>
      </c>
    </row>
    <row r="568" spans="1:12" s="74" customFormat="1" ht="13.5" thickBot="1" x14ac:dyDescent="0.25">
      <c r="B568" s="76">
        <v>45322</v>
      </c>
      <c r="C568" s="77" t="str">
        <f t="shared" si="35"/>
        <v>Ср</v>
      </c>
      <c r="D568" s="74" t="s">
        <v>79</v>
      </c>
      <c r="E568" s="74">
        <v>6</v>
      </c>
      <c r="H568" s="74" t="s">
        <v>23</v>
      </c>
      <c r="I568" s="75">
        <f t="shared" si="37"/>
        <v>45292</v>
      </c>
      <c r="J568" s="74" t="str">
        <f>CHOOSE(SUMPRODUCT((K568:L568&gt;0)*{1,2})+1,"","переработка","норма","норма + переработка")</f>
        <v>норма</v>
      </c>
      <c r="K568" s="74">
        <f t="shared" si="38"/>
        <v>0</v>
      </c>
      <c r="L568" s="74">
        <f>IF(A568="В/П",,MIN(SUMIFS(L$3:L567,H$3:H567,H568,B$3:B567,B568)+E568,8)-SUMIFS(L$3:L567,H$3:H567,H568,B$3:B567,B568))</f>
        <v>6</v>
      </c>
    </row>
    <row r="569" spans="1:12" x14ac:dyDescent="0.2">
      <c r="A569" s="66" t="s">
        <v>53</v>
      </c>
      <c r="B569" s="6">
        <v>45292</v>
      </c>
      <c r="C569" s="71" t="str">
        <f>TEXT(B569,"ДДД")</f>
        <v>Пн</v>
      </c>
      <c r="H569" s="30" t="s">
        <v>28</v>
      </c>
      <c r="I569" s="69">
        <f t="shared" si="37"/>
        <v>45292</v>
      </c>
      <c r="J569" s="30" t="str">
        <f>CHOOSE(SUMPRODUCT((K569:L569&gt;0)*{1,2})+1,"","переработка","норма","норма + переработка")</f>
        <v/>
      </c>
      <c r="K569" s="30">
        <f t="shared" si="38"/>
        <v>0</v>
      </c>
      <c r="L569" s="30">
        <f>IF(A569="В/П",,MIN(SUMIFS(L$3:L568,H$3:H568,H569,B$3:B568,B569)+E569,8)-SUMIFS(L$3:L568,H$3:H568,H569,B$3:B568,B569))</f>
        <v>0</v>
      </c>
    </row>
    <row r="570" spans="1:12" x14ac:dyDescent="0.2">
      <c r="A570" s="66" t="s">
        <v>53</v>
      </c>
      <c r="B570" s="6">
        <v>45293</v>
      </c>
      <c r="C570" s="71" t="str">
        <f t="shared" si="35"/>
        <v>Вт</v>
      </c>
      <c r="H570" s="30" t="s">
        <v>28</v>
      </c>
      <c r="I570" s="69">
        <f t="shared" si="37"/>
        <v>45292</v>
      </c>
      <c r="J570" s="30" t="str">
        <f>CHOOSE(SUMPRODUCT((K570:L570&gt;0)*{1,2})+1,"","переработка","норма","норма + переработка")</f>
        <v/>
      </c>
      <c r="K570" s="30">
        <f t="shared" si="38"/>
        <v>0</v>
      </c>
      <c r="L570" s="30">
        <f>IF(A570="В/П",,MIN(SUMIFS(L$3:L569,H$3:H569,H570,B$3:B569,B570)+E570,8)-SUMIFS(L$3:L569,H$3:H569,H570,B$3:B569,B570))</f>
        <v>0</v>
      </c>
    </row>
    <row r="571" spans="1:12" x14ac:dyDescent="0.2">
      <c r="A571" s="66" t="s">
        <v>53</v>
      </c>
      <c r="B571" s="6">
        <v>45294</v>
      </c>
      <c r="C571" s="71" t="str">
        <f t="shared" ref="C571:C599" si="39">TEXT(B571,"ДДД")</f>
        <v>Ср</v>
      </c>
      <c r="H571" s="30" t="s">
        <v>28</v>
      </c>
      <c r="I571" s="69">
        <f t="shared" ref="I571:I601" si="40">EOMONTH(B571,-1)+1</f>
        <v>45292</v>
      </c>
      <c r="J571" s="30" t="str">
        <f>CHOOSE(SUMPRODUCT((K571:L571&gt;0)*{1,2})+1,"","переработка","норма","норма + переработка")</f>
        <v/>
      </c>
      <c r="K571" s="30">
        <f t="shared" si="38"/>
        <v>0</v>
      </c>
      <c r="L571" s="30">
        <f>IF(A571="В/П",,MIN(SUMIFS(L$3:L570,H$3:H570,H571,B$3:B570,B571)+E571,8)-SUMIFS(L$3:L570,H$3:H570,H571,B$3:B570,B571))</f>
        <v>0</v>
      </c>
    </row>
    <row r="572" spans="1:12" x14ac:dyDescent="0.2">
      <c r="A572" s="66" t="s">
        <v>53</v>
      </c>
      <c r="B572" s="6">
        <v>45295</v>
      </c>
      <c r="C572" s="71" t="str">
        <f t="shared" si="39"/>
        <v>Чт</v>
      </c>
      <c r="H572" s="30" t="s">
        <v>28</v>
      </c>
      <c r="I572" s="69">
        <f t="shared" si="40"/>
        <v>45292</v>
      </c>
      <c r="J572" s="30" t="str">
        <f>CHOOSE(SUMPRODUCT((K572:L572&gt;0)*{1,2})+1,"","переработка","норма","норма + переработка")</f>
        <v/>
      </c>
      <c r="K572" s="30">
        <f t="shared" si="38"/>
        <v>0</v>
      </c>
      <c r="L572" s="30">
        <f>IF(A572="В/П",,MIN(SUMIFS(L$3:L571,H$3:H571,H572,B$3:B571,B572)+E572,8)-SUMIFS(L$3:L571,H$3:H571,H572,B$3:B571,B572))</f>
        <v>0</v>
      </c>
    </row>
    <row r="573" spans="1:12" x14ac:dyDescent="0.2">
      <c r="A573" s="66" t="s">
        <v>53</v>
      </c>
      <c r="B573" s="6">
        <v>45296</v>
      </c>
      <c r="C573" s="71" t="str">
        <f t="shared" si="39"/>
        <v>Пт</v>
      </c>
      <c r="H573" s="30" t="s">
        <v>28</v>
      </c>
      <c r="I573" s="69">
        <f t="shared" si="40"/>
        <v>45292</v>
      </c>
      <c r="J573" s="30" t="str">
        <f>CHOOSE(SUMPRODUCT((K573:L573&gt;0)*{1,2})+1,"","переработка","норма","норма + переработка")</f>
        <v/>
      </c>
      <c r="K573" s="30">
        <f t="shared" si="38"/>
        <v>0</v>
      </c>
      <c r="L573" s="30">
        <f>IF(A573="В/П",,MIN(SUMIFS(L$3:L572,H$3:H572,H573,B$3:B572,B573)+E573,8)-SUMIFS(L$3:L572,H$3:H572,H573,B$3:B572,B573))</f>
        <v>0</v>
      </c>
    </row>
    <row r="574" spans="1:12" x14ac:dyDescent="0.2">
      <c r="A574" s="66" t="s">
        <v>53</v>
      </c>
      <c r="B574" s="6">
        <v>45297</v>
      </c>
      <c r="C574" s="71" t="str">
        <f t="shared" si="39"/>
        <v>Сб</v>
      </c>
      <c r="H574" s="30" t="s">
        <v>28</v>
      </c>
      <c r="I574" s="69">
        <f t="shared" si="40"/>
        <v>45292</v>
      </c>
      <c r="J574" s="30" t="str">
        <f>CHOOSE(SUMPRODUCT((K574:L574&gt;0)*{1,2})+1,"","переработка","норма","норма + переработка")</f>
        <v/>
      </c>
      <c r="K574" s="30">
        <f t="shared" si="38"/>
        <v>0</v>
      </c>
      <c r="L574" s="30">
        <f>IF(A574="В/П",,MIN(SUMIFS(L$3:L573,H$3:H573,H574,B$3:B573,B574)+E574,8)-SUMIFS(L$3:L573,H$3:H573,H574,B$3:B573,B574))</f>
        <v>0</v>
      </c>
    </row>
    <row r="575" spans="1:12" x14ac:dyDescent="0.2">
      <c r="A575" s="66" t="s">
        <v>53</v>
      </c>
      <c r="B575" s="6">
        <v>45298</v>
      </c>
      <c r="C575" s="71" t="str">
        <f t="shared" si="39"/>
        <v>Вс</v>
      </c>
      <c r="H575" s="30" t="s">
        <v>28</v>
      </c>
      <c r="I575" s="69">
        <f t="shared" si="40"/>
        <v>45292</v>
      </c>
      <c r="J575" s="30" t="str">
        <f>CHOOSE(SUMPRODUCT((K575:L575&gt;0)*{1,2})+1,"","переработка","норма","норма + переработка")</f>
        <v/>
      </c>
      <c r="K575" s="30">
        <f t="shared" si="38"/>
        <v>0</v>
      </c>
      <c r="L575" s="30">
        <f>IF(A575="В/П",,MIN(SUMIFS(L$3:L574,H$3:H574,H575,B$3:B574,B575)+E575,8)-SUMIFS(L$3:L574,H$3:H574,H575,B$3:B574,B575))</f>
        <v>0</v>
      </c>
    </row>
    <row r="576" spans="1:12" x14ac:dyDescent="0.2">
      <c r="A576" s="66" t="s">
        <v>53</v>
      </c>
      <c r="B576" s="6">
        <v>45299</v>
      </c>
      <c r="C576" s="71" t="str">
        <f t="shared" si="39"/>
        <v>Пн</v>
      </c>
      <c r="H576" s="30" t="s">
        <v>28</v>
      </c>
      <c r="I576" s="69">
        <f t="shared" si="40"/>
        <v>45292</v>
      </c>
      <c r="J576" s="30" t="str">
        <f>CHOOSE(SUMPRODUCT((K576:L576&gt;0)*{1,2})+1,"","переработка","норма","норма + переработка")</f>
        <v/>
      </c>
      <c r="K576" s="30">
        <f t="shared" si="38"/>
        <v>0</v>
      </c>
      <c r="L576" s="30">
        <f>IF(A576="В/П",,MIN(SUMIFS(L$3:L575,H$3:H575,H576,B$3:B575,B576)+E576,8)-SUMIFS(L$3:L575,H$3:H575,H576,B$3:B575,B576))</f>
        <v>0</v>
      </c>
    </row>
    <row r="577" spans="1:12" x14ac:dyDescent="0.2">
      <c r="B577" s="6">
        <v>45300</v>
      </c>
      <c r="C577" s="71" t="str">
        <f t="shared" si="39"/>
        <v>Вт</v>
      </c>
      <c r="D577" s="30" t="s">
        <v>43</v>
      </c>
      <c r="E577" s="30">
        <v>8</v>
      </c>
      <c r="H577" s="30" t="s">
        <v>28</v>
      </c>
      <c r="I577" s="69">
        <f t="shared" si="40"/>
        <v>45292</v>
      </c>
      <c r="J577" s="30" t="str">
        <f>CHOOSE(SUMPRODUCT((K577:L577&gt;0)*{1,2})+1,"","переработка","норма","норма + переработка")</f>
        <v>норма</v>
      </c>
      <c r="K577" s="30">
        <f t="shared" si="38"/>
        <v>0</v>
      </c>
      <c r="L577" s="30">
        <f>IF(A577="В/П",,MIN(SUMIFS(L$3:L576,H$3:H576,H577,B$3:B576,B577)+E577,8)-SUMIFS(L$3:L576,H$3:H576,H577,B$3:B576,B577))</f>
        <v>8</v>
      </c>
    </row>
    <row r="578" spans="1:12" x14ac:dyDescent="0.2">
      <c r="B578" s="6">
        <v>45301</v>
      </c>
      <c r="C578" s="71" t="str">
        <f t="shared" si="39"/>
        <v>Ср</v>
      </c>
      <c r="D578" s="30" t="s">
        <v>43</v>
      </c>
      <c r="E578" s="30">
        <v>8</v>
      </c>
      <c r="H578" s="30" t="s">
        <v>28</v>
      </c>
      <c r="I578" s="69">
        <f t="shared" si="40"/>
        <v>45292</v>
      </c>
      <c r="J578" s="30" t="str">
        <f>CHOOSE(SUMPRODUCT((K578:L578&gt;0)*{1,2})+1,"","переработка","норма","норма + переработка")</f>
        <v>норма</v>
      </c>
      <c r="K578" s="30">
        <f t="shared" si="38"/>
        <v>0</v>
      </c>
      <c r="L578" s="30">
        <f>IF(A578="В/П",,MIN(SUMIFS(L$3:L577,H$3:H577,H578,B$3:B577,B578)+E578,8)-SUMIFS(L$3:L577,H$3:H577,H578,B$3:B577,B578))</f>
        <v>8</v>
      </c>
    </row>
    <row r="579" spans="1:12" x14ac:dyDescent="0.2">
      <c r="B579" s="6">
        <v>45302</v>
      </c>
      <c r="C579" s="71" t="str">
        <f t="shared" si="39"/>
        <v>Чт</v>
      </c>
      <c r="D579" s="30" t="s">
        <v>43</v>
      </c>
      <c r="E579" s="30">
        <v>8</v>
      </c>
      <c r="H579" s="30" t="s">
        <v>28</v>
      </c>
      <c r="I579" s="69">
        <f t="shared" si="40"/>
        <v>45292</v>
      </c>
      <c r="J579" s="30" t="str">
        <f>CHOOSE(SUMPRODUCT((K579:L579&gt;0)*{1,2})+1,"","переработка","норма","норма + переработка")</f>
        <v>норма</v>
      </c>
      <c r="K579" s="30">
        <f t="shared" si="38"/>
        <v>0</v>
      </c>
      <c r="L579" s="30">
        <f>IF(A579="В/П",,MIN(SUMIFS(L$3:L578,H$3:H578,H579,B$3:B578,B579)+E579,8)-SUMIFS(L$3:L578,H$3:H578,H579,B$3:B578,B579))</f>
        <v>8</v>
      </c>
    </row>
    <row r="580" spans="1:12" x14ac:dyDescent="0.2">
      <c r="B580" s="6">
        <v>45303</v>
      </c>
      <c r="C580" s="71" t="str">
        <f t="shared" si="39"/>
        <v>Пт</v>
      </c>
      <c r="D580" s="30" t="s">
        <v>43</v>
      </c>
      <c r="E580" s="30">
        <v>8</v>
      </c>
      <c r="H580" s="30" t="s">
        <v>28</v>
      </c>
      <c r="I580" s="69">
        <f t="shared" si="40"/>
        <v>45292</v>
      </c>
      <c r="J580" s="30" t="str">
        <f>CHOOSE(SUMPRODUCT((K580:L580&gt;0)*{1,2})+1,"","переработка","норма","норма + переработка")</f>
        <v>норма</v>
      </c>
      <c r="K580" s="30">
        <f t="shared" si="38"/>
        <v>0</v>
      </c>
      <c r="L580" s="30">
        <f>IF(A580="В/П",,MIN(SUMIFS(L$3:L579,H$3:H579,H580,B$3:B579,B580)+E580,8)-SUMIFS(L$3:L579,H$3:H579,H580,B$3:B579,B580))</f>
        <v>8</v>
      </c>
    </row>
    <row r="581" spans="1:12" x14ac:dyDescent="0.2">
      <c r="A581" s="66" t="s">
        <v>53</v>
      </c>
      <c r="B581" s="6">
        <v>45304</v>
      </c>
      <c r="C581" s="71" t="str">
        <f t="shared" si="39"/>
        <v>Сб</v>
      </c>
      <c r="H581" s="30" t="s">
        <v>28</v>
      </c>
      <c r="I581" s="69">
        <f t="shared" si="40"/>
        <v>45292</v>
      </c>
      <c r="J581" s="30" t="str">
        <f>CHOOSE(SUMPRODUCT((K581:L581&gt;0)*{1,2})+1,"","переработка","норма","норма + переработка")</f>
        <v/>
      </c>
      <c r="K581" s="30">
        <f t="shared" si="38"/>
        <v>0</v>
      </c>
      <c r="L581" s="30">
        <f>IF(A581="В/П",,MIN(SUMIFS(L$3:L580,H$3:H580,H581,B$3:B580,B581)+E581,8)-SUMIFS(L$3:L580,H$3:H580,H581,B$3:B580,B581))</f>
        <v>0</v>
      </c>
    </row>
    <row r="582" spans="1:12" x14ac:dyDescent="0.2">
      <c r="A582" s="66" t="s">
        <v>53</v>
      </c>
      <c r="B582" s="6">
        <v>45305</v>
      </c>
      <c r="C582" s="71" t="str">
        <f t="shared" si="39"/>
        <v>Вс</v>
      </c>
      <c r="H582" s="30" t="s">
        <v>28</v>
      </c>
      <c r="I582" s="69">
        <f t="shared" si="40"/>
        <v>45292</v>
      </c>
      <c r="J582" s="30" t="str">
        <f>CHOOSE(SUMPRODUCT((K582:L582&gt;0)*{1,2})+1,"","переработка","норма","норма + переработка")</f>
        <v/>
      </c>
      <c r="K582" s="30">
        <f t="shared" si="38"/>
        <v>0</v>
      </c>
      <c r="L582" s="30">
        <f>IF(A582="В/П",,MIN(SUMIFS(L$3:L581,H$3:H581,H582,B$3:B581,B582)+E582,8)-SUMIFS(L$3:L581,H$3:H581,H582,B$3:B581,B582))</f>
        <v>0</v>
      </c>
    </row>
    <row r="583" spans="1:12" x14ac:dyDescent="0.2">
      <c r="B583" s="6">
        <v>45306</v>
      </c>
      <c r="C583" s="71" t="str">
        <f t="shared" si="39"/>
        <v>Пн</v>
      </c>
      <c r="D583" s="30" t="s">
        <v>77</v>
      </c>
      <c r="E583" s="30">
        <v>8</v>
      </c>
      <c r="H583" s="30" t="s">
        <v>28</v>
      </c>
      <c r="I583" s="69">
        <f t="shared" si="40"/>
        <v>45292</v>
      </c>
      <c r="J583" s="30" t="str">
        <f>CHOOSE(SUMPRODUCT((K583:L583&gt;0)*{1,2})+1,"","переработка","норма","норма + переработка")</f>
        <v>норма</v>
      </c>
      <c r="K583" s="30">
        <f t="shared" si="38"/>
        <v>0</v>
      </c>
      <c r="L583" s="30">
        <f>IF(A583="В/П",,MIN(SUMIFS(L$3:L582,H$3:H582,H583,B$3:B582,B583)+E583,8)-SUMIFS(L$3:L582,H$3:H582,H583,B$3:B582,B583))</f>
        <v>8</v>
      </c>
    </row>
    <row r="584" spans="1:12" x14ac:dyDescent="0.2">
      <c r="B584" s="6">
        <v>45307</v>
      </c>
      <c r="C584" s="71" t="str">
        <f t="shared" si="39"/>
        <v>Вт</v>
      </c>
      <c r="D584" s="30" t="s">
        <v>77</v>
      </c>
      <c r="E584" s="30">
        <v>8</v>
      </c>
      <c r="H584" s="30" t="s">
        <v>28</v>
      </c>
      <c r="I584" s="69">
        <f t="shared" si="40"/>
        <v>45292</v>
      </c>
      <c r="J584" s="30" t="str">
        <f>CHOOSE(SUMPRODUCT((K584:L584&gt;0)*{1,2})+1,"","переработка","норма","норма + переработка")</f>
        <v>норма</v>
      </c>
      <c r="K584" s="30">
        <f t="shared" si="38"/>
        <v>0</v>
      </c>
      <c r="L584" s="30">
        <f>IF(A584="В/П",,MIN(SUMIFS(L$3:L583,H$3:H583,H584,B$3:B583,B584)+E584,8)-SUMIFS(L$3:L583,H$3:H583,H584,B$3:B583,B584))</f>
        <v>8</v>
      </c>
    </row>
    <row r="585" spans="1:12" x14ac:dyDescent="0.2">
      <c r="B585" s="6">
        <v>45308</v>
      </c>
      <c r="C585" s="71" t="str">
        <f t="shared" si="39"/>
        <v>Ср</v>
      </c>
      <c r="D585" s="30" t="s">
        <v>77</v>
      </c>
      <c r="E585" s="30">
        <v>8</v>
      </c>
      <c r="H585" s="30" t="s">
        <v>28</v>
      </c>
      <c r="I585" s="69">
        <f t="shared" si="40"/>
        <v>45292</v>
      </c>
      <c r="J585" s="30" t="str">
        <f>CHOOSE(SUMPRODUCT((K585:L585&gt;0)*{1,2})+1,"","переработка","норма","норма + переработка")</f>
        <v>норма</v>
      </c>
      <c r="K585" s="30">
        <f t="shared" si="38"/>
        <v>0</v>
      </c>
      <c r="L585" s="30">
        <f>IF(A585="В/П",,MIN(SUMIFS(L$3:L584,H$3:H584,H585,B$3:B584,B585)+E585,8)-SUMIFS(L$3:L584,H$3:H584,H585,B$3:B584,B585))</f>
        <v>8</v>
      </c>
    </row>
    <row r="586" spans="1:12" x14ac:dyDescent="0.2">
      <c r="B586" s="6">
        <v>45309</v>
      </c>
      <c r="C586" s="71" t="str">
        <f t="shared" si="39"/>
        <v>Чт</v>
      </c>
      <c r="D586" s="30" t="s">
        <v>43</v>
      </c>
      <c r="E586" s="30">
        <v>8</v>
      </c>
      <c r="H586" s="30" t="s">
        <v>28</v>
      </c>
      <c r="I586" s="69">
        <f t="shared" si="40"/>
        <v>45292</v>
      </c>
      <c r="J586" s="30" t="str">
        <f>CHOOSE(SUMPRODUCT((K586:L586&gt;0)*{1,2})+1,"","переработка","норма","норма + переработка")</f>
        <v>норма</v>
      </c>
      <c r="K586" s="30">
        <f t="shared" si="38"/>
        <v>0</v>
      </c>
      <c r="L586" s="30">
        <f>IF(A586="В/П",,MIN(SUMIFS(L$3:L585,H$3:H585,H586,B$3:B585,B586)+E586,8)-SUMIFS(L$3:L585,H$3:H585,H586,B$3:B585,B586))</f>
        <v>8</v>
      </c>
    </row>
    <row r="587" spans="1:12" x14ac:dyDescent="0.2">
      <c r="B587" s="6">
        <v>45310</v>
      </c>
      <c r="C587" s="71" t="str">
        <f t="shared" si="39"/>
        <v>Пт</v>
      </c>
      <c r="D587" s="30" t="s">
        <v>43</v>
      </c>
      <c r="E587" s="30">
        <v>8</v>
      </c>
      <c r="H587" s="30" t="s">
        <v>28</v>
      </c>
      <c r="I587" s="69">
        <f t="shared" si="40"/>
        <v>45292</v>
      </c>
      <c r="J587" s="30" t="str">
        <f>CHOOSE(SUMPRODUCT((K587:L587&gt;0)*{1,2})+1,"","переработка","норма","норма + переработка")</f>
        <v>норма</v>
      </c>
      <c r="K587" s="30">
        <f t="shared" si="38"/>
        <v>0</v>
      </c>
      <c r="L587" s="30">
        <f>IF(A587="В/П",,MIN(SUMIFS(L$3:L586,H$3:H586,H587,B$3:B586,B587)+E587,8)-SUMIFS(L$3:L586,H$3:H586,H587,B$3:B586,B587))</f>
        <v>8</v>
      </c>
    </row>
    <row r="588" spans="1:12" x14ac:dyDescent="0.2">
      <c r="A588" s="66" t="s">
        <v>53</v>
      </c>
      <c r="B588" s="6">
        <v>45311</v>
      </c>
      <c r="C588" s="71" t="str">
        <f t="shared" si="39"/>
        <v>Сб</v>
      </c>
      <c r="H588" s="30" t="s">
        <v>28</v>
      </c>
      <c r="I588" s="69">
        <f t="shared" si="40"/>
        <v>45292</v>
      </c>
      <c r="J588" s="30" t="str">
        <f>CHOOSE(SUMPRODUCT((K588:L588&gt;0)*{1,2})+1,"","переработка","норма","норма + переработка")</f>
        <v/>
      </c>
      <c r="K588" s="30">
        <f t="shared" si="38"/>
        <v>0</v>
      </c>
      <c r="L588" s="30">
        <f>IF(A588="В/П",,MIN(SUMIFS(L$3:L587,H$3:H587,H588,B$3:B587,B588)+E588,8)-SUMIFS(L$3:L587,H$3:H587,H588,B$3:B587,B588))</f>
        <v>0</v>
      </c>
    </row>
    <row r="589" spans="1:12" x14ac:dyDescent="0.2">
      <c r="A589" s="66" t="s">
        <v>53</v>
      </c>
      <c r="B589" s="6">
        <v>45312</v>
      </c>
      <c r="C589" s="71" t="str">
        <f t="shared" si="39"/>
        <v>Вс</v>
      </c>
      <c r="H589" s="30" t="s">
        <v>28</v>
      </c>
      <c r="I589" s="69">
        <f t="shared" si="40"/>
        <v>45292</v>
      </c>
      <c r="J589" s="30" t="str">
        <f>CHOOSE(SUMPRODUCT((K589:L589&gt;0)*{1,2})+1,"","переработка","норма","норма + переработка")</f>
        <v/>
      </c>
      <c r="K589" s="30">
        <f t="shared" si="38"/>
        <v>0</v>
      </c>
      <c r="L589" s="30">
        <f>IF(A589="В/П",,MIN(SUMIFS(L$3:L588,H$3:H588,H589,B$3:B588,B589)+E589,8)-SUMIFS(L$3:L588,H$3:H588,H589,B$3:B588,B589))</f>
        <v>0</v>
      </c>
    </row>
    <row r="590" spans="1:12" x14ac:dyDescent="0.2">
      <c r="B590" s="6">
        <v>45313</v>
      </c>
      <c r="C590" s="71" t="str">
        <f t="shared" si="39"/>
        <v>Пн</v>
      </c>
      <c r="D590" s="30" t="s">
        <v>43</v>
      </c>
      <c r="E590" s="30">
        <v>8</v>
      </c>
      <c r="H590" s="30" t="s">
        <v>28</v>
      </c>
      <c r="I590" s="69">
        <f t="shared" si="40"/>
        <v>45292</v>
      </c>
      <c r="J590" s="30" t="str">
        <f>CHOOSE(SUMPRODUCT((K590:L590&gt;0)*{1,2})+1,"","переработка","норма","норма + переработка")</f>
        <v>норма</v>
      </c>
      <c r="K590" s="30">
        <f t="shared" si="38"/>
        <v>0</v>
      </c>
      <c r="L590" s="30">
        <f>IF(A590="В/П",,MIN(SUMIFS(L$3:L589,H$3:H589,H590,B$3:B589,B590)+E590,8)-SUMIFS(L$3:L589,H$3:H589,H590,B$3:B589,B590))</f>
        <v>8</v>
      </c>
    </row>
    <row r="591" spans="1:12" x14ac:dyDescent="0.2">
      <c r="B591" s="6">
        <v>45314</v>
      </c>
      <c r="C591" s="71" t="str">
        <f t="shared" si="39"/>
        <v>Вт</v>
      </c>
      <c r="D591" s="30" t="s">
        <v>43</v>
      </c>
      <c r="E591" s="30">
        <v>8</v>
      </c>
      <c r="H591" s="30" t="s">
        <v>28</v>
      </c>
      <c r="I591" s="69">
        <f t="shared" si="40"/>
        <v>45292</v>
      </c>
      <c r="J591" s="30" t="str">
        <f>CHOOSE(SUMPRODUCT((K591:L591&gt;0)*{1,2})+1,"","переработка","норма","норма + переработка")</f>
        <v>норма</v>
      </c>
      <c r="K591" s="30">
        <f t="shared" si="38"/>
        <v>0</v>
      </c>
      <c r="L591" s="30">
        <f>IF(A591="В/П",,MIN(SUMIFS(L$3:L590,H$3:H590,H591,B$3:B590,B591)+E591,8)-SUMIFS(L$3:L590,H$3:H590,H591,B$3:B590,B591))</f>
        <v>8</v>
      </c>
    </row>
    <row r="592" spans="1:12" x14ac:dyDescent="0.2">
      <c r="B592" s="6">
        <v>45315</v>
      </c>
      <c r="C592" s="71" t="str">
        <f t="shared" si="39"/>
        <v>Ср</v>
      </c>
      <c r="D592" s="30" t="s">
        <v>43</v>
      </c>
      <c r="E592" s="30">
        <v>8</v>
      </c>
      <c r="H592" s="30" t="s">
        <v>28</v>
      </c>
      <c r="I592" s="69">
        <f t="shared" si="40"/>
        <v>45292</v>
      </c>
      <c r="J592" s="30" t="str">
        <f>CHOOSE(SUMPRODUCT((K592:L592&gt;0)*{1,2})+1,"","переработка","норма","норма + переработка")</f>
        <v>норма</v>
      </c>
      <c r="K592" s="30">
        <f t="shared" si="38"/>
        <v>0</v>
      </c>
      <c r="L592" s="30">
        <f>IF(A592="В/П",,MIN(SUMIFS(L$3:L591,H$3:H591,H592,B$3:B591,B592)+E592,8)-SUMIFS(L$3:L591,H$3:H591,H592,B$3:B591,B592))</f>
        <v>8</v>
      </c>
    </row>
    <row r="593" spans="1:12" x14ac:dyDescent="0.2">
      <c r="B593" s="6">
        <v>45316</v>
      </c>
      <c r="C593" s="71" t="str">
        <f t="shared" si="39"/>
        <v>Чт</v>
      </c>
      <c r="D593" s="30" t="s">
        <v>43</v>
      </c>
      <c r="E593" s="30">
        <v>8</v>
      </c>
      <c r="H593" s="30" t="s">
        <v>28</v>
      </c>
      <c r="I593" s="69">
        <f t="shared" si="40"/>
        <v>45292</v>
      </c>
      <c r="J593" s="30" t="str">
        <f>CHOOSE(SUMPRODUCT((K593:L593&gt;0)*{1,2})+1,"","переработка","норма","норма + переработка")</f>
        <v>норма</v>
      </c>
      <c r="K593" s="30">
        <f t="shared" si="38"/>
        <v>0</v>
      </c>
      <c r="L593" s="30">
        <f>IF(A593="В/П",,MIN(SUMIFS(L$3:L592,H$3:H592,H593,B$3:B592,B593)+E593,8)-SUMIFS(L$3:L592,H$3:H592,H593,B$3:B592,B593))</f>
        <v>8</v>
      </c>
    </row>
    <row r="594" spans="1:12" x14ac:dyDescent="0.2">
      <c r="B594" s="6">
        <v>45317</v>
      </c>
      <c r="C594" s="71" t="str">
        <f t="shared" si="39"/>
        <v>Пт</v>
      </c>
      <c r="D594" s="30" t="s">
        <v>43</v>
      </c>
      <c r="E594" s="30">
        <v>8</v>
      </c>
      <c r="H594" s="30" t="s">
        <v>28</v>
      </c>
      <c r="I594" s="69">
        <f t="shared" si="40"/>
        <v>45292</v>
      </c>
      <c r="J594" s="30" t="str">
        <f>CHOOSE(SUMPRODUCT((K594:L594&gt;0)*{1,2})+1,"","переработка","норма","норма + переработка")</f>
        <v>норма</v>
      </c>
      <c r="K594" s="30">
        <f t="shared" si="38"/>
        <v>0</v>
      </c>
      <c r="L594" s="30">
        <f>IF(A594="В/П",,MIN(SUMIFS(L$3:L593,H$3:H593,H594,B$3:B593,B594)+E594,8)-SUMIFS(L$3:L593,H$3:H593,H594,B$3:B593,B594))</f>
        <v>8</v>
      </c>
    </row>
    <row r="595" spans="1:12" x14ac:dyDescent="0.2">
      <c r="A595" s="66" t="s">
        <v>53</v>
      </c>
      <c r="B595" s="6">
        <v>45318</v>
      </c>
      <c r="C595" s="71" t="str">
        <f t="shared" si="39"/>
        <v>Сб</v>
      </c>
      <c r="H595" s="30" t="s">
        <v>28</v>
      </c>
      <c r="I595" s="69">
        <f t="shared" si="40"/>
        <v>45292</v>
      </c>
      <c r="J595" s="30" t="str">
        <f>CHOOSE(SUMPRODUCT((K595:L595&gt;0)*{1,2})+1,"","переработка","норма","норма + переработка")</f>
        <v/>
      </c>
      <c r="K595" s="30">
        <f t="shared" si="38"/>
        <v>0</v>
      </c>
      <c r="L595" s="30">
        <f>IF(A595="В/П",,MIN(SUMIFS(L$3:L594,H$3:H594,H595,B$3:B594,B595)+E595,8)-SUMIFS(L$3:L594,H$3:H594,H595,B$3:B594,B595))</f>
        <v>0</v>
      </c>
    </row>
    <row r="596" spans="1:12" x14ac:dyDescent="0.2">
      <c r="A596" s="66" t="s">
        <v>53</v>
      </c>
      <c r="B596" s="6">
        <v>45319</v>
      </c>
      <c r="C596" s="71" t="str">
        <f t="shared" si="39"/>
        <v>Вс</v>
      </c>
      <c r="H596" s="30" t="s">
        <v>28</v>
      </c>
      <c r="I596" s="69">
        <f t="shared" si="40"/>
        <v>45292</v>
      </c>
      <c r="J596" s="30" t="str">
        <f>CHOOSE(SUMPRODUCT((K596:L596&gt;0)*{1,2})+1,"","переработка","норма","норма + переработка")</f>
        <v/>
      </c>
      <c r="K596" s="30">
        <f t="shared" si="38"/>
        <v>0</v>
      </c>
      <c r="L596" s="30">
        <f>IF(A596="В/П",,MIN(SUMIFS(L$3:L595,H$3:H595,H596,B$3:B595,B596)+E596,8)-SUMIFS(L$3:L595,H$3:H595,H596,B$3:B595,B596))</f>
        <v>0</v>
      </c>
    </row>
    <row r="597" spans="1:12" x14ac:dyDescent="0.2">
      <c r="B597" s="6">
        <v>45320</v>
      </c>
      <c r="C597" s="71" t="str">
        <f t="shared" si="39"/>
        <v>Пн</v>
      </c>
      <c r="D597" s="30" t="s">
        <v>43</v>
      </c>
      <c r="E597" s="30">
        <v>8</v>
      </c>
      <c r="H597" s="30" t="s">
        <v>28</v>
      </c>
      <c r="I597" s="69">
        <f t="shared" si="40"/>
        <v>45292</v>
      </c>
      <c r="J597" s="30" t="str">
        <f>CHOOSE(SUMPRODUCT((K597:L597&gt;0)*{1,2})+1,"","переработка","норма","норма + переработка")</f>
        <v>норма</v>
      </c>
      <c r="K597" s="30">
        <f t="shared" si="38"/>
        <v>0</v>
      </c>
      <c r="L597" s="30">
        <f>IF(A597="В/П",,MIN(SUMIFS(L$3:L596,H$3:H596,H597,B$3:B596,B597)+E597,8)-SUMIFS(L$3:L596,H$3:H596,H597,B$3:B596,B597))</f>
        <v>8</v>
      </c>
    </row>
    <row r="598" spans="1:12" x14ac:dyDescent="0.2">
      <c r="B598" s="6">
        <v>45321</v>
      </c>
      <c r="C598" s="71" t="str">
        <f t="shared" si="39"/>
        <v>Вт</v>
      </c>
      <c r="D598" s="30" t="s">
        <v>43</v>
      </c>
      <c r="E598" s="30">
        <v>8</v>
      </c>
      <c r="H598" s="30" t="s">
        <v>28</v>
      </c>
      <c r="I598" s="69">
        <f t="shared" si="40"/>
        <v>45292</v>
      </c>
      <c r="J598" s="30" t="str">
        <f>CHOOSE(SUMPRODUCT((K598:L598&gt;0)*{1,2})+1,"","переработка","норма","норма + переработка")</f>
        <v>норма</v>
      </c>
      <c r="K598" s="30">
        <f t="shared" si="38"/>
        <v>0</v>
      </c>
      <c r="L598" s="30">
        <f>IF(A598="В/П",,MIN(SUMIFS(L$3:L597,H$3:H597,H598,B$3:B597,B598)+E598,8)-SUMIFS(L$3:L597,H$3:H597,H598,B$3:B597,B598))</f>
        <v>8</v>
      </c>
    </row>
    <row r="599" spans="1:12" x14ac:dyDescent="0.2">
      <c r="B599" s="6">
        <v>45322</v>
      </c>
      <c r="C599" s="71" t="str">
        <f t="shared" si="39"/>
        <v>Ср</v>
      </c>
      <c r="D599" s="30" t="s">
        <v>43</v>
      </c>
      <c r="E599" s="30">
        <v>8</v>
      </c>
      <c r="H599" s="30" t="s">
        <v>28</v>
      </c>
      <c r="I599" s="69">
        <f t="shared" si="40"/>
        <v>45292</v>
      </c>
      <c r="J599" s="30" t="str">
        <f>CHOOSE(SUMPRODUCT((K599:L599&gt;0)*{1,2})+1,"","переработка","норма","норма + переработка")</f>
        <v>норма</v>
      </c>
      <c r="K599" s="30">
        <f t="shared" si="38"/>
        <v>0</v>
      </c>
      <c r="L599" s="30">
        <f>IF(A599="В/П",,MIN(SUMIFS(L$3:L598,H$3:H598,H599,B$3:B598,B599)+E599,8)-SUMIFS(L$3:L598,H$3:H598,H599,B$3:B598,B599))</f>
        <v>8</v>
      </c>
    </row>
    <row r="600" spans="1:12" x14ac:dyDescent="0.2">
      <c r="A600" s="66" t="s">
        <v>53</v>
      </c>
      <c r="B600" s="6">
        <v>45292</v>
      </c>
      <c r="C600" s="71" t="str">
        <f>TEXT(B600,"ДДД")</f>
        <v>Пн</v>
      </c>
      <c r="H600" s="30" t="s">
        <v>25</v>
      </c>
      <c r="I600" s="69">
        <f t="shared" si="40"/>
        <v>45292</v>
      </c>
      <c r="J600" s="30" t="str">
        <f>CHOOSE(SUMPRODUCT((K600:L600&gt;0)*{1,2})+1,"","переработка","норма","норма + переработка")</f>
        <v/>
      </c>
      <c r="K600" s="30">
        <f t="shared" si="38"/>
        <v>0</v>
      </c>
      <c r="L600" s="30">
        <f>IF(A600="В/П",,MIN(SUMIFS(L$3:L599,H$3:H599,H600,B$3:B599,B600)+E600,8)-SUMIFS(L$3:L599,H$3:H599,H600,B$3:B599,B600))</f>
        <v>0</v>
      </c>
    </row>
    <row r="601" spans="1:12" x14ac:dyDescent="0.2">
      <c r="A601" s="66" t="s">
        <v>53</v>
      </c>
      <c r="B601" s="6">
        <v>45293</v>
      </c>
      <c r="C601" s="71" t="str">
        <f t="shared" ref="C601:C679" si="41">TEXT(B601,"ДДД")</f>
        <v>Вт</v>
      </c>
      <c r="H601" s="30" t="s">
        <v>25</v>
      </c>
      <c r="I601" s="69">
        <f t="shared" si="40"/>
        <v>45292</v>
      </c>
      <c r="J601" s="30" t="str">
        <f>CHOOSE(SUMPRODUCT((K601:L601&gt;0)*{1,2})+1,"","переработка","норма","норма + переработка")</f>
        <v/>
      </c>
      <c r="K601" s="30">
        <f t="shared" si="38"/>
        <v>0</v>
      </c>
      <c r="L601" s="30">
        <f>IF(A601="В/П",,MIN(SUMIFS(L$3:L600,H$3:H600,H601,B$3:B600,B601)+E601,8)-SUMIFS(L$3:L600,H$3:H600,H601,B$3:B600,B601))</f>
        <v>0</v>
      </c>
    </row>
    <row r="602" spans="1:12" x14ac:dyDescent="0.2">
      <c r="A602" s="66" t="s">
        <v>53</v>
      </c>
      <c r="B602" s="6">
        <v>45294</v>
      </c>
      <c r="C602" s="71" t="str">
        <f t="shared" si="41"/>
        <v>Ср</v>
      </c>
      <c r="H602" s="30" t="s">
        <v>25</v>
      </c>
      <c r="I602" s="69">
        <f t="shared" ref="I602:I632" si="42">EOMONTH(B602,-1)+1</f>
        <v>45292</v>
      </c>
      <c r="J602" s="30" t="str">
        <f>CHOOSE(SUMPRODUCT((K602:L602&gt;0)*{1,2})+1,"","переработка","норма","норма + переработка")</f>
        <v/>
      </c>
      <c r="K602" s="30">
        <f t="shared" si="38"/>
        <v>0</v>
      </c>
      <c r="L602" s="30">
        <f>IF(A602="В/П",,MIN(SUMIFS(L$3:L601,H$3:H601,H602,B$3:B601,B602)+E602,8)-SUMIFS(L$3:L601,H$3:H601,H602,B$3:B601,B602))</f>
        <v>0</v>
      </c>
    </row>
    <row r="603" spans="1:12" x14ac:dyDescent="0.2">
      <c r="A603" s="66" t="s">
        <v>53</v>
      </c>
      <c r="B603" s="6">
        <v>45295</v>
      </c>
      <c r="C603" s="71" t="str">
        <f t="shared" si="41"/>
        <v>Чт</v>
      </c>
      <c r="H603" s="30" t="s">
        <v>25</v>
      </c>
      <c r="I603" s="69">
        <f t="shared" si="42"/>
        <v>45292</v>
      </c>
      <c r="J603" s="30" t="str">
        <f>CHOOSE(SUMPRODUCT((K603:L603&gt;0)*{1,2})+1,"","переработка","норма","норма + переработка")</f>
        <v/>
      </c>
      <c r="K603" s="30">
        <f t="shared" si="38"/>
        <v>0</v>
      </c>
      <c r="L603" s="30">
        <f>IF(A603="В/П",,MIN(SUMIFS(L$3:L602,H$3:H602,H603,B$3:B602,B603)+E603,8)-SUMIFS(L$3:L602,H$3:H602,H603,B$3:B602,B603))</f>
        <v>0</v>
      </c>
    </row>
    <row r="604" spans="1:12" x14ac:dyDescent="0.2">
      <c r="A604" s="66" t="s">
        <v>53</v>
      </c>
      <c r="B604" s="6">
        <v>45296</v>
      </c>
      <c r="C604" s="71" t="str">
        <f t="shared" si="41"/>
        <v>Пт</v>
      </c>
      <c r="H604" s="30" t="s">
        <v>25</v>
      </c>
      <c r="I604" s="69">
        <f t="shared" si="42"/>
        <v>45292</v>
      </c>
      <c r="J604" s="30" t="str">
        <f>CHOOSE(SUMPRODUCT((K604:L604&gt;0)*{1,2})+1,"","переработка","норма","норма + переработка")</f>
        <v/>
      </c>
      <c r="K604" s="30">
        <f t="shared" si="38"/>
        <v>0</v>
      </c>
      <c r="L604" s="30">
        <f>IF(A604="В/П",,MIN(SUMIFS(L$3:L603,H$3:H603,H604,B$3:B603,B604)+E604,8)-SUMIFS(L$3:L603,H$3:H603,H604,B$3:B603,B604))</f>
        <v>0</v>
      </c>
    </row>
    <row r="605" spans="1:12" x14ac:dyDescent="0.2">
      <c r="A605" s="66" t="s">
        <v>53</v>
      </c>
      <c r="B605" s="6">
        <v>45297</v>
      </c>
      <c r="C605" s="71" t="str">
        <f t="shared" si="41"/>
        <v>Сб</v>
      </c>
      <c r="H605" s="30" t="s">
        <v>25</v>
      </c>
      <c r="I605" s="69">
        <f t="shared" si="42"/>
        <v>45292</v>
      </c>
      <c r="J605" s="30" t="str">
        <f>CHOOSE(SUMPRODUCT((K605:L605&gt;0)*{1,2})+1,"","переработка","норма","норма + переработка")</f>
        <v/>
      </c>
      <c r="K605" s="30">
        <f t="shared" si="38"/>
        <v>0</v>
      </c>
      <c r="L605" s="30">
        <f>IF(A605="В/П",,MIN(SUMIFS(L$3:L604,H$3:H604,H605,B$3:B604,B605)+E605,8)-SUMIFS(L$3:L604,H$3:H604,H605,B$3:B604,B605))</f>
        <v>0</v>
      </c>
    </row>
    <row r="606" spans="1:12" x14ac:dyDescent="0.2">
      <c r="A606" s="66" t="s">
        <v>53</v>
      </c>
      <c r="B606" s="6">
        <v>45298</v>
      </c>
      <c r="C606" s="71" t="str">
        <f t="shared" si="41"/>
        <v>Вс</v>
      </c>
      <c r="H606" s="30" t="s">
        <v>25</v>
      </c>
      <c r="I606" s="69">
        <f t="shared" si="42"/>
        <v>45292</v>
      </c>
      <c r="J606" s="30" t="str">
        <f>CHOOSE(SUMPRODUCT((K606:L606&gt;0)*{1,2})+1,"","переработка","норма","норма + переработка")</f>
        <v/>
      </c>
      <c r="K606" s="30">
        <f t="shared" si="38"/>
        <v>0</v>
      </c>
      <c r="L606" s="30">
        <f>IF(A606="В/П",,MIN(SUMIFS(L$3:L605,H$3:H605,H606,B$3:B605,B606)+E606,8)-SUMIFS(L$3:L605,H$3:H605,H606,B$3:B605,B606))</f>
        <v>0</v>
      </c>
    </row>
    <row r="607" spans="1:12" x14ac:dyDescent="0.2">
      <c r="A607" s="66" t="s">
        <v>53</v>
      </c>
      <c r="B607" s="6">
        <v>45299</v>
      </c>
      <c r="C607" s="71" t="str">
        <f t="shared" si="41"/>
        <v>Пн</v>
      </c>
      <c r="D607" s="30" t="s">
        <v>47</v>
      </c>
      <c r="E607" s="30">
        <v>8</v>
      </c>
      <c r="H607" s="30" t="s">
        <v>25</v>
      </c>
      <c r="I607" s="69">
        <f t="shared" si="42"/>
        <v>45292</v>
      </c>
      <c r="J607" s="30" t="str">
        <f>CHOOSE(SUMPRODUCT((K607:L607&gt;0)*{1,2})+1,"","переработка","норма","норма + переработка")</f>
        <v>переработка</v>
      </c>
      <c r="K607" s="30">
        <f t="shared" si="38"/>
        <v>8</v>
      </c>
      <c r="L607" s="30">
        <f>IF(A607="В/П",,MIN(SUMIFS(L$3:L606,H$3:H606,H607,B$3:B606,B607)+E607,8)-SUMIFS(L$3:L606,H$3:H606,H607,B$3:B606,B607))</f>
        <v>0</v>
      </c>
    </row>
    <row r="608" spans="1:12" x14ac:dyDescent="0.2">
      <c r="B608" s="6">
        <v>45300</v>
      </c>
      <c r="C608" s="71" t="str">
        <f t="shared" si="41"/>
        <v>Вт</v>
      </c>
      <c r="D608" s="30" t="s">
        <v>47</v>
      </c>
      <c r="E608" s="30">
        <v>8</v>
      </c>
      <c r="H608" s="30" t="s">
        <v>25</v>
      </c>
      <c r="I608" s="69">
        <f t="shared" si="42"/>
        <v>45292</v>
      </c>
      <c r="J608" s="30" t="str">
        <f>CHOOSE(SUMPRODUCT((K608:L608&gt;0)*{1,2})+1,"","переработка","норма","норма + переработка")</f>
        <v>норма</v>
      </c>
      <c r="K608" s="30">
        <f t="shared" si="38"/>
        <v>0</v>
      </c>
      <c r="L608" s="30">
        <f>IF(A608="В/П",,MIN(SUMIFS(L$3:L607,H$3:H607,H608,B$3:B607,B608)+E608,8)-SUMIFS(L$3:L607,H$3:H607,H608,B$3:B607,B608))</f>
        <v>8</v>
      </c>
    </row>
    <row r="609" spans="1:12" x14ac:dyDescent="0.2">
      <c r="B609" s="6">
        <v>45301</v>
      </c>
      <c r="C609" s="71" t="str">
        <f t="shared" si="41"/>
        <v>Ср</v>
      </c>
      <c r="D609" s="30" t="s">
        <v>47</v>
      </c>
      <c r="E609" s="30">
        <v>8</v>
      </c>
      <c r="H609" s="30" t="s">
        <v>25</v>
      </c>
      <c r="I609" s="69">
        <f t="shared" si="42"/>
        <v>45292</v>
      </c>
      <c r="J609" s="30" t="str">
        <f>CHOOSE(SUMPRODUCT((K609:L609&gt;0)*{1,2})+1,"","переработка","норма","норма + переработка")</f>
        <v>норма</v>
      </c>
      <c r="K609" s="30">
        <f t="shared" si="38"/>
        <v>0</v>
      </c>
      <c r="L609" s="30">
        <f>IF(A609="В/П",,MIN(SUMIFS(L$3:L608,H$3:H608,H609,B$3:B608,B609)+E609,8)-SUMIFS(L$3:L608,H$3:H608,H609,B$3:B608,B609))</f>
        <v>8</v>
      </c>
    </row>
    <row r="610" spans="1:12" x14ac:dyDescent="0.2">
      <c r="B610" s="6">
        <v>45302</v>
      </c>
      <c r="C610" s="71" t="str">
        <f t="shared" si="41"/>
        <v>Чт</v>
      </c>
      <c r="D610" s="30" t="s">
        <v>47</v>
      </c>
      <c r="E610" s="30">
        <v>8</v>
      </c>
      <c r="H610" s="30" t="s">
        <v>25</v>
      </c>
      <c r="I610" s="69">
        <f t="shared" si="42"/>
        <v>45292</v>
      </c>
      <c r="J610" s="30" t="str">
        <f>CHOOSE(SUMPRODUCT((K610:L610&gt;0)*{1,2})+1,"","переработка","норма","норма + переработка")</f>
        <v>норма</v>
      </c>
      <c r="K610" s="30">
        <f t="shared" si="38"/>
        <v>0</v>
      </c>
      <c r="L610" s="30">
        <f>IF(A610="В/П",,MIN(SUMIFS(L$3:L609,H$3:H609,H610,B$3:B609,B610)+E610,8)-SUMIFS(L$3:L609,H$3:H609,H610,B$3:B609,B610))</f>
        <v>8</v>
      </c>
    </row>
    <row r="611" spans="1:12" x14ac:dyDescent="0.2">
      <c r="B611" s="6">
        <v>45303</v>
      </c>
      <c r="C611" s="71" t="str">
        <f t="shared" si="41"/>
        <v>Пт</v>
      </c>
      <c r="D611" s="30" t="s">
        <v>47</v>
      </c>
      <c r="E611" s="30">
        <v>8</v>
      </c>
      <c r="H611" s="30" t="s">
        <v>25</v>
      </c>
      <c r="I611" s="69">
        <f t="shared" si="42"/>
        <v>45292</v>
      </c>
      <c r="J611" s="30" t="str">
        <f>CHOOSE(SUMPRODUCT((K611:L611&gt;0)*{1,2})+1,"","переработка","норма","норма + переработка")</f>
        <v>норма</v>
      </c>
      <c r="K611" s="30">
        <f t="shared" si="38"/>
        <v>0</v>
      </c>
      <c r="L611" s="30">
        <f>IF(A611="В/П",,MIN(SUMIFS(L$3:L610,H$3:H610,H611,B$3:B610,B611)+E611,8)-SUMIFS(L$3:L610,H$3:H610,H611,B$3:B610,B611))</f>
        <v>8</v>
      </c>
    </row>
    <row r="612" spans="1:12" x14ac:dyDescent="0.2">
      <c r="A612" s="66" t="s">
        <v>53</v>
      </c>
      <c r="B612" s="6">
        <v>45304</v>
      </c>
      <c r="C612" s="71" t="str">
        <f t="shared" si="41"/>
        <v>Сб</v>
      </c>
      <c r="H612" s="30" t="s">
        <v>25</v>
      </c>
      <c r="I612" s="69">
        <f t="shared" si="42"/>
        <v>45292</v>
      </c>
      <c r="J612" s="30" t="str">
        <f>CHOOSE(SUMPRODUCT((K612:L612&gt;0)*{1,2})+1,"","переработка","норма","норма + переработка")</f>
        <v/>
      </c>
      <c r="K612" s="30">
        <f t="shared" si="38"/>
        <v>0</v>
      </c>
      <c r="L612" s="30">
        <f>IF(A612="В/П",,MIN(SUMIFS(L$3:L611,H$3:H611,H612,B$3:B611,B612)+E612,8)-SUMIFS(L$3:L611,H$3:H611,H612,B$3:B611,B612))</f>
        <v>0</v>
      </c>
    </row>
    <row r="613" spans="1:12" x14ac:dyDescent="0.2">
      <c r="A613" s="66" t="s">
        <v>53</v>
      </c>
      <c r="B613" s="6">
        <v>45305</v>
      </c>
      <c r="C613" s="71" t="str">
        <f t="shared" si="41"/>
        <v>Вс</v>
      </c>
      <c r="H613" s="30" t="s">
        <v>25</v>
      </c>
      <c r="I613" s="69">
        <f t="shared" si="42"/>
        <v>45292</v>
      </c>
      <c r="J613" s="30" t="str">
        <f>CHOOSE(SUMPRODUCT((K613:L613&gt;0)*{1,2})+1,"","переработка","норма","норма + переработка")</f>
        <v/>
      </c>
      <c r="K613" s="30">
        <f t="shared" si="38"/>
        <v>0</v>
      </c>
      <c r="L613" s="30">
        <f>IF(A613="В/П",,MIN(SUMIFS(L$3:L612,H$3:H612,H613,B$3:B612,B613)+E613,8)-SUMIFS(L$3:L612,H$3:H612,H613,B$3:B612,B613))</f>
        <v>0</v>
      </c>
    </row>
    <row r="614" spans="1:12" x14ac:dyDescent="0.2">
      <c r="B614" s="6">
        <v>45306</v>
      </c>
      <c r="C614" s="71" t="str">
        <f t="shared" si="41"/>
        <v>Пн</v>
      </c>
      <c r="D614" s="30" t="s">
        <v>47</v>
      </c>
      <c r="E614" s="30">
        <v>8</v>
      </c>
      <c r="H614" s="30" t="s">
        <v>25</v>
      </c>
      <c r="I614" s="69">
        <f t="shared" si="42"/>
        <v>45292</v>
      </c>
      <c r="J614" s="30" t="str">
        <f>CHOOSE(SUMPRODUCT((K614:L614&gt;0)*{1,2})+1,"","переработка","норма","норма + переработка")</f>
        <v>норма</v>
      </c>
      <c r="K614" s="30">
        <f t="shared" si="38"/>
        <v>0</v>
      </c>
      <c r="L614" s="30">
        <f>IF(A614="В/П",,MIN(SUMIFS(L$3:L613,H$3:H613,H614,B$3:B613,B614)+E614,8)-SUMIFS(L$3:L613,H$3:H613,H614,B$3:B613,B614))</f>
        <v>8</v>
      </c>
    </row>
    <row r="615" spans="1:12" x14ac:dyDescent="0.2">
      <c r="B615" s="6">
        <v>45307</v>
      </c>
      <c r="C615" s="71" t="str">
        <f t="shared" si="41"/>
        <v>Вт</v>
      </c>
      <c r="D615" s="30" t="s">
        <v>47</v>
      </c>
      <c r="E615" s="30">
        <v>10</v>
      </c>
      <c r="H615" s="30" t="s">
        <v>25</v>
      </c>
      <c r="I615" s="69">
        <f t="shared" si="42"/>
        <v>45292</v>
      </c>
      <c r="J615" s="30" t="str">
        <f>CHOOSE(SUMPRODUCT((K615:L615&gt;0)*{1,2})+1,"","переработка","норма","норма + переработка")</f>
        <v>норма + переработка</v>
      </c>
      <c r="K615" s="30">
        <f t="shared" si="38"/>
        <v>2</v>
      </c>
      <c r="L615" s="30">
        <f>IF(A615="В/П",,MIN(SUMIFS(L$3:L614,H$3:H614,H615,B$3:B614,B615)+E615,8)-SUMIFS(L$3:L614,H$3:H614,H615,B$3:B614,B615))</f>
        <v>8</v>
      </c>
    </row>
    <row r="616" spans="1:12" x14ac:dyDescent="0.2">
      <c r="B616" s="6">
        <v>45308</v>
      </c>
      <c r="C616" s="71" t="str">
        <f t="shared" si="41"/>
        <v>Ср</v>
      </c>
      <c r="D616" s="30" t="s">
        <v>47</v>
      </c>
      <c r="E616" s="30">
        <v>9</v>
      </c>
      <c r="H616" s="30" t="s">
        <v>25</v>
      </c>
      <c r="I616" s="69">
        <f t="shared" si="42"/>
        <v>45292</v>
      </c>
      <c r="J616" s="30" t="str">
        <f>CHOOSE(SUMPRODUCT((K616:L616&gt;0)*{1,2})+1,"","переработка","норма","норма + переработка")</f>
        <v>норма + переработка</v>
      </c>
      <c r="K616" s="30">
        <f t="shared" si="38"/>
        <v>1</v>
      </c>
      <c r="L616" s="30">
        <f>IF(A616="В/П",,MIN(SUMIFS(L$3:L615,H$3:H615,H616,B$3:B615,B616)+E616,8)-SUMIFS(L$3:L615,H$3:H615,H616,B$3:B615,B616))</f>
        <v>8</v>
      </c>
    </row>
    <row r="617" spans="1:12" x14ac:dyDescent="0.2">
      <c r="B617" s="6">
        <v>45309</v>
      </c>
      <c r="C617" s="71" t="str">
        <f t="shared" si="41"/>
        <v>Чт</v>
      </c>
      <c r="D617" s="30" t="s">
        <v>47</v>
      </c>
      <c r="E617" s="30">
        <v>11</v>
      </c>
      <c r="H617" s="30" t="s">
        <v>25</v>
      </c>
      <c r="I617" s="69">
        <f t="shared" si="42"/>
        <v>45292</v>
      </c>
      <c r="J617" s="30" t="str">
        <f>CHOOSE(SUMPRODUCT((K617:L617&gt;0)*{1,2})+1,"","переработка","норма","норма + переработка")</f>
        <v>норма + переработка</v>
      </c>
      <c r="K617" s="30">
        <f t="shared" si="38"/>
        <v>3</v>
      </c>
      <c r="L617" s="30">
        <f>IF(A617="В/П",,MIN(SUMIFS(L$3:L616,H$3:H616,H617,B$3:B616,B617)+E617,8)-SUMIFS(L$3:L616,H$3:H616,H617,B$3:B616,B617))</f>
        <v>8</v>
      </c>
    </row>
    <row r="618" spans="1:12" x14ac:dyDescent="0.2">
      <c r="B618" s="6">
        <v>45310</v>
      </c>
      <c r="C618" s="71" t="str">
        <f t="shared" si="41"/>
        <v>Пт</v>
      </c>
      <c r="D618" s="30" t="s">
        <v>47</v>
      </c>
      <c r="E618" s="30">
        <v>10</v>
      </c>
      <c r="H618" s="30" t="s">
        <v>25</v>
      </c>
      <c r="I618" s="69">
        <f t="shared" si="42"/>
        <v>45292</v>
      </c>
      <c r="J618" s="30" t="str">
        <f>CHOOSE(SUMPRODUCT((K618:L618&gt;0)*{1,2})+1,"","переработка","норма","норма + переработка")</f>
        <v>норма + переработка</v>
      </c>
      <c r="K618" s="30">
        <f t="shared" si="38"/>
        <v>2</v>
      </c>
      <c r="L618" s="30">
        <f>IF(A618="В/П",,MIN(SUMIFS(L$3:L617,H$3:H617,H618,B$3:B617,B618)+E618,8)-SUMIFS(L$3:L617,H$3:H617,H618,B$3:B617,B618))</f>
        <v>8</v>
      </c>
    </row>
    <row r="619" spans="1:12" x14ac:dyDescent="0.2">
      <c r="A619" s="66" t="s">
        <v>53</v>
      </c>
      <c r="B619" s="6">
        <v>45311</v>
      </c>
      <c r="C619" s="71" t="str">
        <f t="shared" si="41"/>
        <v>Сб</v>
      </c>
      <c r="D619" s="30" t="s">
        <v>47</v>
      </c>
      <c r="E619" s="30">
        <v>10</v>
      </c>
      <c r="H619" s="30" t="s">
        <v>25</v>
      </c>
      <c r="I619" s="69">
        <f t="shared" si="42"/>
        <v>45292</v>
      </c>
      <c r="J619" s="30" t="str">
        <f>CHOOSE(SUMPRODUCT((K619:L619&gt;0)*{1,2})+1,"","переработка","норма","норма + переработка")</f>
        <v>переработка</v>
      </c>
      <c r="K619" s="30">
        <f t="shared" si="38"/>
        <v>10</v>
      </c>
      <c r="L619" s="30">
        <f>IF(A619="В/П",,MIN(SUMIFS(L$3:L618,H$3:H618,H619,B$3:B618,B619)+E619,8)-SUMIFS(L$3:L618,H$3:H618,H619,B$3:B618,B619))</f>
        <v>0</v>
      </c>
    </row>
    <row r="620" spans="1:12" x14ac:dyDescent="0.2">
      <c r="A620" s="66" t="s">
        <v>53</v>
      </c>
      <c r="B620" s="6">
        <v>45312</v>
      </c>
      <c r="C620" s="71" t="str">
        <f t="shared" si="41"/>
        <v>Вс</v>
      </c>
      <c r="D620" s="30" t="s">
        <v>47</v>
      </c>
      <c r="E620" s="30">
        <v>4</v>
      </c>
      <c r="H620" s="30" t="s">
        <v>25</v>
      </c>
      <c r="I620" s="69">
        <f t="shared" si="42"/>
        <v>45292</v>
      </c>
      <c r="J620" s="30" t="str">
        <f>CHOOSE(SUMPRODUCT((K620:L620&gt;0)*{1,2})+1,"","переработка","норма","норма + переработка")</f>
        <v>переработка</v>
      </c>
      <c r="K620" s="30">
        <f t="shared" si="38"/>
        <v>4</v>
      </c>
      <c r="L620" s="30">
        <f>IF(A620="В/П",,MIN(SUMIFS(L$3:L619,H$3:H619,H620,B$3:B619,B620)+E620,8)-SUMIFS(L$3:L619,H$3:H619,H620,B$3:B619,B620))</f>
        <v>0</v>
      </c>
    </row>
    <row r="621" spans="1:12" x14ac:dyDescent="0.2">
      <c r="B621" s="6">
        <v>45313</v>
      </c>
      <c r="C621" s="71" t="str">
        <f t="shared" si="41"/>
        <v>Пн</v>
      </c>
      <c r="D621" s="30" t="s">
        <v>47</v>
      </c>
      <c r="E621" s="30">
        <v>10</v>
      </c>
      <c r="H621" s="30" t="s">
        <v>25</v>
      </c>
      <c r="I621" s="69">
        <f t="shared" si="42"/>
        <v>45292</v>
      </c>
      <c r="J621" s="30" t="str">
        <f>CHOOSE(SUMPRODUCT((K621:L621&gt;0)*{1,2})+1,"","переработка","норма","норма + переработка")</f>
        <v>норма + переработка</v>
      </c>
      <c r="K621" s="30">
        <f t="shared" si="38"/>
        <v>2</v>
      </c>
      <c r="L621" s="30">
        <f>IF(A621="В/П",,MIN(SUMIFS(L$3:L620,H$3:H620,H621,B$3:B620,B621)+E621,8)-SUMIFS(L$3:L620,H$3:H620,H621,B$3:B620,B621))</f>
        <v>8</v>
      </c>
    </row>
    <row r="622" spans="1:12" x14ac:dyDescent="0.2">
      <c r="B622" s="6">
        <v>45314</v>
      </c>
      <c r="C622" s="71" t="str">
        <f t="shared" si="41"/>
        <v>Вт</v>
      </c>
      <c r="D622" s="30" t="s">
        <v>47</v>
      </c>
      <c r="E622" s="30">
        <v>11</v>
      </c>
      <c r="H622" s="30" t="s">
        <v>25</v>
      </c>
      <c r="I622" s="69">
        <f t="shared" si="42"/>
        <v>45292</v>
      </c>
      <c r="J622" s="30" t="str">
        <f>CHOOSE(SUMPRODUCT((K622:L622&gt;0)*{1,2})+1,"","переработка","норма","норма + переработка")</f>
        <v>норма + переработка</v>
      </c>
      <c r="K622" s="30">
        <f t="shared" si="38"/>
        <v>3</v>
      </c>
      <c r="L622" s="30">
        <f>IF(A622="В/П",,MIN(SUMIFS(L$3:L621,H$3:H621,H622,B$3:B621,B622)+E622,8)-SUMIFS(L$3:L621,H$3:H621,H622,B$3:B621,B622))</f>
        <v>8</v>
      </c>
    </row>
    <row r="623" spans="1:12" x14ac:dyDescent="0.2">
      <c r="B623" s="6">
        <v>45315</v>
      </c>
      <c r="C623" s="71" t="str">
        <f t="shared" si="41"/>
        <v>Ср</v>
      </c>
      <c r="D623" s="30" t="s">
        <v>47</v>
      </c>
      <c r="E623" s="30">
        <v>3</v>
      </c>
      <c r="H623" s="30" t="s">
        <v>25</v>
      </c>
      <c r="I623" s="69">
        <f t="shared" si="42"/>
        <v>45292</v>
      </c>
      <c r="J623" s="30" t="str">
        <f>CHOOSE(SUMPRODUCT((K623:L623&gt;0)*{1,2})+1,"","переработка","норма","норма + переработка")</f>
        <v>норма</v>
      </c>
      <c r="K623" s="30">
        <f t="shared" si="38"/>
        <v>0</v>
      </c>
      <c r="L623" s="30">
        <f>IF(A623="В/П",,MIN(SUMIFS(L$3:L622,H$3:H622,H623,B$3:B622,B623)+E623,8)-SUMIFS(L$3:L622,H$3:H622,H623,B$3:B622,B623))</f>
        <v>3</v>
      </c>
    </row>
    <row r="624" spans="1:12" x14ac:dyDescent="0.2">
      <c r="B624" s="6">
        <v>45316</v>
      </c>
      <c r="C624" s="71" t="str">
        <f t="shared" si="41"/>
        <v>Чт</v>
      </c>
      <c r="D624" s="30" t="s">
        <v>47</v>
      </c>
      <c r="E624" s="30">
        <v>12</v>
      </c>
      <c r="H624" s="30" t="s">
        <v>25</v>
      </c>
      <c r="I624" s="69">
        <f t="shared" si="42"/>
        <v>45292</v>
      </c>
      <c r="J624" s="30" t="str">
        <f>CHOOSE(SUMPRODUCT((K624:L624&gt;0)*{1,2})+1,"","переработка","норма","норма + переработка")</f>
        <v>норма + переработка</v>
      </c>
      <c r="K624" s="30">
        <f t="shared" si="38"/>
        <v>4</v>
      </c>
      <c r="L624" s="30">
        <f>IF(A624="В/П",,MIN(SUMIFS(L$3:L623,H$3:H623,H624,B$3:B623,B624)+E624,8)-SUMIFS(L$3:L623,H$3:H623,H624,B$3:B623,B624))</f>
        <v>8</v>
      </c>
    </row>
    <row r="625" spans="1:12" x14ac:dyDescent="0.2">
      <c r="B625" s="6">
        <v>45317</v>
      </c>
      <c r="C625" s="71" t="str">
        <f t="shared" si="41"/>
        <v>Пт</v>
      </c>
      <c r="D625" s="30" t="s">
        <v>47</v>
      </c>
      <c r="E625" s="30">
        <v>12</v>
      </c>
      <c r="H625" s="30" t="s">
        <v>25</v>
      </c>
      <c r="I625" s="69">
        <f t="shared" si="42"/>
        <v>45292</v>
      </c>
      <c r="J625" s="30" t="str">
        <f>CHOOSE(SUMPRODUCT((K625:L625&gt;0)*{1,2})+1,"","переработка","норма","норма + переработка")</f>
        <v>норма + переработка</v>
      </c>
      <c r="K625" s="30">
        <f t="shared" si="38"/>
        <v>4</v>
      </c>
      <c r="L625" s="30">
        <f>IF(A625="В/П",,MIN(SUMIFS(L$3:L624,H$3:H624,H625,B$3:B624,B625)+E625,8)-SUMIFS(L$3:L624,H$3:H624,H625,B$3:B624,B625))</f>
        <v>8</v>
      </c>
    </row>
    <row r="626" spans="1:12" x14ac:dyDescent="0.2">
      <c r="A626" s="66" t="s">
        <v>53</v>
      </c>
      <c r="B626" s="6">
        <v>45318</v>
      </c>
      <c r="C626" s="71" t="str">
        <f t="shared" si="41"/>
        <v>Сб</v>
      </c>
      <c r="D626" s="30" t="s">
        <v>47</v>
      </c>
      <c r="E626" s="30">
        <v>12</v>
      </c>
      <c r="H626" s="30" t="s">
        <v>25</v>
      </c>
      <c r="I626" s="69">
        <f t="shared" si="42"/>
        <v>45292</v>
      </c>
      <c r="J626" s="30" t="str">
        <f>CHOOSE(SUMPRODUCT((K626:L626&gt;0)*{1,2})+1,"","переработка","норма","норма + переработка")</f>
        <v>переработка</v>
      </c>
      <c r="K626" s="30">
        <f t="shared" si="38"/>
        <v>12</v>
      </c>
      <c r="L626" s="30">
        <f>IF(A626="В/П",,MIN(SUMIFS(L$3:L625,H$3:H625,H626,B$3:B625,B626)+E626,8)-SUMIFS(L$3:L625,H$3:H625,H626,B$3:B625,B626))</f>
        <v>0</v>
      </c>
    </row>
    <row r="627" spans="1:12" x14ac:dyDescent="0.2">
      <c r="A627" s="66" t="s">
        <v>53</v>
      </c>
      <c r="B627" s="6">
        <v>45319</v>
      </c>
      <c r="C627" s="71" t="str">
        <f t="shared" si="41"/>
        <v>Вс</v>
      </c>
      <c r="D627" s="30" t="s">
        <v>47</v>
      </c>
      <c r="E627" s="30">
        <v>7</v>
      </c>
      <c r="H627" s="30" t="s">
        <v>25</v>
      </c>
      <c r="I627" s="69">
        <f t="shared" si="42"/>
        <v>45292</v>
      </c>
      <c r="J627" s="30" t="str">
        <f>CHOOSE(SUMPRODUCT((K627:L627&gt;0)*{1,2})+1,"","переработка","норма","норма + переработка")</f>
        <v>переработка</v>
      </c>
      <c r="K627" s="30">
        <f t="shared" si="38"/>
        <v>7</v>
      </c>
      <c r="L627" s="30">
        <f>IF(A627="В/П",,MIN(SUMIFS(L$3:L626,H$3:H626,H627,B$3:B626,B627)+E627,8)-SUMIFS(L$3:L626,H$3:H626,H627,B$3:B626,B627))</f>
        <v>0</v>
      </c>
    </row>
    <row r="628" spans="1:12" x14ac:dyDescent="0.2">
      <c r="B628" s="6">
        <v>45320</v>
      </c>
      <c r="C628" s="71" t="str">
        <f t="shared" si="41"/>
        <v>Пн</v>
      </c>
      <c r="D628" s="30" t="s">
        <v>47</v>
      </c>
      <c r="E628" s="30">
        <v>2</v>
      </c>
      <c r="H628" s="30" t="s">
        <v>25</v>
      </c>
      <c r="I628" s="69">
        <f t="shared" si="42"/>
        <v>45292</v>
      </c>
      <c r="J628" s="30" t="str">
        <f>CHOOSE(SUMPRODUCT((K628:L628&gt;0)*{1,2})+1,"","переработка","норма","норма + переработка")</f>
        <v>норма</v>
      </c>
      <c r="K628" s="30">
        <f t="shared" si="38"/>
        <v>0</v>
      </c>
      <c r="L628" s="30">
        <f>IF(A628="В/П",,MIN(SUMIFS(L$3:L627,H$3:H627,H628,B$3:B627,B628)+E628,8)-SUMIFS(L$3:L627,H$3:H627,H628,B$3:B627,B628))</f>
        <v>2</v>
      </c>
    </row>
    <row r="629" spans="1:12" x14ac:dyDescent="0.2">
      <c r="B629" s="6">
        <v>45321</v>
      </c>
      <c r="C629" s="71" t="str">
        <f t="shared" si="41"/>
        <v>Вт</v>
      </c>
      <c r="D629" s="30" t="s">
        <v>79</v>
      </c>
      <c r="E629" s="30">
        <v>8</v>
      </c>
      <c r="H629" s="30" t="s">
        <v>25</v>
      </c>
      <c r="I629" s="69">
        <f t="shared" si="42"/>
        <v>45292</v>
      </c>
      <c r="J629" s="30" t="str">
        <f>CHOOSE(SUMPRODUCT((K629:L629&gt;0)*{1,2})+1,"","переработка","норма","норма + переработка")</f>
        <v>норма</v>
      </c>
      <c r="K629" s="30">
        <f t="shared" si="38"/>
        <v>0</v>
      </c>
      <c r="L629" s="30">
        <f>IF(A629="В/П",,MIN(SUMIFS(L$3:L628,H$3:H628,H629,B$3:B628,B629)+E629,8)-SUMIFS(L$3:L628,H$3:H628,H629,B$3:B628,B629))</f>
        <v>8</v>
      </c>
    </row>
    <row r="630" spans="1:12" x14ac:dyDescent="0.2">
      <c r="B630" s="6">
        <v>45322</v>
      </c>
      <c r="C630" s="71" t="str">
        <f t="shared" si="41"/>
        <v>Ср</v>
      </c>
      <c r="D630" s="30" t="s">
        <v>79</v>
      </c>
      <c r="E630" s="30">
        <v>8</v>
      </c>
      <c r="H630" s="30" t="s">
        <v>25</v>
      </c>
      <c r="I630" s="69">
        <f t="shared" si="42"/>
        <v>45292</v>
      </c>
      <c r="J630" s="30" t="str">
        <f>CHOOSE(SUMPRODUCT((K630:L630&gt;0)*{1,2})+1,"","переработка","норма","норма + переработка")</f>
        <v>норма</v>
      </c>
      <c r="K630" s="30">
        <f t="shared" si="38"/>
        <v>0</v>
      </c>
      <c r="L630" s="30">
        <f>IF(A630="В/П",,MIN(SUMIFS(L$3:L629,H$3:H629,H630,B$3:B629,B630)+E630,8)-SUMIFS(L$3:L629,H$3:H629,H630,B$3:B629,B630))</f>
        <v>8</v>
      </c>
    </row>
    <row r="631" spans="1:12" x14ac:dyDescent="0.2">
      <c r="A631" s="66" t="s">
        <v>53</v>
      </c>
      <c r="B631" s="6">
        <v>45292</v>
      </c>
      <c r="C631" s="71" t="str">
        <f>TEXT(B631,"ДДД")</f>
        <v>Пн</v>
      </c>
      <c r="H631" s="30" t="s">
        <v>46</v>
      </c>
      <c r="I631" s="69">
        <f t="shared" si="42"/>
        <v>45292</v>
      </c>
      <c r="J631" s="30" t="str">
        <f>CHOOSE(SUMPRODUCT((K631:L631&gt;0)*{1,2})+1,"","переработка","норма","норма + переработка")</f>
        <v/>
      </c>
      <c r="K631" s="30">
        <f t="shared" ref="K631:K694" si="43">MIN(E631,E631-L631)</f>
        <v>0</v>
      </c>
      <c r="L631" s="30">
        <f>IF(A631="В/П",,MIN(SUMIFS(L$3:L630,H$3:H630,H631,B$3:B630,B631)+E631,8)-SUMIFS(L$3:L630,H$3:H630,H631,B$3:B630,B631))</f>
        <v>0</v>
      </c>
    </row>
    <row r="632" spans="1:12" x14ac:dyDescent="0.2">
      <c r="A632" s="66" t="s">
        <v>53</v>
      </c>
      <c r="B632" s="6">
        <v>45293</v>
      </c>
      <c r="C632" s="71" t="str">
        <f t="shared" si="41"/>
        <v>Вт</v>
      </c>
      <c r="H632" s="30" t="s">
        <v>46</v>
      </c>
      <c r="I632" s="69">
        <f t="shared" si="42"/>
        <v>45292</v>
      </c>
      <c r="J632" s="30" t="str">
        <f>CHOOSE(SUMPRODUCT((K632:L632&gt;0)*{1,2})+1,"","переработка","норма","норма + переработка")</f>
        <v/>
      </c>
      <c r="K632" s="30">
        <f t="shared" si="43"/>
        <v>0</v>
      </c>
      <c r="L632" s="30">
        <f>IF(A632="В/П",,MIN(SUMIFS(L$3:L631,H$3:H631,H632,B$3:B631,B632)+E632,8)-SUMIFS(L$3:L631,H$3:H631,H632,B$3:B631,B632))</f>
        <v>0</v>
      </c>
    </row>
    <row r="633" spans="1:12" x14ac:dyDescent="0.2">
      <c r="A633" s="66" t="s">
        <v>53</v>
      </c>
      <c r="B633" s="6">
        <v>45294</v>
      </c>
      <c r="C633" s="71" t="str">
        <f t="shared" si="41"/>
        <v>Ср</v>
      </c>
      <c r="H633" s="30" t="s">
        <v>46</v>
      </c>
      <c r="I633" s="69">
        <f t="shared" ref="I633:I696" si="44">EOMONTH(B633,-1)+1</f>
        <v>45292</v>
      </c>
      <c r="J633" s="30" t="str">
        <f>CHOOSE(SUMPRODUCT((K633:L633&gt;0)*{1,2})+1,"","переработка","норма","норма + переработка")</f>
        <v/>
      </c>
      <c r="K633" s="30">
        <f t="shared" si="43"/>
        <v>0</v>
      </c>
      <c r="L633" s="30">
        <f>IF(A633="В/П",,MIN(SUMIFS(L$3:L632,H$3:H632,H633,B$3:B632,B633)+E633,8)-SUMIFS(L$3:L632,H$3:H632,H633,B$3:B632,B633))</f>
        <v>0</v>
      </c>
    </row>
    <row r="634" spans="1:12" x14ac:dyDescent="0.2">
      <c r="A634" s="66" t="s">
        <v>53</v>
      </c>
      <c r="B634" s="6">
        <v>45295</v>
      </c>
      <c r="C634" s="71" t="str">
        <f t="shared" si="41"/>
        <v>Чт</v>
      </c>
      <c r="H634" s="30" t="s">
        <v>46</v>
      </c>
      <c r="I634" s="69">
        <f t="shared" si="44"/>
        <v>45292</v>
      </c>
      <c r="J634" s="30" t="str">
        <f>CHOOSE(SUMPRODUCT((K634:L634&gt;0)*{1,2})+1,"","переработка","норма","норма + переработка")</f>
        <v/>
      </c>
      <c r="K634" s="30">
        <f t="shared" si="43"/>
        <v>0</v>
      </c>
      <c r="L634" s="30">
        <f>IF(A634="В/П",,MIN(SUMIFS(L$3:L633,H$3:H633,H634,B$3:B633,B634)+E634,8)-SUMIFS(L$3:L633,H$3:H633,H634,B$3:B633,B634))</f>
        <v>0</v>
      </c>
    </row>
    <row r="635" spans="1:12" x14ac:dyDescent="0.2">
      <c r="A635" s="66" t="s">
        <v>53</v>
      </c>
      <c r="B635" s="6">
        <v>45296</v>
      </c>
      <c r="C635" s="71" t="str">
        <f t="shared" si="41"/>
        <v>Пт</v>
      </c>
      <c r="H635" s="30" t="s">
        <v>46</v>
      </c>
      <c r="I635" s="69">
        <f t="shared" si="44"/>
        <v>45292</v>
      </c>
      <c r="J635" s="30" t="str">
        <f>CHOOSE(SUMPRODUCT((K635:L635&gt;0)*{1,2})+1,"","переработка","норма","норма + переработка")</f>
        <v/>
      </c>
      <c r="K635" s="30">
        <f t="shared" si="43"/>
        <v>0</v>
      </c>
      <c r="L635" s="30">
        <f>IF(A635="В/П",,MIN(SUMIFS(L$3:L634,H$3:H634,H635,B$3:B634,B635)+E635,8)-SUMIFS(L$3:L634,H$3:H634,H635,B$3:B634,B635))</f>
        <v>0</v>
      </c>
    </row>
    <row r="636" spans="1:12" x14ac:dyDescent="0.2">
      <c r="A636" s="66" t="s">
        <v>53</v>
      </c>
      <c r="B636" s="6">
        <v>45297</v>
      </c>
      <c r="C636" s="71" t="str">
        <f t="shared" si="41"/>
        <v>Сб</v>
      </c>
      <c r="H636" s="30" t="s">
        <v>46</v>
      </c>
      <c r="I636" s="69">
        <f t="shared" si="44"/>
        <v>45292</v>
      </c>
      <c r="J636" s="30" t="str">
        <f>CHOOSE(SUMPRODUCT((K636:L636&gt;0)*{1,2})+1,"","переработка","норма","норма + переработка")</f>
        <v/>
      </c>
      <c r="K636" s="30">
        <f t="shared" si="43"/>
        <v>0</v>
      </c>
      <c r="L636" s="30">
        <f>IF(A636="В/П",,MIN(SUMIFS(L$3:L635,H$3:H635,H636,B$3:B635,B636)+E636,8)-SUMIFS(L$3:L635,H$3:H635,H636,B$3:B635,B636))</f>
        <v>0</v>
      </c>
    </row>
    <row r="637" spans="1:12" x14ac:dyDescent="0.2">
      <c r="A637" s="66" t="s">
        <v>53</v>
      </c>
      <c r="B637" s="6">
        <v>45298</v>
      </c>
      <c r="C637" s="71" t="str">
        <f t="shared" si="41"/>
        <v>Вс</v>
      </c>
      <c r="H637" s="30" t="s">
        <v>46</v>
      </c>
      <c r="I637" s="69">
        <f t="shared" si="44"/>
        <v>45292</v>
      </c>
      <c r="J637" s="30" t="str">
        <f>CHOOSE(SUMPRODUCT((K637:L637&gt;0)*{1,2})+1,"","переработка","норма","норма + переработка")</f>
        <v/>
      </c>
      <c r="K637" s="30">
        <f t="shared" si="43"/>
        <v>0</v>
      </c>
      <c r="L637" s="30">
        <f>IF(A637="В/П",,MIN(SUMIFS(L$3:L636,H$3:H636,H637,B$3:B636,B637)+E637,8)-SUMIFS(L$3:L636,H$3:H636,H637,B$3:B636,B637))</f>
        <v>0</v>
      </c>
    </row>
    <row r="638" spans="1:12" x14ac:dyDescent="0.2">
      <c r="A638" s="66" t="s">
        <v>53</v>
      </c>
      <c r="B638" s="6">
        <v>45299</v>
      </c>
      <c r="C638" s="71" t="str">
        <f t="shared" si="41"/>
        <v>Пн</v>
      </c>
      <c r="H638" s="30" t="s">
        <v>46</v>
      </c>
      <c r="I638" s="69">
        <f t="shared" si="44"/>
        <v>45292</v>
      </c>
      <c r="J638" s="30" t="str">
        <f>CHOOSE(SUMPRODUCT((K638:L638&gt;0)*{1,2})+1,"","переработка","норма","норма + переработка")</f>
        <v/>
      </c>
      <c r="K638" s="30">
        <f t="shared" si="43"/>
        <v>0</v>
      </c>
      <c r="L638" s="30">
        <f>IF(A638="В/П",,MIN(SUMIFS(L$3:L637,H$3:H637,H638,B$3:B637,B638)+E638,8)-SUMIFS(L$3:L637,H$3:H637,H638,B$3:B637,B638))</f>
        <v>0</v>
      </c>
    </row>
    <row r="639" spans="1:12" x14ac:dyDescent="0.2">
      <c r="B639" s="6">
        <v>45300</v>
      </c>
      <c r="C639" s="71" t="str">
        <f t="shared" si="41"/>
        <v>Вт</v>
      </c>
      <c r="D639" s="30" t="s">
        <v>45</v>
      </c>
      <c r="E639" s="30">
        <v>7</v>
      </c>
      <c r="H639" s="30" t="s">
        <v>46</v>
      </c>
      <c r="I639" s="69">
        <f t="shared" si="44"/>
        <v>45292</v>
      </c>
      <c r="J639" s="30" t="str">
        <f>CHOOSE(SUMPRODUCT((K639:L639&gt;0)*{1,2})+1,"","переработка","норма","норма + переработка")</f>
        <v>норма</v>
      </c>
      <c r="K639" s="30">
        <f t="shared" si="43"/>
        <v>0</v>
      </c>
      <c r="L639" s="30">
        <f>IF(A639="В/П",,MIN(SUMIFS(L$3:L638,H$3:H638,H639,B$3:B638,B639)+E639,8)-SUMIFS(L$3:L638,H$3:H638,H639,B$3:B638,B639))</f>
        <v>7</v>
      </c>
    </row>
    <row r="640" spans="1:12" x14ac:dyDescent="0.2">
      <c r="B640" s="6">
        <v>45300</v>
      </c>
      <c r="C640" s="71" t="str">
        <f t="shared" si="41"/>
        <v>Вт</v>
      </c>
      <c r="D640" s="30" t="s">
        <v>16</v>
      </c>
      <c r="E640" s="30">
        <v>1</v>
      </c>
      <c r="H640" s="30" t="s">
        <v>46</v>
      </c>
      <c r="I640" s="69">
        <f t="shared" si="44"/>
        <v>45292</v>
      </c>
      <c r="J640" s="30" t="str">
        <f>CHOOSE(SUMPRODUCT((K640:L640&gt;0)*{1,2})+1,"","переработка","норма","норма + переработка")</f>
        <v>норма</v>
      </c>
      <c r="K640" s="30">
        <f t="shared" si="43"/>
        <v>0</v>
      </c>
      <c r="L640" s="30">
        <f>IF(A640="В/П",,MIN(SUMIFS(L$3:L639,H$3:H639,H640,B$3:B639,B640)+E640,8)-SUMIFS(L$3:L639,H$3:H639,H640,B$3:B639,B640))</f>
        <v>1</v>
      </c>
    </row>
    <row r="641" spans="1:12" x14ac:dyDescent="0.2">
      <c r="B641" s="6">
        <v>45301</v>
      </c>
      <c r="C641" s="71" t="str">
        <f t="shared" si="41"/>
        <v>Ср</v>
      </c>
      <c r="D641" s="30" t="s">
        <v>45</v>
      </c>
      <c r="E641" s="30">
        <v>7</v>
      </c>
      <c r="H641" s="30" t="s">
        <v>46</v>
      </c>
      <c r="I641" s="69">
        <f t="shared" si="44"/>
        <v>45292</v>
      </c>
      <c r="J641" s="30" t="str">
        <f>CHOOSE(SUMPRODUCT((K641:L641&gt;0)*{1,2})+1,"","переработка","норма","норма + переработка")</f>
        <v>норма</v>
      </c>
      <c r="K641" s="30">
        <f t="shared" si="43"/>
        <v>0</v>
      </c>
      <c r="L641" s="30">
        <f>IF(A641="В/П",,MIN(SUMIFS(L$3:L640,H$3:H640,H641,B$3:B640,B641)+E641,8)-SUMIFS(L$3:L640,H$3:H640,H641,B$3:B640,B641))</f>
        <v>7</v>
      </c>
    </row>
    <row r="642" spans="1:12" x14ac:dyDescent="0.2">
      <c r="B642" s="6">
        <v>45301</v>
      </c>
      <c r="C642" s="71" t="str">
        <f t="shared" si="41"/>
        <v>Ср</v>
      </c>
      <c r="D642" s="30" t="s">
        <v>16</v>
      </c>
      <c r="E642" s="30">
        <v>1</v>
      </c>
      <c r="H642" s="30" t="s">
        <v>46</v>
      </c>
      <c r="I642" s="69">
        <f>EOMONTH(B642,-1)+1</f>
        <v>45292</v>
      </c>
      <c r="J642" s="30" t="str">
        <f>CHOOSE(SUMPRODUCT((K642:L642&gt;0)*{1,2})+1,"","переработка","норма","норма + переработка")</f>
        <v>норма</v>
      </c>
      <c r="K642" s="30">
        <f t="shared" si="43"/>
        <v>0</v>
      </c>
      <c r="L642" s="30">
        <f>IF(A642="В/П",,MIN(SUMIFS(L$3:L641,H$3:H641,H642,B$3:B641,B642)+E642,8)-SUMIFS(L$3:L641,H$3:H641,H642,B$3:B641,B642))</f>
        <v>1</v>
      </c>
    </row>
    <row r="643" spans="1:12" x14ac:dyDescent="0.2">
      <c r="B643" s="6">
        <v>45302</v>
      </c>
      <c r="C643" s="71" t="str">
        <f t="shared" si="41"/>
        <v>Чт</v>
      </c>
      <c r="D643" s="30" t="s">
        <v>45</v>
      </c>
      <c r="E643" s="30">
        <v>7</v>
      </c>
      <c r="H643" s="30" t="s">
        <v>46</v>
      </c>
      <c r="I643" s="69">
        <f t="shared" si="44"/>
        <v>45292</v>
      </c>
      <c r="J643" s="30" t="str">
        <f>CHOOSE(SUMPRODUCT((K643:L643&gt;0)*{1,2})+1,"","переработка","норма","норма + переработка")</f>
        <v>норма</v>
      </c>
      <c r="K643" s="30">
        <f t="shared" si="43"/>
        <v>0</v>
      </c>
      <c r="L643" s="30">
        <f>IF(A643="В/П",,MIN(SUMIFS(L$3:L642,H$3:H642,H643,B$3:B642,B643)+E643,8)-SUMIFS(L$3:L642,H$3:H642,H643,B$3:B642,B643))</f>
        <v>7</v>
      </c>
    </row>
    <row r="644" spans="1:12" x14ac:dyDescent="0.2">
      <c r="B644" s="6">
        <v>45302</v>
      </c>
      <c r="C644" s="71" t="str">
        <f t="shared" si="41"/>
        <v>Чт</v>
      </c>
      <c r="D644" s="30" t="s">
        <v>16</v>
      </c>
      <c r="E644" s="30">
        <v>1</v>
      </c>
      <c r="H644" s="30" t="s">
        <v>46</v>
      </c>
      <c r="I644" s="69">
        <f t="shared" si="44"/>
        <v>45292</v>
      </c>
      <c r="J644" s="30" t="str">
        <f>CHOOSE(SUMPRODUCT((K644:L644&gt;0)*{1,2})+1,"","переработка","норма","норма + переработка")</f>
        <v>норма</v>
      </c>
      <c r="K644" s="30">
        <f t="shared" si="43"/>
        <v>0</v>
      </c>
      <c r="L644" s="30">
        <f>IF(A644="В/П",,MIN(SUMIFS(L$3:L643,H$3:H643,H644,B$3:B643,B644)+E644,8)-SUMIFS(L$3:L643,H$3:H643,H644,B$3:B643,B644))</f>
        <v>1</v>
      </c>
    </row>
    <row r="645" spans="1:12" x14ac:dyDescent="0.2">
      <c r="B645" s="6">
        <v>45303</v>
      </c>
      <c r="C645" s="71" t="str">
        <f t="shared" si="41"/>
        <v>Пт</v>
      </c>
      <c r="D645" s="30" t="s">
        <v>45</v>
      </c>
      <c r="E645" s="30">
        <v>7</v>
      </c>
      <c r="H645" s="30" t="s">
        <v>46</v>
      </c>
      <c r="I645" s="69">
        <f t="shared" si="44"/>
        <v>45292</v>
      </c>
      <c r="J645" s="30" t="str">
        <f>CHOOSE(SUMPRODUCT((K645:L645&gt;0)*{1,2})+1,"","переработка","норма","норма + переработка")</f>
        <v>норма</v>
      </c>
      <c r="K645" s="30">
        <f t="shared" si="43"/>
        <v>0</v>
      </c>
      <c r="L645" s="30">
        <f>IF(A645="В/П",,MIN(SUMIFS(L$3:L644,H$3:H644,H645,B$3:B644,B645)+E645,8)-SUMIFS(L$3:L644,H$3:H644,H645,B$3:B644,B645))</f>
        <v>7</v>
      </c>
    </row>
    <row r="646" spans="1:12" x14ac:dyDescent="0.2">
      <c r="B646" s="6">
        <v>45303</v>
      </c>
      <c r="C646" s="71" t="str">
        <f t="shared" si="41"/>
        <v>Пт</v>
      </c>
      <c r="D646" s="30" t="s">
        <v>16</v>
      </c>
      <c r="E646" s="30">
        <v>1</v>
      </c>
      <c r="H646" s="30" t="s">
        <v>46</v>
      </c>
      <c r="I646" s="69">
        <f t="shared" si="44"/>
        <v>45292</v>
      </c>
      <c r="J646" s="30" t="str">
        <f>CHOOSE(SUMPRODUCT((K646:L646&gt;0)*{1,2})+1,"","переработка","норма","норма + переработка")</f>
        <v>норма</v>
      </c>
      <c r="K646" s="30">
        <f t="shared" si="43"/>
        <v>0</v>
      </c>
      <c r="L646" s="30">
        <f>IF(A646="В/П",,MIN(SUMIFS(L$3:L645,H$3:H645,H646,B$3:B645,B646)+E646,8)-SUMIFS(L$3:L645,H$3:H645,H646,B$3:B645,B646))</f>
        <v>1</v>
      </c>
    </row>
    <row r="647" spans="1:12" x14ac:dyDescent="0.2">
      <c r="A647" s="66" t="s">
        <v>53</v>
      </c>
      <c r="B647" s="6">
        <v>45304</v>
      </c>
      <c r="C647" s="71" t="str">
        <f t="shared" si="41"/>
        <v>Сб</v>
      </c>
      <c r="H647" s="30" t="s">
        <v>46</v>
      </c>
      <c r="I647" s="69">
        <f t="shared" si="44"/>
        <v>45292</v>
      </c>
      <c r="J647" s="30" t="str">
        <f>CHOOSE(SUMPRODUCT((K647:L647&gt;0)*{1,2})+1,"","переработка","норма","норма + переработка")</f>
        <v/>
      </c>
      <c r="K647" s="30">
        <f t="shared" si="43"/>
        <v>0</v>
      </c>
      <c r="L647" s="30">
        <f>IF(A647="В/П",,MIN(SUMIFS(L$3:L646,H$3:H646,H647,B$3:B646,B647)+E647,8)-SUMIFS(L$3:L646,H$3:H646,H647,B$3:B646,B647))</f>
        <v>0</v>
      </c>
    </row>
    <row r="648" spans="1:12" x14ac:dyDescent="0.2">
      <c r="A648" s="66" t="s">
        <v>53</v>
      </c>
      <c r="B648" s="6">
        <v>45305</v>
      </c>
      <c r="C648" s="71" t="str">
        <f t="shared" si="41"/>
        <v>Вс</v>
      </c>
      <c r="H648" s="30" t="s">
        <v>46</v>
      </c>
      <c r="I648" s="69">
        <f t="shared" si="44"/>
        <v>45292</v>
      </c>
      <c r="J648" s="30" t="str">
        <f>CHOOSE(SUMPRODUCT((K648:L648&gt;0)*{1,2})+1,"","переработка","норма","норма + переработка")</f>
        <v/>
      </c>
      <c r="K648" s="30">
        <f t="shared" si="43"/>
        <v>0</v>
      </c>
      <c r="L648" s="30">
        <f>IF(A648="В/П",,MIN(SUMIFS(L$3:L647,H$3:H647,H648,B$3:B647,B648)+E648,8)-SUMIFS(L$3:L647,H$3:H647,H648,B$3:B647,B648))</f>
        <v>0</v>
      </c>
    </row>
    <row r="649" spans="1:12" x14ac:dyDescent="0.2">
      <c r="B649" s="6">
        <v>45306</v>
      </c>
      <c r="C649" s="71" t="str">
        <f t="shared" si="41"/>
        <v>Пн</v>
      </c>
      <c r="D649" s="30" t="s">
        <v>45</v>
      </c>
      <c r="E649" s="30">
        <v>7</v>
      </c>
      <c r="H649" s="30" t="s">
        <v>46</v>
      </c>
      <c r="I649" s="69">
        <f t="shared" si="44"/>
        <v>45292</v>
      </c>
      <c r="J649" s="30" t="str">
        <f>CHOOSE(SUMPRODUCT((K649:L649&gt;0)*{1,2})+1,"","переработка","норма","норма + переработка")</f>
        <v>норма</v>
      </c>
      <c r="K649" s="30">
        <f t="shared" si="43"/>
        <v>0</v>
      </c>
      <c r="L649" s="30">
        <f>IF(A649="В/П",,MIN(SUMIFS(L$3:L648,H$3:H648,H649,B$3:B648,B649)+E649,8)-SUMIFS(L$3:L648,H$3:H648,H649,B$3:B648,B649))</f>
        <v>7</v>
      </c>
    </row>
    <row r="650" spans="1:12" x14ac:dyDescent="0.2">
      <c r="B650" s="6">
        <v>45306</v>
      </c>
      <c r="C650" s="71" t="str">
        <f t="shared" si="41"/>
        <v>Пн</v>
      </c>
      <c r="D650" s="30" t="s">
        <v>16</v>
      </c>
      <c r="E650" s="30">
        <v>1</v>
      </c>
      <c r="H650" s="30" t="s">
        <v>46</v>
      </c>
      <c r="I650" s="69">
        <f>EOMONTH(B650,-1)+1</f>
        <v>45292</v>
      </c>
      <c r="J650" s="30" t="str">
        <f>CHOOSE(SUMPRODUCT((K650:L650&gt;0)*{1,2})+1,"","переработка","норма","норма + переработка")</f>
        <v>норма</v>
      </c>
      <c r="K650" s="30">
        <f t="shared" si="43"/>
        <v>0</v>
      </c>
      <c r="L650" s="30">
        <f>IF(A650="В/П",,MIN(SUMIFS(L$3:L649,H$3:H649,H650,B$3:B649,B650)+E650,8)-SUMIFS(L$3:L649,H$3:H649,H650,B$3:B649,B650))</f>
        <v>1</v>
      </c>
    </row>
    <row r="651" spans="1:12" x14ac:dyDescent="0.2">
      <c r="B651" s="6">
        <v>45307</v>
      </c>
      <c r="C651" s="71" t="str">
        <f t="shared" si="41"/>
        <v>Вт</v>
      </c>
      <c r="D651" s="30" t="s">
        <v>45</v>
      </c>
      <c r="E651" s="30">
        <v>7</v>
      </c>
      <c r="H651" s="30" t="s">
        <v>46</v>
      </c>
      <c r="I651" s="69">
        <f t="shared" si="44"/>
        <v>45292</v>
      </c>
      <c r="J651" s="30" t="str">
        <f>CHOOSE(SUMPRODUCT((K651:L651&gt;0)*{1,2})+1,"","переработка","норма","норма + переработка")</f>
        <v>норма</v>
      </c>
      <c r="K651" s="30">
        <f t="shared" si="43"/>
        <v>0</v>
      </c>
      <c r="L651" s="30">
        <f>IF(A651="В/П",,MIN(SUMIFS(L$3:L650,H$3:H650,H651,B$3:B650,B651)+E651,8)-SUMIFS(L$3:L650,H$3:H650,H651,B$3:B650,B651))</f>
        <v>7</v>
      </c>
    </row>
    <row r="652" spans="1:12" x14ac:dyDescent="0.2">
      <c r="B652" s="6">
        <v>45307</v>
      </c>
      <c r="C652" s="71" t="str">
        <f t="shared" si="41"/>
        <v>Вт</v>
      </c>
      <c r="D652" s="30" t="s">
        <v>16</v>
      </c>
      <c r="E652" s="30">
        <v>1</v>
      </c>
      <c r="H652" s="30" t="s">
        <v>46</v>
      </c>
      <c r="I652" s="69">
        <f>EOMONTH(B652,-1)+1</f>
        <v>45292</v>
      </c>
      <c r="J652" s="30" t="str">
        <f>CHOOSE(SUMPRODUCT((K652:L652&gt;0)*{1,2})+1,"","переработка","норма","норма + переработка")</f>
        <v>норма</v>
      </c>
      <c r="K652" s="30">
        <f t="shared" si="43"/>
        <v>0</v>
      </c>
      <c r="L652" s="30">
        <f>IF(A652="В/П",,MIN(SUMIFS(L$3:L651,H$3:H651,H652,B$3:B651,B652)+E652,8)-SUMIFS(L$3:L651,H$3:H651,H652,B$3:B651,B652))</f>
        <v>1</v>
      </c>
    </row>
    <row r="653" spans="1:12" x14ac:dyDescent="0.2">
      <c r="B653" s="6">
        <v>45308</v>
      </c>
      <c r="C653" s="71" t="str">
        <f t="shared" si="41"/>
        <v>Ср</v>
      </c>
      <c r="D653" s="30" t="s">
        <v>45</v>
      </c>
      <c r="E653" s="30">
        <v>7</v>
      </c>
      <c r="H653" s="30" t="s">
        <v>46</v>
      </c>
      <c r="I653" s="69">
        <f t="shared" si="44"/>
        <v>45292</v>
      </c>
      <c r="J653" s="30" t="str">
        <f>CHOOSE(SUMPRODUCT((K653:L653&gt;0)*{1,2})+1,"","переработка","норма","норма + переработка")</f>
        <v>норма</v>
      </c>
      <c r="K653" s="30">
        <f t="shared" si="43"/>
        <v>0</v>
      </c>
      <c r="L653" s="30">
        <f>IF(A653="В/П",,MIN(SUMIFS(L$3:L652,H$3:H652,H653,B$3:B652,B653)+E653,8)-SUMIFS(L$3:L652,H$3:H652,H653,B$3:B652,B653))</f>
        <v>7</v>
      </c>
    </row>
    <row r="654" spans="1:12" x14ac:dyDescent="0.2">
      <c r="B654" s="6">
        <v>45308</v>
      </c>
      <c r="C654" s="71" t="str">
        <f t="shared" si="41"/>
        <v>Ср</v>
      </c>
      <c r="D654" s="30" t="s">
        <v>16</v>
      </c>
      <c r="E654" s="30">
        <v>1</v>
      </c>
      <c r="H654" s="30" t="s">
        <v>46</v>
      </c>
      <c r="I654" s="69">
        <f>EOMONTH(B654,-1)+1</f>
        <v>45292</v>
      </c>
      <c r="J654" s="30" t="str">
        <f>CHOOSE(SUMPRODUCT((K654:L654&gt;0)*{1,2})+1,"","переработка","норма","норма + переработка")</f>
        <v>норма</v>
      </c>
      <c r="K654" s="30">
        <f t="shared" si="43"/>
        <v>0</v>
      </c>
      <c r="L654" s="30">
        <f>IF(A654="В/П",,MIN(SUMIFS(L$3:L653,H$3:H653,H654,B$3:B653,B654)+E654,8)-SUMIFS(L$3:L653,H$3:H653,H654,B$3:B653,B654))</f>
        <v>1</v>
      </c>
    </row>
    <row r="655" spans="1:12" x14ac:dyDescent="0.2">
      <c r="B655" s="6">
        <v>45309</v>
      </c>
      <c r="C655" s="71" t="str">
        <f t="shared" si="41"/>
        <v>Чт</v>
      </c>
      <c r="D655" s="30" t="s">
        <v>45</v>
      </c>
      <c r="E655" s="30">
        <v>7</v>
      </c>
      <c r="H655" s="30" t="s">
        <v>46</v>
      </c>
      <c r="I655" s="69">
        <f t="shared" si="44"/>
        <v>45292</v>
      </c>
      <c r="J655" s="30" t="str">
        <f>CHOOSE(SUMPRODUCT((K655:L655&gt;0)*{1,2})+1,"","переработка","норма","норма + переработка")</f>
        <v>норма</v>
      </c>
      <c r="K655" s="30">
        <f t="shared" si="43"/>
        <v>0</v>
      </c>
      <c r="L655" s="30">
        <f>IF(A655="В/П",,MIN(SUMIFS(L$3:L654,H$3:H654,H655,B$3:B654,B655)+E655,8)-SUMIFS(L$3:L654,H$3:H654,H655,B$3:B654,B655))</f>
        <v>7</v>
      </c>
    </row>
    <row r="656" spans="1:12" x14ac:dyDescent="0.2">
      <c r="B656" s="6">
        <v>45309</v>
      </c>
      <c r="C656" s="71" t="str">
        <f t="shared" si="41"/>
        <v>Чт</v>
      </c>
      <c r="D656" s="30" t="s">
        <v>16</v>
      </c>
      <c r="E656" s="30">
        <v>1</v>
      </c>
      <c r="H656" s="30" t="s">
        <v>46</v>
      </c>
      <c r="I656" s="69">
        <f>EOMONTH(B656,-1)+1</f>
        <v>45292</v>
      </c>
      <c r="J656" s="30" t="str">
        <f>CHOOSE(SUMPRODUCT((K656:L656&gt;0)*{1,2})+1,"","переработка","норма","норма + переработка")</f>
        <v>норма</v>
      </c>
      <c r="K656" s="30">
        <f t="shared" si="43"/>
        <v>0</v>
      </c>
      <c r="L656" s="30">
        <f>IF(A656="В/П",,MIN(SUMIFS(L$3:L655,H$3:H655,H656,B$3:B655,B656)+E656,8)-SUMIFS(L$3:L655,H$3:H655,H656,B$3:B655,B656))</f>
        <v>1</v>
      </c>
    </row>
    <row r="657" spans="1:12" x14ac:dyDescent="0.2">
      <c r="B657" s="6">
        <v>45310</v>
      </c>
      <c r="C657" s="71" t="str">
        <f t="shared" si="41"/>
        <v>Пт</v>
      </c>
      <c r="D657" s="30" t="s">
        <v>45</v>
      </c>
      <c r="E657" s="30">
        <v>7</v>
      </c>
      <c r="H657" s="30" t="s">
        <v>46</v>
      </c>
      <c r="I657" s="69">
        <f t="shared" si="44"/>
        <v>45292</v>
      </c>
      <c r="J657" s="30" t="str">
        <f>CHOOSE(SUMPRODUCT((K657:L657&gt;0)*{1,2})+1,"","переработка","норма","норма + переработка")</f>
        <v>норма</v>
      </c>
      <c r="K657" s="30">
        <f t="shared" si="43"/>
        <v>0</v>
      </c>
      <c r="L657" s="30">
        <f>IF(A657="В/П",,MIN(SUMIFS(L$3:L656,H$3:H656,H657,B$3:B656,B657)+E657,8)-SUMIFS(L$3:L656,H$3:H656,H657,B$3:B656,B657))</f>
        <v>7</v>
      </c>
    </row>
    <row r="658" spans="1:12" x14ac:dyDescent="0.2">
      <c r="B658" s="6">
        <v>45310</v>
      </c>
      <c r="C658" s="71" t="str">
        <f t="shared" si="41"/>
        <v>Пт</v>
      </c>
      <c r="D658" s="30" t="s">
        <v>16</v>
      </c>
      <c r="E658" s="30">
        <v>1</v>
      </c>
      <c r="H658" s="30" t="s">
        <v>46</v>
      </c>
      <c r="I658" s="69">
        <f>EOMONTH(B658,-1)+1</f>
        <v>45292</v>
      </c>
      <c r="J658" s="30" t="str">
        <f>CHOOSE(SUMPRODUCT((K658:L658&gt;0)*{1,2})+1,"","переработка","норма","норма + переработка")</f>
        <v>норма</v>
      </c>
      <c r="K658" s="30">
        <f t="shared" si="43"/>
        <v>0</v>
      </c>
      <c r="L658" s="30">
        <f>IF(A658="В/П",,MIN(SUMIFS(L$3:L657,H$3:H657,H658,B$3:B657,B658)+E658,8)-SUMIFS(L$3:L657,H$3:H657,H658,B$3:B657,B658))</f>
        <v>1</v>
      </c>
    </row>
    <row r="659" spans="1:12" x14ac:dyDescent="0.2">
      <c r="A659" s="66" t="s">
        <v>53</v>
      </c>
      <c r="B659" s="6">
        <v>45311</v>
      </c>
      <c r="C659" s="71" t="str">
        <f t="shared" si="41"/>
        <v>Сб</v>
      </c>
      <c r="H659" s="30" t="s">
        <v>46</v>
      </c>
      <c r="I659" s="69">
        <f t="shared" si="44"/>
        <v>45292</v>
      </c>
      <c r="J659" s="30" t="str">
        <f>CHOOSE(SUMPRODUCT((K659:L659&gt;0)*{1,2})+1,"","переработка","норма","норма + переработка")</f>
        <v/>
      </c>
      <c r="K659" s="30">
        <f t="shared" si="43"/>
        <v>0</v>
      </c>
      <c r="L659" s="30">
        <f>IF(A659="В/П",,MIN(SUMIFS(L$3:L658,H$3:H658,H659,B$3:B658,B659)+E659,8)-SUMIFS(L$3:L658,H$3:H658,H659,B$3:B658,B659))</f>
        <v>0</v>
      </c>
    </row>
    <row r="660" spans="1:12" x14ac:dyDescent="0.2">
      <c r="A660" s="66" t="s">
        <v>53</v>
      </c>
      <c r="B660" s="6">
        <v>45312</v>
      </c>
      <c r="C660" s="71" t="str">
        <f t="shared" si="41"/>
        <v>Вс</v>
      </c>
      <c r="H660" s="30" t="s">
        <v>46</v>
      </c>
      <c r="I660" s="69">
        <f t="shared" si="44"/>
        <v>45292</v>
      </c>
      <c r="J660" s="30" t="str">
        <f>CHOOSE(SUMPRODUCT((K660:L660&gt;0)*{1,2})+1,"","переработка","норма","норма + переработка")</f>
        <v/>
      </c>
      <c r="K660" s="30">
        <f t="shared" si="43"/>
        <v>0</v>
      </c>
      <c r="L660" s="30">
        <f>IF(A660="В/П",,MIN(SUMIFS(L$3:L659,H$3:H659,H660,B$3:B659,B660)+E660,8)-SUMIFS(L$3:L659,H$3:H659,H660,B$3:B659,B660))</f>
        <v>0</v>
      </c>
    </row>
    <row r="661" spans="1:12" x14ac:dyDescent="0.2">
      <c r="B661" s="6">
        <v>45313</v>
      </c>
      <c r="C661" s="71" t="str">
        <f t="shared" si="41"/>
        <v>Пн</v>
      </c>
      <c r="D661" s="30" t="s">
        <v>45</v>
      </c>
      <c r="E661" s="30">
        <v>7</v>
      </c>
      <c r="H661" s="30" t="s">
        <v>46</v>
      </c>
      <c r="I661" s="69">
        <f t="shared" si="44"/>
        <v>45292</v>
      </c>
      <c r="J661" s="30" t="str">
        <f>CHOOSE(SUMPRODUCT((K661:L661&gt;0)*{1,2})+1,"","переработка","норма","норма + переработка")</f>
        <v>норма</v>
      </c>
      <c r="K661" s="30">
        <f t="shared" si="43"/>
        <v>0</v>
      </c>
      <c r="L661" s="30">
        <f>IF(A661="В/П",,MIN(SUMIFS(L$3:L660,H$3:H660,H661,B$3:B660,B661)+E661,8)-SUMIFS(L$3:L660,H$3:H660,H661,B$3:B660,B661))</f>
        <v>7</v>
      </c>
    </row>
    <row r="662" spans="1:12" x14ac:dyDescent="0.2">
      <c r="B662" s="6">
        <v>45313</v>
      </c>
      <c r="C662" s="71" t="str">
        <f t="shared" si="41"/>
        <v>Пн</v>
      </c>
      <c r="D662" s="30" t="s">
        <v>16</v>
      </c>
      <c r="E662" s="30">
        <v>1</v>
      </c>
      <c r="H662" s="30" t="s">
        <v>46</v>
      </c>
      <c r="I662" s="69">
        <f t="shared" si="44"/>
        <v>45292</v>
      </c>
      <c r="J662" s="30" t="str">
        <f>CHOOSE(SUMPRODUCT((K662:L662&gt;0)*{1,2})+1,"","переработка","норма","норма + переработка")</f>
        <v>норма</v>
      </c>
      <c r="K662" s="30">
        <f t="shared" si="43"/>
        <v>0</v>
      </c>
      <c r="L662" s="30">
        <f>IF(A662="В/П",,MIN(SUMIFS(L$3:L661,H$3:H661,H662,B$3:B661,B662)+E662,8)-SUMIFS(L$3:L661,H$3:H661,H662,B$3:B661,B662))</f>
        <v>1</v>
      </c>
    </row>
    <row r="663" spans="1:12" x14ac:dyDescent="0.2">
      <c r="B663" s="6">
        <v>45314</v>
      </c>
      <c r="C663" s="71" t="str">
        <f t="shared" si="41"/>
        <v>Вт</v>
      </c>
      <c r="D663" s="30" t="s">
        <v>45</v>
      </c>
      <c r="E663" s="30">
        <v>7</v>
      </c>
      <c r="H663" s="30" t="s">
        <v>46</v>
      </c>
      <c r="I663" s="69">
        <f t="shared" si="44"/>
        <v>45292</v>
      </c>
      <c r="J663" s="30" t="str">
        <f>CHOOSE(SUMPRODUCT((K663:L663&gt;0)*{1,2})+1,"","переработка","норма","норма + переработка")</f>
        <v>норма</v>
      </c>
      <c r="K663" s="30">
        <f t="shared" si="43"/>
        <v>0</v>
      </c>
      <c r="L663" s="30">
        <f>IF(A663="В/П",,MIN(SUMIFS(L$3:L662,H$3:H662,H663,B$3:B662,B663)+E663,8)-SUMIFS(L$3:L662,H$3:H662,H663,B$3:B662,B663))</f>
        <v>7</v>
      </c>
    </row>
    <row r="664" spans="1:12" x14ac:dyDescent="0.2">
      <c r="B664" s="6">
        <v>45314</v>
      </c>
      <c r="C664" s="71" t="str">
        <f t="shared" si="41"/>
        <v>Вт</v>
      </c>
      <c r="D664" s="30" t="s">
        <v>16</v>
      </c>
      <c r="E664" s="30">
        <v>1</v>
      </c>
      <c r="H664" s="30" t="s">
        <v>46</v>
      </c>
      <c r="I664" s="69">
        <f t="shared" si="44"/>
        <v>45292</v>
      </c>
      <c r="J664" s="30" t="str">
        <f>CHOOSE(SUMPRODUCT((K664:L664&gt;0)*{1,2})+1,"","переработка","норма","норма + переработка")</f>
        <v>норма</v>
      </c>
      <c r="K664" s="30">
        <f t="shared" si="43"/>
        <v>0</v>
      </c>
      <c r="L664" s="30">
        <f>IF(A664="В/П",,MIN(SUMIFS(L$3:L663,H$3:H663,H664,B$3:B663,B664)+E664,8)-SUMIFS(L$3:L663,H$3:H663,H664,B$3:B663,B664))</f>
        <v>1</v>
      </c>
    </row>
    <row r="665" spans="1:12" x14ac:dyDescent="0.2">
      <c r="B665" s="6">
        <v>45315</v>
      </c>
      <c r="C665" s="71" t="str">
        <f t="shared" si="41"/>
        <v>Ср</v>
      </c>
      <c r="D665" s="30" t="s">
        <v>45</v>
      </c>
      <c r="E665" s="30">
        <v>7</v>
      </c>
      <c r="H665" s="30" t="s">
        <v>46</v>
      </c>
      <c r="I665" s="69">
        <f t="shared" si="44"/>
        <v>45292</v>
      </c>
      <c r="J665" s="30" t="str">
        <f>CHOOSE(SUMPRODUCT((K665:L665&gt;0)*{1,2})+1,"","переработка","норма","норма + переработка")</f>
        <v>норма</v>
      </c>
      <c r="K665" s="30">
        <f t="shared" si="43"/>
        <v>0</v>
      </c>
      <c r="L665" s="30">
        <f>IF(A665="В/П",,MIN(SUMIFS(L$3:L664,H$3:H664,H665,B$3:B664,B665)+E665,8)-SUMIFS(L$3:L664,H$3:H664,H665,B$3:B664,B665))</f>
        <v>7</v>
      </c>
    </row>
    <row r="666" spans="1:12" x14ac:dyDescent="0.2">
      <c r="B666" s="6">
        <v>45315</v>
      </c>
      <c r="C666" s="71" t="str">
        <f t="shared" si="41"/>
        <v>Ср</v>
      </c>
      <c r="D666" s="30" t="s">
        <v>16</v>
      </c>
      <c r="E666" s="30">
        <v>1</v>
      </c>
      <c r="H666" s="30" t="s">
        <v>46</v>
      </c>
      <c r="I666" s="69">
        <f t="shared" si="44"/>
        <v>45292</v>
      </c>
      <c r="J666" s="30" t="str">
        <f>CHOOSE(SUMPRODUCT((K666:L666&gt;0)*{1,2})+1,"","переработка","норма","норма + переработка")</f>
        <v>норма</v>
      </c>
      <c r="K666" s="30">
        <f t="shared" si="43"/>
        <v>0</v>
      </c>
      <c r="L666" s="30">
        <f>IF(A666="В/П",,MIN(SUMIFS(L$3:L665,H$3:H665,H666,B$3:B665,B666)+E666,8)-SUMIFS(L$3:L665,H$3:H665,H666,B$3:B665,B666))</f>
        <v>1</v>
      </c>
    </row>
    <row r="667" spans="1:12" x14ac:dyDescent="0.2">
      <c r="B667" s="6">
        <v>45316</v>
      </c>
      <c r="C667" s="71" t="str">
        <f t="shared" si="41"/>
        <v>Чт</v>
      </c>
      <c r="D667" s="30" t="s">
        <v>45</v>
      </c>
      <c r="E667" s="30">
        <v>7</v>
      </c>
      <c r="H667" s="30" t="s">
        <v>46</v>
      </c>
      <c r="I667" s="69">
        <f t="shared" si="44"/>
        <v>45292</v>
      </c>
      <c r="J667" s="30" t="str">
        <f>CHOOSE(SUMPRODUCT((K667:L667&gt;0)*{1,2})+1,"","переработка","норма","норма + переработка")</f>
        <v>норма</v>
      </c>
      <c r="K667" s="30">
        <f t="shared" si="43"/>
        <v>0</v>
      </c>
      <c r="L667" s="30">
        <f>IF(A667="В/П",,MIN(SUMIFS(L$3:L666,H$3:H666,H667,B$3:B666,B667)+E667,8)-SUMIFS(L$3:L666,H$3:H666,H667,B$3:B666,B667))</f>
        <v>7</v>
      </c>
    </row>
    <row r="668" spans="1:12" x14ac:dyDescent="0.2">
      <c r="B668" s="6">
        <v>45316</v>
      </c>
      <c r="C668" s="71" t="str">
        <f t="shared" si="41"/>
        <v>Чт</v>
      </c>
      <c r="D668" s="30" t="s">
        <v>16</v>
      </c>
      <c r="E668" s="30">
        <v>1</v>
      </c>
      <c r="H668" s="30" t="s">
        <v>46</v>
      </c>
      <c r="I668" s="69">
        <f t="shared" si="44"/>
        <v>45292</v>
      </c>
      <c r="J668" s="30" t="str">
        <f>CHOOSE(SUMPRODUCT((K668:L668&gt;0)*{1,2})+1,"","переработка","норма","норма + переработка")</f>
        <v>норма</v>
      </c>
      <c r="K668" s="30">
        <f t="shared" si="43"/>
        <v>0</v>
      </c>
      <c r="L668" s="30">
        <f>IF(A668="В/П",,MIN(SUMIFS(L$3:L667,H$3:H667,H668,B$3:B667,B668)+E668,8)-SUMIFS(L$3:L667,H$3:H667,H668,B$3:B667,B668))</f>
        <v>1</v>
      </c>
    </row>
    <row r="669" spans="1:12" x14ac:dyDescent="0.2">
      <c r="B669" s="6">
        <v>45317</v>
      </c>
      <c r="C669" s="71" t="str">
        <f t="shared" si="41"/>
        <v>Пт</v>
      </c>
      <c r="D669" s="30" t="s">
        <v>45</v>
      </c>
      <c r="E669" s="30">
        <v>7</v>
      </c>
      <c r="H669" s="30" t="s">
        <v>46</v>
      </c>
      <c r="I669" s="69">
        <f t="shared" si="44"/>
        <v>45292</v>
      </c>
      <c r="J669" s="30" t="str">
        <f>CHOOSE(SUMPRODUCT((K669:L669&gt;0)*{1,2})+1,"","переработка","норма","норма + переработка")</f>
        <v>норма</v>
      </c>
      <c r="K669" s="30">
        <f t="shared" si="43"/>
        <v>0</v>
      </c>
      <c r="L669" s="30">
        <f>IF(A669="В/П",,MIN(SUMIFS(L$3:L668,H$3:H668,H669,B$3:B668,B669)+E669,8)-SUMIFS(L$3:L668,H$3:H668,H669,B$3:B668,B669))</f>
        <v>7</v>
      </c>
    </row>
    <row r="670" spans="1:12" x14ac:dyDescent="0.2">
      <c r="B670" s="6">
        <v>45317</v>
      </c>
      <c r="C670" s="71" t="str">
        <f t="shared" si="41"/>
        <v>Пт</v>
      </c>
      <c r="D670" s="30" t="s">
        <v>16</v>
      </c>
      <c r="E670" s="30">
        <v>1</v>
      </c>
      <c r="H670" s="30" t="s">
        <v>46</v>
      </c>
      <c r="I670" s="69">
        <f t="shared" si="44"/>
        <v>45292</v>
      </c>
      <c r="J670" s="30" t="str">
        <f>CHOOSE(SUMPRODUCT((K670:L670&gt;0)*{1,2})+1,"","переработка","норма","норма + переработка")</f>
        <v>норма</v>
      </c>
      <c r="K670" s="30">
        <f t="shared" si="43"/>
        <v>0</v>
      </c>
      <c r="L670" s="30">
        <f>IF(A670="В/П",,MIN(SUMIFS(L$3:L669,H$3:H669,H670,B$3:B669,B670)+E670,8)-SUMIFS(L$3:L669,H$3:H669,H670,B$3:B669,B670))</f>
        <v>1</v>
      </c>
    </row>
    <row r="671" spans="1:12" x14ac:dyDescent="0.2">
      <c r="A671" s="66" t="s">
        <v>53</v>
      </c>
      <c r="B671" s="6">
        <v>45318</v>
      </c>
      <c r="C671" s="71" t="str">
        <f t="shared" si="41"/>
        <v>Сб</v>
      </c>
      <c r="H671" s="30" t="s">
        <v>46</v>
      </c>
      <c r="I671" s="69">
        <f t="shared" si="44"/>
        <v>45292</v>
      </c>
      <c r="J671" s="30" t="str">
        <f>CHOOSE(SUMPRODUCT((K671:L671&gt;0)*{1,2})+1,"","переработка","норма","норма + переработка")</f>
        <v/>
      </c>
      <c r="K671" s="30">
        <f t="shared" si="43"/>
        <v>0</v>
      </c>
      <c r="L671" s="30">
        <f>IF(A671="В/П",,MIN(SUMIFS(L$3:L670,H$3:H670,H671,B$3:B670,B671)+E671,8)-SUMIFS(L$3:L670,H$3:H670,H671,B$3:B670,B671))</f>
        <v>0</v>
      </c>
    </row>
    <row r="672" spans="1:12" x14ac:dyDescent="0.2">
      <c r="A672" s="66" t="s">
        <v>53</v>
      </c>
      <c r="B672" s="6">
        <v>45319</v>
      </c>
      <c r="C672" s="71" t="str">
        <f t="shared" si="41"/>
        <v>Вс</v>
      </c>
      <c r="H672" s="30" t="s">
        <v>46</v>
      </c>
      <c r="I672" s="69">
        <f t="shared" si="44"/>
        <v>45292</v>
      </c>
      <c r="J672" s="30" t="str">
        <f>CHOOSE(SUMPRODUCT((K672:L672&gt;0)*{1,2})+1,"","переработка","норма","норма + переработка")</f>
        <v/>
      </c>
      <c r="K672" s="30">
        <f t="shared" si="43"/>
        <v>0</v>
      </c>
      <c r="L672" s="30">
        <f>IF(A672="В/П",,MIN(SUMIFS(L$3:L671,H$3:H671,H672,B$3:B671,B672)+E672,8)-SUMIFS(L$3:L671,H$3:H671,H672,B$3:B671,B672))</f>
        <v>0</v>
      </c>
    </row>
    <row r="673" spans="1:12" x14ac:dyDescent="0.2">
      <c r="B673" s="6">
        <v>45320</v>
      </c>
      <c r="C673" s="71" t="str">
        <f t="shared" si="41"/>
        <v>Пн</v>
      </c>
      <c r="D673" s="30" t="s">
        <v>22</v>
      </c>
      <c r="E673" s="30">
        <v>8</v>
      </c>
      <c r="H673" s="30" t="s">
        <v>46</v>
      </c>
      <c r="I673" s="69">
        <f t="shared" si="44"/>
        <v>45292</v>
      </c>
      <c r="J673" s="30" t="str">
        <f>CHOOSE(SUMPRODUCT((K673:L673&gt;0)*{1,2})+1,"","переработка","норма","норма + переработка")</f>
        <v>норма</v>
      </c>
      <c r="K673" s="30">
        <f t="shared" si="43"/>
        <v>0</v>
      </c>
      <c r="L673" s="30">
        <f>IF(A673="В/П",,MIN(SUMIFS(L$3:L672,H$3:H672,H673,B$3:B672,B673)+E673,8)-SUMIFS(L$3:L672,H$3:H672,H673,B$3:B672,B673))</f>
        <v>8</v>
      </c>
    </row>
    <row r="674" spans="1:12" x14ac:dyDescent="0.2">
      <c r="B674" s="6">
        <v>45321</v>
      </c>
      <c r="C674" s="71" t="str">
        <f t="shared" si="41"/>
        <v>Вт</v>
      </c>
      <c r="D674" s="30" t="s">
        <v>45</v>
      </c>
      <c r="E674" s="30">
        <v>7</v>
      </c>
      <c r="H674" s="30" t="s">
        <v>46</v>
      </c>
      <c r="I674" s="69">
        <f t="shared" si="44"/>
        <v>45292</v>
      </c>
      <c r="J674" s="30" t="str">
        <f>CHOOSE(SUMPRODUCT((K674:L674&gt;0)*{1,2})+1,"","переработка","норма","норма + переработка")</f>
        <v>норма</v>
      </c>
      <c r="K674" s="30">
        <f t="shared" si="43"/>
        <v>0</v>
      </c>
      <c r="L674" s="30">
        <f>IF(A674="В/П",,MIN(SUMIFS(L$3:L673,H$3:H673,H674,B$3:B673,B674)+E674,8)-SUMIFS(L$3:L673,H$3:H673,H674,B$3:B673,B674))</f>
        <v>7</v>
      </c>
    </row>
    <row r="675" spans="1:12" x14ac:dyDescent="0.2">
      <c r="B675" s="6">
        <v>45321</v>
      </c>
      <c r="C675" s="71" t="str">
        <f t="shared" si="41"/>
        <v>Вт</v>
      </c>
      <c r="D675" s="30" t="s">
        <v>16</v>
      </c>
      <c r="E675" s="30">
        <v>1</v>
      </c>
      <c r="H675" s="30" t="s">
        <v>46</v>
      </c>
      <c r="I675" s="69">
        <f>EOMONTH(B675,-1)+1</f>
        <v>45292</v>
      </c>
      <c r="J675" s="30" t="str">
        <f>CHOOSE(SUMPRODUCT((K675:L675&gt;0)*{1,2})+1,"","переработка","норма","норма + переработка")</f>
        <v>норма</v>
      </c>
      <c r="K675" s="30">
        <f t="shared" si="43"/>
        <v>0</v>
      </c>
      <c r="L675" s="30">
        <f>IF(A675="В/П",,MIN(SUMIFS(L$3:L674,H$3:H674,H675,B$3:B674,B675)+E675,8)-SUMIFS(L$3:L674,H$3:H674,H675,B$3:B674,B675))</f>
        <v>1</v>
      </c>
    </row>
    <row r="676" spans="1:12" x14ac:dyDescent="0.2">
      <c r="B676" s="6">
        <v>45322</v>
      </c>
      <c r="C676" s="71" t="str">
        <f t="shared" si="41"/>
        <v>Ср</v>
      </c>
      <c r="D676" s="30" t="s">
        <v>16</v>
      </c>
      <c r="E676" s="30">
        <v>1</v>
      </c>
      <c r="H676" s="30" t="s">
        <v>46</v>
      </c>
      <c r="I676" s="69">
        <f>EOMONTH(B676,-1)+1</f>
        <v>45292</v>
      </c>
      <c r="J676" s="30" t="str">
        <f>CHOOSE(SUMPRODUCT((K676:L676&gt;0)*{1,2})+1,"","переработка","норма","норма + переработка")</f>
        <v>норма</v>
      </c>
      <c r="K676" s="30">
        <f t="shared" si="43"/>
        <v>0</v>
      </c>
      <c r="L676" s="30">
        <f>IF(A676="В/П",,MIN(SUMIFS(L$3:L675,H$3:H675,H676,B$3:B675,B676)+E676,8)-SUMIFS(L$3:L675,H$3:H675,H676,B$3:B675,B676))</f>
        <v>1</v>
      </c>
    </row>
    <row r="677" spans="1:12" x14ac:dyDescent="0.2">
      <c r="B677" s="6">
        <v>45322</v>
      </c>
      <c r="C677" s="71" t="str">
        <f t="shared" si="41"/>
        <v>Ср</v>
      </c>
      <c r="D677" s="30" t="s">
        <v>45</v>
      </c>
      <c r="E677" s="30">
        <v>7</v>
      </c>
      <c r="H677" s="30" t="s">
        <v>46</v>
      </c>
      <c r="I677" s="69">
        <f t="shared" si="44"/>
        <v>45292</v>
      </c>
      <c r="J677" s="30" t="str">
        <f>CHOOSE(SUMPRODUCT((K677:L677&gt;0)*{1,2})+1,"","переработка","норма","норма + переработка")</f>
        <v>норма</v>
      </c>
      <c r="K677" s="30">
        <f t="shared" si="43"/>
        <v>0</v>
      </c>
      <c r="L677" s="30">
        <f>IF(A677="В/П",,MIN(SUMIFS(L$3:L676,H$3:H676,H677,B$3:B676,B677)+E677,8)-SUMIFS(L$3:L676,H$3:H676,H677,B$3:B676,B677))</f>
        <v>7</v>
      </c>
    </row>
    <row r="678" spans="1:12" x14ac:dyDescent="0.2">
      <c r="A678" s="66" t="s">
        <v>53</v>
      </c>
      <c r="B678" s="6">
        <v>45292</v>
      </c>
      <c r="C678" s="71" t="str">
        <f>TEXT(B678,"ДДД")</f>
        <v>Пн</v>
      </c>
      <c r="H678" s="30" t="s">
        <v>32</v>
      </c>
      <c r="I678" s="69">
        <f t="shared" si="44"/>
        <v>45292</v>
      </c>
      <c r="J678" s="30" t="str">
        <f>CHOOSE(SUMPRODUCT((K678:L678&gt;0)*{1,2})+1,"","переработка","норма","норма + переработка")</f>
        <v/>
      </c>
      <c r="K678" s="30">
        <f t="shared" si="43"/>
        <v>0</v>
      </c>
      <c r="L678" s="30">
        <f>IF(A678="В/П",,MIN(SUMIFS(L$3:L677,H$3:H677,H678,B$3:B677,B678)+E678,8)-SUMIFS(L$3:L677,H$3:H677,H678,B$3:B677,B678))</f>
        <v>0</v>
      </c>
    </row>
    <row r="679" spans="1:12" x14ac:dyDescent="0.2">
      <c r="A679" s="66" t="s">
        <v>53</v>
      </c>
      <c r="B679" s="6">
        <v>45293</v>
      </c>
      <c r="C679" s="71" t="str">
        <f t="shared" si="41"/>
        <v>Вт</v>
      </c>
      <c r="H679" s="30" t="s">
        <v>32</v>
      </c>
      <c r="I679" s="69">
        <f t="shared" si="44"/>
        <v>45292</v>
      </c>
      <c r="J679" s="30" t="str">
        <f>CHOOSE(SUMPRODUCT((K679:L679&gt;0)*{1,2})+1,"","переработка","норма","норма + переработка")</f>
        <v/>
      </c>
      <c r="K679" s="30">
        <f t="shared" si="43"/>
        <v>0</v>
      </c>
      <c r="L679" s="30">
        <f>IF(A679="В/П",,MIN(SUMIFS(L$3:L678,H$3:H678,H679,B$3:B678,B679)+E679,8)-SUMIFS(L$3:L678,H$3:H678,H679,B$3:B678,B679))</f>
        <v>0</v>
      </c>
    </row>
    <row r="680" spans="1:12" x14ac:dyDescent="0.2">
      <c r="A680" s="66" t="s">
        <v>53</v>
      </c>
      <c r="B680" s="6">
        <v>45294</v>
      </c>
      <c r="C680" s="71" t="str">
        <f t="shared" ref="C680:C708" si="45">TEXT(B680,"ДДД")</f>
        <v>Ср</v>
      </c>
      <c r="H680" s="30" t="s">
        <v>32</v>
      </c>
      <c r="I680" s="69">
        <f t="shared" si="44"/>
        <v>45292</v>
      </c>
      <c r="J680" s="30" t="str">
        <f>CHOOSE(SUMPRODUCT((K680:L680&gt;0)*{1,2})+1,"","переработка","норма","норма + переработка")</f>
        <v/>
      </c>
      <c r="K680" s="30">
        <f t="shared" si="43"/>
        <v>0</v>
      </c>
      <c r="L680" s="30">
        <f>IF(A680="В/П",,MIN(SUMIFS(L$3:L679,H$3:H679,H680,B$3:B679,B680)+E680,8)-SUMIFS(L$3:L679,H$3:H679,H680,B$3:B679,B680))</f>
        <v>0</v>
      </c>
    </row>
    <row r="681" spans="1:12" x14ac:dyDescent="0.2">
      <c r="A681" s="66" t="s">
        <v>53</v>
      </c>
      <c r="B681" s="6">
        <v>45295</v>
      </c>
      <c r="C681" s="71" t="str">
        <f t="shared" si="45"/>
        <v>Чт</v>
      </c>
      <c r="H681" s="30" t="s">
        <v>32</v>
      </c>
      <c r="I681" s="69">
        <f t="shared" si="44"/>
        <v>45292</v>
      </c>
      <c r="J681" s="30" t="str">
        <f>CHOOSE(SUMPRODUCT((K681:L681&gt;0)*{1,2})+1,"","переработка","норма","норма + переработка")</f>
        <v/>
      </c>
      <c r="K681" s="30">
        <f t="shared" si="43"/>
        <v>0</v>
      </c>
      <c r="L681" s="30">
        <f>IF(A681="В/П",,MIN(SUMIFS(L$3:L680,H$3:H680,H681,B$3:B680,B681)+E681,8)-SUMIFS(L$3:L680,H$3:H680,H681,B$3:B680,B681))</f>
        <v>0</v>
      </c>
    </row>
    <row r="682" spans="1:12" x14ac:dyDescent="0.2">
      <c r="A682" s="66" t="s">
        <v>53</v>
      </c>
      <c r="B682" s="6">
        <v>45296</v>
      </c>
      <c r="C682" s="71" t="str">
        <f t="shared" si="45"/>
        <v>Пт</v>
      </c>
      <c r="H682" s="30" t="s">
        <v>32</v>
      </c>
      <c r="I682" s="69">
        <f t="shared" si="44"/>
        <v>45292</v>
      </c>
      <c r="J682" s="30" t="str">
        <f>CHOOSE(SUMPRODUCT((K682:L682&gt;0)*{1,2})+1,"","переработка","норма","норма + переработка")</f>
        <v/>
      </c>
      <c r="K682" s="30">
        <f t="shared" si="43"/>
        <v>0</v>
      </c>
      <c r="L682" s="30">
        <f>IF(A682="В/П",,MIN(SUMIFS(L$3:L681,H$3:H681,H682,B$3:B681,B682)+E682,8)-SUMIFS(L$3:L681,H$3:H681,H682,B$3:B681,B682))</f>
        <v>0</v>
      </c>
    </row>
    <row r="683" spans="1:12" x14ac:dyDescent="0.2">
      <c r="A683" s="66" t="s">
        <v>53</v>
      </c>
      <c r="B683" s="6">
        <v>45297</v>
      </c>
      <c r="C683" s="71" t="str">
        <f t="shared" si="45"/>
        <v>Сб</v>
      </c>
      <c r="H683" s="30" t="s">
        <v>32</v>
      </c>
      <c r="I683" s="69">
        <f t="shared" si="44"/>
        <v>45292</v>
      </c>
      <c r="J683" s="30" t="str">
        <f>CHOOSE(SUMPRODUCT((K683:L683&gt;0)*{1,2})+1,"","переработка","норма","норма + переработка")</f>
        <v/>
      </c>
      <c r="K683" s="30">
        <f t="shared" si="43"/>
        <v>0</v>
      </c>
      <c r="L683" s="30">
        <f>IF(A683="В/П",,MIN(SUMIFS(L$3:L682,H$3:H682,H683,B$3:B682,B683)+E683,8)-SUMIFS(L$3:L682,H$3:H682,H683,B$3:B682,B683))</f>
        <v>0</v>
      </c>
    </row>
    <row r="684" spans="1:12" x14ac:dyDescent="0.2">
      <c r="A684" s="66" t="s">
        <v>53</v>
      </c>
      <c r="B684" s="6">
        <v>45298</v>
      </c>
      <c r="C684" s="71" t="str">
        <f t="shared" si="45"/>
        <v>Вс</v>
      </c>
      <c r="H684" s="30" t="s">
        <v>32</v>
      </c>
      <c r="I684" s="69">
        <f t="shared" si="44"/>
        <v>45292</v>
      </c>
      <c r="J684" s="30" t="str">
        <f>CHOOSE(SUMPRODUCT((K684:L684&gt;0)*{1,2})+1,"","переработка","норма","норма + переработка")</f>
        <v/>
      </c>
      <c r="K684" s="30">
        <f t="shared" si="43"/>
        <v>0</v>
      </c>
      <c r="L684" s="30">
        <f>IF(A684="В/П",,MIN(SUMIFS(L$3:L683,H$3:H683,H684,B$3:B683,B684)+E684,8)-SUMIFS(L$3:L683,H$3:H683,H684,B$3:B683,B684))</f>
        <v>0</v>
      </c>
    </row>
    <row r="685" spans="1:12" x14ac:dyDescent="0.2">
      <c r="A685" s="66" t="s">
        <v>53</v>
      </c>
      <c r="B685" s="6">
        <v>45299</v>
      </c>
      <c r="C685" s="71" t="str">
        <f t="shared" si="45"/>
        <v>Пн</v>
      </c>
      <c r="H685" s="30" t="s">
        <v>32</v>
      </c>
      <c r="I685" s="69">
        <f t="shared" si="44"/>
        <v>45292</v>
      </c>
      <c r="J685" s="30" t="str">
        <f>CHOOSE(SUMPRODUCT((K685:L685&gt;0)*{1,2})+1,"","переработка","норма","норма + переработка")</f>
        <v/>
      </c>
      <c r="K685" s="30">
        <f t="shared" si="43"/>
        <v>0</v>
      </c>
      <c r="L685" s="30">
        <f>IF(A685="В/П",,MIN(SUMIFS(L$3:L684,H$3:H684,H685,B$3:B684,B685)+E685,8)-SUMIFS(L$3:L684,H$3:H684,H685,B$3:B684,B685))</f>
        <v>0</v>
      </c>
    </row>
    <row r="686" spans="1:12" x14ac:dyDescent="0.2">
      <c r="B686" s="6">
        <v>45300</v>
      </c>
      <c r="C686" s="71" t="str">
        <f t="shared" si="45"/>
        <v>Вт</v>
      </c>
      <c r="D686" s="30" t="s">
        <v>21</v>
      </c>
      <c r="E686" s="30">
        <v>8</v>
      </c>
      <c r="H686" s="30" t="s">
        <v>32</v>
      </c>
      <c r="I686" s="69">
        <f t="shared" si="44"/>
        <v>45292</v>
      </c>
      <c r="J686" s="30" t="str">
        <f>CHOOSE(SUMPRODUCT((K686:L686&gt;0)*{1,2})+1,"","переработка","норма","норма + переработка")</f>
        <v>норма</v>
      </c>
      <c r="K686" s="30">
        <f t="shared" si="43"/>
        <v>0</v>
      </c>
      <c r="L686" s="30">
        <f>IF(A686="В/П",,MIN(SUMIFS(L$3:L685,H$3:H685,H686,B$3:B685,B686)+E686,8)-SUMIFS(L$3:L685,H$3:H685,H686,B$3:B685,B686))</f>
        <v>8</v>
      </c>
    </row>
    <row r="687" spans="1:12" x14ac:dyDescent="0.2">
      <c r="B687" s="6">
        <v>45301</v>
      </c>
      <c r="C687" s="71" t="str">
        <f t="shared" si="45"/>
        <v>Ср</v>
      </c>
      <c r="D687" s="30" t="s">
        <v>78</v>
      </c>
      <c r="E687" s="30">
        <v>8</v>
      </c>
      <c r="H687" s="30" t="s">
        <v>32</v>
      </c>
      <c r="I687" s="69">
        <f t="shared" si="44"/>
        <v>45292</v>
      </c>
      <c r="J687" s="30" t="str">
        <f>CHOOSE(SUMPRODUCT((K687:L687&gt;0)*{1,2})+1,"","переработка","норма","норма + переработка")</f>
        <v>норма</v>
      </c>
      <c r="K687" s="30">
        <f t="shared" si="43"/>
        <v>0</v>
      </c>
      <c r="L687" s="30">
        <f>IF(A687="В/П",,MIN(SUMIFS(L$3:L686,H$3:H686,H687,B$3:B686,B687)+E687,8)-SUMIFS(L$3:L686,H$3:H686,H687,B$3:B686,B687))</f>
        <v>8</v>
      </c>
    </row>
    <row r="688" spans="1:12" x14ac:dyDescent="0.2">
      <c r="B688" s="6">
        <v>45302</v>
      </c>
      <c r="C688" s="71" t="str">
        <f t="shared" si="45"/>
        <v>Чт</v>
      </c>
      <c r="D688" s="30" t="s">
        <v>78</v>
      </c>
      <c r="E688" s="30">
        <v>8</v>
      </c>
      <c r="H688" s="30" t="s">
        <v>32</v>
      </c>
      <c r="I688" s="69">
        <f t="shared" si="44"/>
        <v>45292</v>
      </c>
      <c r="J688" s="30" t="str">
        <f>CHOOSE(SUMPRODUCT((K688:L688&gt;0)*{1,2})+1,"","переработка","норма","норма + переработка")</f>
        <v>норма</v>
      </c>
      <c r="K688" s="30">
        <f t="shared" si="43"/>
        <v>0</v>
      </c>
      <c r="L688" s="30">
        <f>IF(A688="В/П",,MIN(SUMIFS(L$3:L687,H$3:H687,H688,B$3:B687,B688)+E688,8)-SUMIFS(L$3:L687,H$3:H687,H688,B$3:B687,B688))</f>
        <v>8</v>
      </c>
    </row>
    <row r="689" spans="1:12" x14ac:dyDescent="0.2">
      <c r="B689" s="6">
        <v>45303</v>
      </c>
      <c r="C689" s="71" t="str">
        <f t="shared" si="45"/>
        <v>Пт</v>
      </c>
      <c r="D689" s="30" t="s">
        <v>78</v>
      </c>
      <c r="E689" s="30">
        <v>8</v>
      </c>
      <c r="H689" s="30" t="s">
        <v>32</v>
      </c>
      <c r="I689" s="69">
        <f t="shared" si="44"/>
        <v>45292</v>
      </c>
      <c r="J689" s="30" t="str">
        <f>CHOOSE(SUMPRODUCT((K689:L689&gt;0)*{1,2})+1,"","переработка","норма","норма + переработка")</f>
        <v>норма</v>
      </c>
      <c r="K689" s="30">
        <f t="shared" si="43"/>
        <v>0</v>
      </c>
      <c r="L689" s="30">
        <f>IF(A689="В/П",,MIN(SUMIFS(L$3:L688,H$3:H688,H689,B$3:B688,B689)+E689,8)-SUMIFS(L$3:L688,H$3:H688,H689,B$3:B688,B689))</f>
        <v>8</v>
      </c>
    </row>
    <row r="690" spans="1:12" x14ac:dyDescent="0.2">
      <c r="A690" s="66" t="s">
        <v>53</v>
      </c>
      <c r="B690" s="6">
        <v>45304</v>
      </c>
      <c r="C690" s="71" t="str">
        <f t="shared" si="45"/>
        <v>Сб</v>
      </c>
      <c r="H690" s="30" t="s">
        <v>32</v>
      </c>
      <c r="I690" s="69">
        <f t="shared" si="44"/>
        <v>45292</v>
      </c>
      <c r="J690" s="30" t="str">
        <f>CHOOSE(SUMPRODUCT((K690:L690&gt;0)*{1,2})+1,"","переработка","норма","норма + переработка")</f>
        <v/>
      </c>
      <c r="K690" s="30">
        <f t="shared" si="43"/>
        <v>0</v>
      </c>
      <c r="L690" s="30">
        <f>IF(A690="В/П",,MIN(SUMIFS(L$3:L689,H$3:H689,H690,B$3:B689,B690)+E690,8)-SUMIFS(L$3:L689,H$3:H689,H690,B$3:B689,B690))</f>
        <v>0</v>
      </c>
    </row>
    <row r="691" spans="1:12" x14ac:dyDescent="0.2">
      <c r="A691" s="66" t="s">
        <v>53</v>
      </c>
      <c r="B691" s="6">
        <v>45305</v>
      </c>
      <c r="C691" s="71" t="str">
        <f t="shared" si="45"/>
        <v>Вс</v>
      </c>
      <c r="H691" s="30" t="s">
        <v>32</v>
      </c>
      <c r="I691" s="69">
        <f t="shared" si="44"/>
        <v>45292</v>
      </c>
      <c r="J691" s="30" t="str">
        <f>CHOOSE(SUMPRODUCT((K691:L691&gt;0)*{1,2})+1,"","переработка","норма","норма + переработка")</f>
        <v/>
      </c>
      <c r="K691" s="30">
        <f t="shared" si="43"/>
        <v>0</v>
      </c>
      <c r="L691" s="30">
        <f>IF(A691="В/П",,MIN(SUMIFS(L$3:L690,H$3:H690,H691,B$3:B690,B691)+E691,8)-SUMIFS(L$3:L690,H$3:H690,H691,B$3:B690,B691))</f>
        <v>0</v>
      </c>
    </row>
    <row r="692" spans="1:12" x14ac:dyDescent="0.2">
      <c r="B692" s="6">
        <v>45306</v>
      </c>
      <c r="C692" s="71" t="str">
        <f t="shared" si="45"/>
        <v>Пн</v>
      </c>
      <c r="D692" s="30" t="s">
        <v>78</v>
      </c>
      <c r="E692" s="30">
        <v>8</v>
      </c>
      <c r="H692" s="30" t="s">
        <v>32</v>
      </c>
      <c r="I692" s="69">
        <f t="shared" si="44"/>
        <v>45292</v>
      </c>
      <c r="J692" s="30" t="str">
        <f>CHOOSE(SUMPRODUCT((K692:L692&gt;0)*{1,2})+1,"","переработка","норма","норма + переработка")</f>
        <v>норма</v>
      </c>
      <c r="K692" s="30">
        <f t="shared" si="43"/>
        <v>0</v>
      </c>
      <c r="L692" s="30">
        <f>IF(A692="В/П",,MIN(SUMIFS(L$3:L691,H$3:H691,H692,B$3:B691,B692)+E692,8)-SUMIFS(L$3:L691,H$3:H691,H692,B$3:B691,B692))</f>
        <v>8</v>
      </c>
    </row>
    <row r="693" spans="1:12" x14ac:dyDescent="0.2">
      <c r="B693" s="6">
        <v>45307</v>
      </c>
      <c r="C693" s="71" t="str">
        <f t="shared" si="45"/>
        <v>Вт</v>
      </c>
      <c r="D693" s="30" t="s">
        <v>78</v>
      </c>
      <c r="E693" s="30">
        <v>8</v>
      </c>
      <c r="H693" s="30" t="s">
        <v>32</v>
      </c>
      <c r="I693" s="69">
        <f t="shared" si="44"/>
        <v>45292</v>
      </c>
      <c r="J693" s="30" t="str">
        <f>CHOOSE(SUMPRODUCT((K693:L693&gt;0)*{1,2})+1,"","переработка","норма","норма + переработка")</f>
        <v>норма</v>
      </c>
      <c r="K693" s="30">
        <f t="shared" si="43"/>
        <v>0</v>
      </c>
      <c r="L693" s="30">
        <f>IF(A693="В/П",,MIN(SUMIFS(L$3:L692,H$3:H692,H693,B$3:B692,B693)+E693,8)-SUMIFS(L$3:L692,H$3:H692,H693,B$3:B692,B693))</f>
        <v>8</v>
      </c>
    </row>
    <row r="694" spans="1:12" x14ac:dyDescent="0.2">
      <c r="B694" s="6">
        <v>45308</v>
      </c>
      <c r="C694" s="71" t="str">
        <f t="shared" si="45"/>
        <v>Ср</v>
      </c>
      <c r="D694" s="30" t="s">
        <v>78</v>
      </c>
      <c r="E694" s="30">
        <v>8</v>
      </c>
      <c r="H694" s="30" t="s">
        <v>32</v>
      </c>
      <c r="I694" s="69">
        <f t="shared" si="44"/>
        <v>45292</v>
      </c>
      <c r="J694" s="30" t="str">
        <f>CHOOSE(SUMPRODUCT((K694:L694&gt;0)*{1,2})+1,"","переработка","норма","норма + переработка")</f>
        <v>норма</v>
      </c>
      <c r="K694" s="30">
        <f t="shared" si="43"/>
        <v>0</v>
      </c>
      <c r="L694" s="30">
        <f>IF(A694="В/П",,MIN(SUMIFS(L$3:L693,H$3:H693,H694,B$3:B693,B694)+E694,8)-SUMIFS(L$3:L693,H$3:H693,H694,B$3:B693,B694))</f>
        <v>8</v>
      </c>
    </row>
    <row r="695" spans="1:12" x14ac:dyDescent="0.2">
      <c r="B695" s="6">
        <v>45309</v>
      </c>
      <c r="C695" s="71" t="str">
        <f t="shared" si="45"/>
        <v>Чт</v>
      </c>
      <c r="D695" s="30" t="s">
        <v>78</v>
      </c>
      <c r="E695" s="30">
        <v>8</v>
      </c>
      <c r="H695" s="30" t="s">
        <v>32</v>
      </c>
      <c r="I695" s="69">
        <f t="shared" si="44"/>
        <v>45292</v>
      </c>
      <c r="J695" s="30" t="str">
        <f>CHOOSE(SUMPRODUCT((K695:L695&gt;0)*{1,2})+1,"","переработка","норма","норма + переработка")</f>
        <v>норма</v>
      </c>
      <c r="K695" s="30">
        <f t="shared" ref="K695:K739" si="46">MIN(E695,E695-L695)</f>
        <v>0</v>
      </c>
      <c r="L695" s="30">
        <f>IF(A695="В/П",,MIN(SUMIFS(L$3:L694,H$3:H694,H695,B$3:B694,B695)+E695,8)-SUMIFS(L$3:L694,H$3:H694,H695,B$3:B694,B695))</f>
        <v>8</v>
      </c>
    </row>
    <row r="696" spans="1:12" x14ac:dyDescent="0.2">
      <c r="B696" s="6">
        <v>45310</v>
      </c>
      <c r="C696" s="71" t="str">
        <f t="shared" si="45"/>
        <v>Пт</v>
      </c>
      <c r="D696" s="30" t="s">
        <v>78</v>
      </c>
      <c r="E696" s="30">
        <v>8</v>
      </c>
      <c r="H696" s="30" t="s">
        <v>32</v>
      </c>
      <c r="I696" s="69">
        <f t="shared" si="44"/>
        <v>45292</v>
      </c>
      <c r="J696" s="30" t="str">
        <f>CHOOSE(SUMPRODUCT((K696:L696&gt;0)*{1,2})+1,"","переработка","норма","норма + переработка")</f>
        <v>норма</v>
      </c>
      <c r="K696" s="30">
        <f t="shared" si="46"/>
        <v>0</v>
      </c>
      <c r="L696" s="30">
        <f>IF(A696="В/П",,MIN(SUMIFS(L$3:L695,H$3:H695,H696,B$3:B695,B696)+E696,8)-SUMIFS(L$3:L695,H$3:H695,H696,B$3:B695,B696))</f>
        <v>8</v>
      </c>
    </row>
    <row r="697" spans="1:12" x14ac:dyDescent="0.2">
      <c r="A697" s="66" t="s">
        <v>53</v>
      </c>
      <c r="B697" s="6">
        <v>45311</v>
      </c>
      <c r="C697" s="71" t="str">
        <f t="shared" si="45"/>
        <v>Сб</v>
      </c>
      <c r="H697" s="30" t="s">
        <v>32</v>
      </c>
      <c r="I697" s="69">
        <f t="shared" ref="I697:I727" si="47">EOMONTH(B697,-1)+1</f>
        <v>45292</v>
      </c>
      <c r="J697" s="30" t="str">
        <f>CHOOSE(SUMPRODUCT((K697:L697&gt;0)*{1,2})+1,"","переработка","норма","норма + переработка")</f>
        <v/>
      </c>
      <c r="K697" s="30">
        <f t="shared" si="46"/>
        <v>0</v>
      </c>
      <c r="L697" s="30">
        <f>IF(A697="В/П",,MIN(SUMIFS(L$3:L696,H$3:H696,H697,B$3:B696,B697)+E697,8)-SUMIFS(L$3:L696,H$3:H696,H697,B$3:B696,B697))</f>
        <v>0</v>
      </c>
    </row>
    <row r="698" spans="1:12" x14ac:dyDescent="0.2">
      <c r="A698" s="66" t="s">
        <v>53</v>
      </c>
      <c r="B698" s="6">
        <v>45312</v>
      </c>
      <c r="C698" s="71" t="str">
        <f t="shared" si="45"/>
        <v>Вс</v>
      </c>
      <c r="H698" s="30" t="s">
        <v>32</v>
      </c>
      <c r="I698" s="69">
        <f t="shared" si="47"/>
        <v>45292</v>
      </c>
      <c r="J698" s="30" t="str">
        <f>CHOOSE(SUMPRODUCT((K698:L698&gt;0)*{1,2})+1,"","переработка","норма","норма + переработка")</f>
        <v/>
      </c>
      <c r="K698" s="30">
        <f t="shared" si="46"/>
        <v>0</v>
      </c>
      <c r="L698" s="30">
        <f>IF(A698="В/П",,MIN(SUMIFS(L$3:L697,H$3:H697,H698,B$3:B697,B698)+E698,8)-SUMIFS(L$3:L697,H$3:H697,H698,B$3:B697,B698))</f>
        <v>0</v>
      </c>
    </row>
    <row r="699" spans="1:12" x14ac:dyDescent="0.2">
      <c r="B699" s="6">
        <v>45313</v>
      </c>
      <c r="C699" s="71" t="str">
        <f t="shared" si="45"/>
        <v>Пн</v>
      </c>
      <c r="D699" s="30" t="s">
        <v>78</v>
      </c>
      <c r="E699" s="30">
        <v>8</v>
      </c>
      <c r="H699" s="30" t="s">
        <v>32</v>
      </c>
      <c r="I699" s="69">
        <f t="shared" si="47"/>
        <v>45292</v>
      </c>
      <c r="J699" s="30" t="str">
        <f>CHOOSE(SUMPRODUCT((K699:L699&gt;0)*{1,2})+1,"","переработка","норма","норма + переработка")</f>
        <v>норма</v>
      </c>
      <c r="K699" s="30">
        <f t="shared" si="46"/>
        <v>0</v>
      </c>
      <c r="L699" s="30">
        <f>IF(A699="В/П",,MIN(SUMIFS(L$3:L698,H$3:H698,H699,B$3:B698,B699)+E699,8)-SUMIFS(L$3:L698,H$3:H698,H699,B$3:B698,B699))</f>
        <v>8</v>
      </c>
    </row>
    <row r="700" spans="1:12" x14ac:dyDescent="0.2">
      <c r="B700" s="6">
        <v>45314</v>
      </c>
      <c r="C700" s="71" t="str">
        <f t="shared" si="45"/>
        <v>Вт</v>
      </c>
      <c r="D700" s="30" t="s">
        <v>78</v>
      </c>
      <c r="E700" s="30">
        <v>8</v>
      </c>
      <c r="H700" s="30" t="s">
        <v>32</v>
      </c>
      <c r="I700" s="69">
        <f t="shared" si="47"/>
        <v>45292</v>
      </c>
      <c r="J700" s="30" t="str">
        <f>CHOOSE(SUMPRODUCT((K700:L700&gt;0)*{1,2})+1,"","переработка","норма","норма + переработка")</f>
        <v>норма</v>
      </c>
      <c r="K700" s="30">
        <f t="shared" si="46"/>
        <v>0</v>
      </c>
      <c r="L700" s="30">
        <f>IF(A700="В/П",,MIN(SUMIFS(L$3:L699,H$3:H699,H700,B$3:B699,B700)+E700,8)-SUMIFS(L$3:L699,H$3:H699,H700,B$3:B699,B700))</f>
        <v>8</v>
      </c>
    </row>
    <row r="701" spans="1:12" x14ac:dyDescent="0.2">
      <c r="B701" s="6">
        <v>45315</v>
      </c>
      <c r="C701" s="71" t="str">
        <f t="shared" si="45"/>
        <v>Ср</v>
      </c>
      <c r="D701" s="30" t="s">
        <v>78</v>
      </c>
      <c r="E701" s="30">
        <v>8</v>
      </c>
      <c r="H701" s="30" t="s">
        <v>32</v>
      </c>
      <c r="I701" s="69">
        <f t="shared" si="47"/>
        <v>45292</v>
      </c>
      <c r="J701" s="30" t="str">
        <f>CHOOSE(SUMPRODUCT((K701:L701&gt;0)*{1,2})+1,"","переработка","норма","норма + переработка")</f>
        <v>норма</v>
      </c>
      <c r="K701" s="30">
        <f t="shared" si="46"/>
        <v>0</v>
      </c>
      <c r="L701" s="30">
        <f>IF(A701="В/П",,MIN(SUMIFS(L$3:L700,H$3:H700,H701,B$3:B700,B701)+E701,8)-SUMIFS(L$3:L700,H$3:H700,H701,B$3:B700,B701))</f>
        <v>8</v>
      </c>
    </row>
    <row r="702" spans="1:12" x14ac:dyDescent="0.2">
      <c r="B702" s="6">
        <v>45316</v>
      </c>
      <c r="C702" s="71" t="str">
        <f t="shared" si="45"/>
        <v>Чт</v>
      </c>
      <c r="D702" s="30" t="s">
        <v>78</v>
      </c>
      <c r="E702" s="30">
        <v>8</v>
      </c>
      <c r="H702" s="30" t="s">
        <v>32</v>
      </c>
      <c r="I702" s="69">
        <f t="shared" si="47"/>
        <v>45292</v>
      </c>
      <c r="J702" s="30" t="str">
        <f>CHOOSE(SUMPRODUCT((K702:L702&gt;0)*{1,2})+1,"","переработка","норма","норма + переработка")</f>
        <v>норма</v>
      </c>
      <c r="K702" s="30">
        <f t="shared" si="46"/>
        <v>0</v>
      </c>
      <c r="L702" s="30">
        <f>IF(A702="В/П",,MIN(SUMIFS(L$3:L701,H$3:H701,H702,B$3:B701,B702)+E702,8)-SUMIFS(L$3:L701,H$3:H701,H702,B$3:B701,B702))</f>
        <v>8</v>
      </c>
    </row>
    <row r="703" spans="1:12" x14ac:dyDescent="0.2">
      <c r="B703" s="6">
        <v>45317</v>
      </c>
      <c r="C703" s="71" t="str">
        <f t="shared" si="45"/>
        <v>Пт</v>
      </c>
      <c r="D703" s="30" t="s">
        <v>78</v>
      </c>
      <c r="E703" s="30">
        <v>8</v>
      </c>
      <c r="H703" s="30" t="s">
        <v>32</v>
      </c>
      <c r="I703" s="69">
        <f t="shared" si="47"/>
        <v>45292</v>
      </c>
      <c r="J703" s="30" t="str">
        <f>CHOOSE(SUMPRODUCT((K703:L703&gt;0)*{1,2})+1,"","переработка","норма","норма + переработка")</f>
        <v>норма</v>
      </c>
      <c r="K703" s="30">
        <f t="shared" si="46"/>
        <v>0</v>
      </c>
      <c r="L703" s="30">
        <f>IF(A703="В/П",,MIN(SUMIFS(L$3:L702,H$3:H702,H703,B$3:B702,B703)+E703,8)-SUMIFS(L$3:L702,H$3:H702,H703,B$3:B702,B703))</f>
        <v>8</v>
      </c>
    </row>
    <row r="704" spans="1:12" x14ac:dyDescent="0.2">
      <c r="A704" s="66" t="s">
        <v>53</v>
      </c>
      <c r="B704" s="6">
        <v>45318</v>
      </c>
      <c r="C704" s="71" t="str">
        <f t="shared" si="45"/>
        <v>Сб</v>
      </c>
      <c r="H704" s="30" t="s">
        <v>32</v>
      </c>
      <c r="I704" s="69">
        <f t="shared" si="47"/>
        <v>45292</v>
      </c>
      <c r="J704" s="30" t="str">
        <f>CHOOSE(SUMPRODUCT((K704:L704&gt;0)*{1,2})+1,"","переработка","норма","норма + переработка")</f>
        <v/>
      </c>
      <c r="K704" s="30">
        <f t="shared" si="46"/>
        <v>0</v>
      </c>
      <c r="L704" s="30">
        <f>IF(A704="В/П",,MIN(SUMIFS(L$3:L703,H$3:H703,H704,B$3:B703,B704)+E704,8)-SUMIFS(L$3:L703,H$3:H703,H704,B$3:B703,B704))</f>
        <v>0</v>
      </c>
    </row>
    <row r="705" spans="1:12" x14ac:dyDescent="0.2">
      <c r="A705" s="66" t="s">
        <v>53</v>
      </c>
      <c r="B705" s="6">
        <v>45319</v>
      </c>
      <c r="C705" s="71" t="str">
        <f t="shared" si="45"/>
        <v>Вс</v>
      </c>
      <c r="H705" s="30" t="s">
        <v>32</v>
      </c>
      <c r="I705" s="69">
        <f t="shared" si="47"/>
        <v>45292</v>
      </c>
      <c r="J705" s="30" t="str">
        <f>CHOOSE(SUMPRODUCT((K705:L705&gt;0)*{1,2})+1,"","переработка","норма","норма + переработка")</f>
        <v/>
      </c>
      <c r="K705" s="30">
        <f t="shared" si="46"/>
        <v>0</v>
      </c>
      <c r="L705" s="30">
        <f>IF(A705="В/П",,MIN(SUMIFS(L$3:L704,H$3:H704,H705,B$3:B704,B705)+E705,8)-SUMIFS(L$3:L704,H$3:H704,H705,B$3:B704,B705))</f>
        <v>0</v>
      </c>
    </row>
    <row r="706" spans="1:12" x14ac:dyDescent="0.2">
      <c r="B706" s="6">
        <v>45320</v>
      </c>
      <c r="C706" s="71" t="str">
        <f t="shared" si="45"/>
        <v>Пн</v>
      </c>
      <c r="D706" s="30" t="s">
        <v>78</v>
      </c>
      <c r="E706" s="30">
        <v>8</v>
      </c>
      <c r="H706" s="30" t="s">
        <v>32</v>
      </c>
      <c r="I706" s="69">
        <f t="shared" si="47"/>
        <v>45292</v>
      </c>
      <c r="J706" s="30" t="str">
        <f>CHOOSE(SUMPRODUCT((K706:L706&gt;0)*{1,2})+1,"","переработка","норма","норма + переработка")</f>
        <v>норма</v>
      </c>
      <c r="K706" s="30">
        <f t="shared" si="46"/>
        <v>0</v>
      </c>
      <c r="L706" s="30">
        <f>IF(A706="В/П",,MIN(SUMIFS(L$3:L705,H$3:H705,H706,B$3:B705,B706)+E706,8)-SUMIFS(L$3:L705,H$3:H705,H706,B$3:B705,B706))</f>
        <v>8</v>
      </c>
    </row>
    <row r="707" spans="1:12" x14ac:dyDescent="0.2">
      <c r="B707" s="6">
        <v>45321</v>
      </c>
      <c r="C707" s="71" t="str">
        <f t="shared" si="45"/>
        <v>Вт</v>
      </c>
      <c r="D707" s="30" t="s">
        <v>78</v>
      </c>
      <c r="E707" s="30">
        <v>8</v>
      </c>
      <c r="H707" s="30" t="s">
        <v>32</v>
      </c>
      <c r="I707" s="69">
        <f t="shared" si="47"/>
        <v>45292</v>
      </c>
      <c r="J707" s="30" t="str">
        <f>CHOOSE(SUMPRODUCT((K707:L707&gt;0)*{1,2})+1,"","переработка","норма","норма + переработка")</f>
        <v>норма</v>
      </c>
      <c r="K707" s="30">
        <f t="shared" si="46"/>
        <v>0</v>
      </c>
      <c r="L707" s="30">
        <f>IF(A707="В/П",,MIN(SUMIFS(L$3:L706,H$3:H706,H707,B$3:B706,B707)+E707,8)-SUMIFS(L$3:L706,H$3:H706,H707,B$3:B706,B707))</f>
        <v>8</v>
      </c>
    </row>
    <row r="708" spans="1:12" x14ac:dyDescent="0.2">
      <c r="B708" s="6">
        <v>45322</v>
      </c>
      <c r="C708" s="71" t="str">
        <f t="shared" si="45"/>
        <v>Ср</v>
      </c>
      <c r="D708" s="30" t="s">
        <v>78</v>
      </c>
      <c r="E708" s="30">
        <v>8</v>
      </c>
      <c r="H708" s="30" t="s">
        <v>32</v>
      </c>
      <c r="I708" s="69">
        <f t="shared" si="47"/>
        <v>45292</v>
      </c>
      <c r="J708" s="30" t="str">
        <f>CHOOSE(SUMPRODUCT((K708:L708&gt;0)*{1,2})+1,"","переработка","норма","норма + переработка")</f>
        <v>норма</v>
      </c>
      <c r="K708" s="30">
        <f t="shared" si="46"/>
        <v>0</v>
      </c>
      <c r="L708" s="30">
        <f>IF(A708="В/П",,MIN(SUMIFS(L$3:L707,H$3:H707,H708,B$3:B707,B708)+E708,8)-SUMIFS(L$3:L707,H$3:H707,H708,B$3:B707,B708))</f>
        <v>8</v>
      </c>
    </row>
    <row r="709" spans="1:12" x14ac:dyDescent="0.2">
      <c r="A709" s="66" t="s">
        <v>53</v>
      </c>
      <c r="B709" s="6">
        <v>45292</v>
      </c>
      <c r="C709" s="71" t="str">
        <f>TEXT(B709,"ДДД")</f>
        <v>Пн</v>
      </c>
      <c r="H709" s="30" t="s">
        <v>27</v>
      </c>
      <c r="I709" s="69">
        <f t="shared" si="47"/>
        <v>45292</v>
      </c>
      <c r="J709" s="30" t="str">
        <f>CHOOSE(SUMPRODUCT((K709:L709&gt;0)*{1,2})+1,"","переработка","норма","норма + переработка")</f>
        <v/>
      </c>
      <c r="K709" s="30">
        <f t="shared" si="46"/>
        <v>0</v>
      </c>
      <c r="L709" s="30">
        <f>IF(A709="В/П",,MIN(SUMIFS(L$3:L708,H$3:H708,H709,B$3:B708,B709)+E709,8)-SUMIFS(L$3:L708,H$3:H708,H709,B$3:B708,B709))</f>
        <v>0</v>
      </c>
    </row>
    <row r="710" spans="1:12" x14ac:dyDescent="0.2">
      <c r="A710" s="66" t="s">
        <v>53</v>
      </c>
      <c r="B710" s="6">
        <v>45293</v>
      </c>
      <c r="C710" s="71" t="str">
        <f t="shared" ref="C710:C739" si="48">TEXT(B710,"ДДД")</f>
        <v>Вт</v>
      </c>
      <c r="H710" s="30" t="s">
        <v>27</v>
      </c>
      <c r="I710" s="69">
        <f t="shared" si="47"/>
        <v>45292</v>
      </c>
      <c r="J710" s="30" t="str">
        <f>CHOOSE(SUMPRODUCT((K710:L710&gt;0)*{1,2})+1,"","переработка","норма","норма + переработка")</f>
        <v/>
      </c>
      <c r="K710" s="30">
        <f t="shared" si="46"/>
        <v>0</v>
      </c>
      <c r="L710" s="30">
        <f>IF(A710="В/П",,MIN(SUMIFS(L$3:L709,H$3:H709,H710,B$3:B709,B710)+E710,8)-SUMIFS(L$3:L709,H$3:H709,H710,B$3:B709,B710))</f>
        <v>0</v>
      </c>
    </row>
    <row r="711" spans="1:12" x14ac:dyDescent="0.2">
      <c r="A711" s="66" t="s">
        <v>53</v>
      </c>
      <c r="B711" s="6">
        <v>45294</v>
      </c>
      <c r="C711" s="71" t="str">
        <f t="shared" si="48"/>
        <v>Ср</v>
      </c>
      <c r="H711" s="30" t="s">
        <v>27</v>
      </c>
      <c r="I711" s="69">
        <f t="shared" si="47"/>
        <v>45292</v>
      </c>
      <c r="J711" s="30" t="str">
        <f>CHOOSE(SUMPRODUCT((K711:L711&gt;0)*{1,2})+1,"","переработка","норма","норма + переработка")</f>
        <v/>
      </c>
      <c r="K711" s="30">
        <f t="shared" si="46"/>
        <v>0</v>
      </c>
      <c r="L711" s="30">
        <f>IF(A711="В/П",,MIN(SUMIFS(L$3:L710,H$3:H710,H711,B$3:B710,B711)+E711,8)-SUMIFS(L$3:L710,H$3:H710,H711,B$3:B710,B711))</f>
        <v>0</v>
      </c>
    </row>
    <row r="712" spans="1:12" x14ac:dyDescent="0.2">
      <c r="A712" s="66" t="s">
        <v>53</v>
      </c>
      <c r="B712" s="6">
        <v>45295</v>
      </c>
      <c r="C712" s="71" t="str">
        <f t="shared" si="48"/>
        <v>Чт</v>
      </c>
      <c r="H712" s="30" t="s">
        <v>27</v>
      </c>
      <c r="I712" s="69">
        <f t="shared" si="47"/>
        <v>45292</v>
      </c>
      <c r="J712" s="30" t="str">
        <f>CHOOSE(SUMPRODUCT((K712:L712&gt;0)*{1,2})+1,"","переработка","норма","норма + переработка")</f>
        <v/>
      </c>
      <c r="K712" s="30">
        <f t="shared" si="46"/>
        <v>0</v>
      </c>
      <c r="L712" s="30">
        <f>IF(A712="В/П",,MIN(SUMIFS(L$3:L711,H$3:H711,H712,B$3:B711,B712)+E712,8)-SUMIFS(L$3:L711,H$3:H711,H712,B$3:B711,B712))</f>
        <v>0</v>
      </c>
    </row>
    <row r="713" spans="1:12" x14ac:dyDescent="0.2">
      <c r="A713" s="66" t="s">
        <v>53</v>
      </c>
      <c r="B713" s="6">
        <v>45296</v>
      </c>
      <c r="C713" s="71" t="str">
        <f t="shared" si="48"/>
        <v>Пт</v>
      </c>
      <c r="H713" s="30" t="s">
        <v>27</v>
      </c>
      <c r="I713" s="69">
        <f t="shared" si="47"/>
        <v>45292</v>
      </c>
      <c r="J713" s="30" t="str">
        <f>CHOOSE(SUMPRODUCT((K713:L713&gt;0)*{1,2})+1,"","переработка","норма","норма + переработка")</f>
        <v/>
      </c>
      <c r="K713" s="30">
        <f t="shared" si="46"/>
        <v>0</v>
      </c>
      <c r="L713" s="30">
        <f>IF(A713="В/П",,MIN(SUMIFS(L$3:L712,H$3:H712,H713,B$3:B712,B713)+E713,8)-SUMIFS(L$3:L712,H$3:H712,H713,B$3:B712,B713))</f>
        <v>0</v>
      </c>
    </row>
    <row r="714" spans="1:12" x14ac:dyDescent="0.2">
      <c r="A714" s="66" t="s">
        <v>53</v>
      </c>
      <c r="B714" s="6">
        <v>45297</v>
      </c>
      <c r="C714" s="71" t="str">
        <f t="shared" si="48"/>
        <v>Сб</v>
      </c>
      <c r="H714" s="30" t="s">
        <v>27</v>
      </c>
      <c r="I714" s="69">
        <f t="shared" si="47"/>
        <v>45292</v>
      </c>
      <c r="J714" s="30" t="str">
        <f>CHOOSE(SUMPRODUCT((K714:L714&gt;0)*{1,2})+1,"","переработка","норма","норма + переработка")</f>
        <v/>
      </c>
      <c r="K714" s="30">
        <f t="shared" si="46"/>
        <v>0</v>
      </c>
      <c r="L714" s="30">
        <f>IF(A714="В/П",,MIN(SUMIFS(L$3:L713,H$3:H713,H714,B$3:B713,B714)+E714,8)-SUMIFS(L$3:L713,H$3:H713,H714,B$3:B713,B714))</f>
        <v>0</v>
      </c>
    </row>
    <row r="715" spans="1:12" x14ac:dyDescent="0.2">
      <c r="A715" s="66" t="s">
        <v>53</v>
      </c>
      <c r="B715" s="6">
        <v>45298</v>
      </c>
      <c r="C715" s="71" t="str">
        <f t="shared" si="48"/>
        <v>Вс</v>
      </c>
      <c r="H715" s="30" t="s">
        <v>27</v>
      </c>
      <c r="I715" s="69">
        <f t="shared" si="47"/>
        <v>45292</v>
      </c>
      <c r="J715" s="30" t="str">
        <f>CHOOSE(SUMPRODUCT((K715:L715&gt;0)*{1,2})+1,"","переработка","норма","норма + переработка")</f>
        <v/>
      </c>
      <c r="K715" s="30">
        <f t="shared" si="46"/>
        <v>0</v>
      </c>
      <c r="L715" s="30">
        <f>IF(A715="В/П",,MIN(SUMIFS(L$3:L714,H$3:H714,H715,B$3:B714,B715)+E715,8)-SUMIFS(L$3:L714,H$3:H714,H715,B$3:B714,B715))</f>
        <v>0</v>
      </c>
    </row>
    <row r="716" spans="1:12" x14ac:dyDescent="0.2">
      <c r="A716" s="66" t="s">
        <v>53</v>
      </c>
      <c r="B716" s="6">
        <v>45299</v>
      </c>
      <c r="C716" s="71" t="str">
        <f t="shared" si="48"/>
        <v>Пн</v>
      </c>
      <c r="H716" s="30" t="s">
        <v>27</v>
      </c>
      <c r="I716" s="69">
        <f t="shared" si="47"/>
        <v>45292</v>
      </c>
      <c r="J716" s="30" t="str">
        <f>CHOOSE(SUMPRODUCT((K716:L716&gt;0)*{1,2})+1,"","переработка","норма","норма + переработка")</f>
        <v/>
      </c>
      <c r="K716" s="30">
        <f t="shared" si="46"/>
        <v>0</v>
      </c>
      <c r="L716" s="30">
        <f>IF(A716="В/П",,MIN(SUMIFS(L$3:L715,H$3:H715,H716,B$3:B715,B716)+E716,8)-SUMIFS(L$3:L715,H$3:H715,H716,B$3:B715,B716))</f>
        <v>0</v>
      </c>
    </row>
    <row r="717" spans="1:12" x14ac:dyDescent="0.2">
      <c r="B717" s="6">
        <v>45300</v>
      </c>
      <c r="C717" s="71" t="str">
        <f t="shared" si="48"/>
        <v>Вт</v>
      </c>
      <c r="D717" s="30" t="s">
        <v>43</v>
      </c>
      <c r="E717" s="30">
        <v>8</v>
      </c>
      <c r="H717" s="30" t="s">
        <v>27</v>
      </c>
      <c r="I717" s="69">
        <f t="shared" si="47"/>
        <v>45292</v>
      </c>
      <c r="J717" s="30" t="str">
        <f>CHOOSE(SUMPRODUCT((K717:L717&gt;0)*{1,2})+1,"","переработка","норма","норма + переработка")</f>
        <v>норма</v>
      </c>
      <c r="K717" s="30">
        <f t="shared" si="46"/>
        <v>0</v>
      </c>
      <c r="L717" s="30">
        <f>IF(A717="В/П",,MIN(SUMIFS(L$3:L716,H$3:H716,H717,B$3:B716,B717)+E717,8)-SUMIFS(L$3:L716,H$3:H716,H717,B$3:B716,B717))</f>
        <v>8</v>
      </c>
    </row>
    <row r="718" spans="1:12" x14ac:dyDescent="0.2">
      <c r="B718" s="6">
        <v>45301</v>
      </c>
      <c r="C718" s="71" t="str">
        <f t="shared" si="48"/>
        <v>Ср</v>
      </c>
      <c r="D718" s="30" t="s">
        <v>43</v>
      </c>
      <c r="E718" s="30">
        <v>8</v>
      </c>
      <c r="H718" s="30" t="s">
        <v>27</v>
      </c>
      <c r="I718" s="69">
        <f t="shared" si="47"/>
        <v>45292</v>
      </c>
      <c r="J718" s="30" t="str">
        <f>CHOOSE(SUMPRODUCT((K718:L718&gt;0)*{1,2})+1,"","переработка","норма","норма + переработка")</f>
        <v>норма</v>
      </c>
      <c r="K718" s="30">
        <f t="shared" si="46"/>
        <v>0</v>
      </c>
      <c r="L718" s="30">
        <f>IF(A718="В/П",,MIN(SUMIFS(L$3:L717,H$3:H717,H718,B$3:B717,B718)+E718,8)-SUMIFS(L$3:L717,H$3:H717,H718,B$3:B717,B718))</f>
        <v>8</v>
      </c>
    </row>
    <row r="719" spans="1:12" x14ac:dyDescent="0.2">
      <c r="B719" s="6">
        <v>45302</v>
      </c>
      <c r="C719" s="71" t="str">
        <f t="shared" si="48"/>
        <v>Чт</v>
      </c>
      <c r="D719" s="30" t="s">
        <v>43</v>
      </c>
      <c r="E719" s="30">
        <v>8</v>
      </c>
      <c r="H719" s="30" t="s">
        <v>27</v>
      </c>
      <c r="I719" s="69">
        <f t="shared" si="47"/>
        <v>45292</v>
      </c>
      <c r="J719" s="30" t="str">
        <f>CHOOSE(SUMPRODUCT((K719:L719&gt;0)*{1,2})+1,"","переработка","норма","норма + переработка")</f>
        <v>норма</v>
      </c>
      <c r="K719" s="30">
        <f t="shared" si="46"/>
        <v>0</v>
      </c>
      <c r="L719" s="30">
        <f>IF(A719="В/П",,MIN(SUMIFS(L$3:L718,H$3:H718,H719,B$3:B718,B719)+E719,8)-SUMIFS(L$3:L718,H$3:H718,H719,B$3:B718,B719))</f>
        <v>8</v>
      </c>
    </row>
    <row r="720" spans="1:12" x14ac:dyDescent="0.2">
      <c r="B720" s="6">
        <v>45303</v>
      </c>
      <c r="C720" s="71" t="str">
        <f t="shared" si="48"/>
        <v>Пт</v>
      </c>
      <c r="D720" s="30" t="s">
        <v>43</v>
      </c>
      <c r="E720" s="30">
        <v>8</v>
      </c>
      <c r="H720" s="30" t="s">
        <v>27</v>
      </c>
      <c r="I720" s="69">
        <f t="shared" si="47"/>
        <v>45292</v>
      </c>
      <c r="J720" s="30" t="str">
        <f>CHOOSE(SUMPRODUCT((K720:L720&gt;0)*{1,2})+1,"","переработка","норма","норма + переработка")</f>
        <v>норма</v>
      </c>
      <c r="K720" s="30">
        <f t="shared" si="46"/>
        <v>0</v>
      </c>
      <c r="L720" s="30">
        <f>IF(A720="В/П",,MIN(SUMIFS(L$3:L719,H$3:H719,H720,B$3:B719,B720)+E720,8)-SUMIFS(L$3:L719,H$3:H719,H720,B$3:B719,B720))</f>
        <v>8</v>
      </c>
    </row>
    <row r="721" spans="1:12" x14ac:dyDescent="0.2">
      <c r="A721" s="66" t="s">
        <v>53</v>
      </c>
      <c r="B721" s="6">
        <v>45304</v>
      </c>
      <c r="C721" s="71" t="str">
        <f t="shared" si="48"/>
        <v>Сб</v>
      </c>
      <c r="H721" s="30" t="s">
        <v>27</v>
      </c>
      <c r="I721" s="69">
        <f t="shared" si="47"/>
        <v>45292</v>
      </c>
      <c r="J721" s="30" t="str">
        <f>CHOOSE(SUMPRODUCT((K721:L721&gt;0)*{1,2})+1,"","переработка","норма","норма + переработка")</f>
        <v/>
      </c>
      <c r="K721" s="30">
        <f t="shared" si="46"/>
        <v>0</v>
      </c>
      <c r="L721" s="30">
        <f>IF(A721="В/П",,MIN(SUMIFS(L$3:L720,H$3:H720,H721,B$3:B720,B721)+E721,8)-SUMIFS(L$3:L720,H$3:H720,H721,B$3:B720,B721))</f>
        <v>0</v>
      </c>
    </row>
    <row r="722" spans="1:12" x14ac:dyDescent="0.2">
      <c r="A722" s="66" t="s">
        <v>53</v>
      </c>
      <c r="B722" s="6">
        <v>45305</v>
      </c>
      <c r="C722" s="71" t="str">
        <f t="shared" si="48"/>
        <v>Вс</v>
      </c>
      <c r="H722" s="30" t="s">
        <v>27</v>
      </c>
      <c r="I722" s="69">
        <f t="shared" si="47"/>
        <v>45292</v>
      </c>
      <c r="J722" s="30" t="str">
        <f>CHOOSE(SUMPRODUCT((K722:L722&gt;0)*{1,2})+1,"","переработка","норма","норма + переработка")</f>
        <v/>
      </c>
      <c r="K722" s="30">
        <f t="shared" si="46"/>
        <v>0</v>
      </c>
      <c r="L722" s="30">
        <f>IF(A722="В/П",,MIN(SUMIFS(L$3:L721,H$3:H721,H722,B$3:B721,B722)+E722,8)-SUMIFS(L$3:L721,H$3:H721,H722,B$3:B721,B722))</f>
        <v>0</v>
      </c>
    </row>
    <row r="723" spans="1:12" x14ac:dyDescent="0.2">
      <c r="B723" s="6">
        <v>45306</v>
      </c>
      <c r="C723" s="71" t="str">
        <f t="shared" si="48"/>
        <v>Пн</v>
      </c>
      <c r="D723" s="30" t="s">
        <v>38</v>
      </c>
      <c r="E723" s="30">
        <v>8</v>
      </c>
      <c r="H723" s="30" t="s">
        <v>27</v>
      </c>
      <c r="I723" s="69">
        <f t="shared" si="47"/>
        <v>45292</v>
      </c>
      <c r="J723" s="30" t="str">
        <f>CHOOSE(SUMPRODUCT((K723:L723&gt;0)*{1,2})+1,"","переработка","норма","норма + переработка")</f>
        <v>норма</v>
      </c>
      <c r="K723" s="30">
        <f t="shared" si="46"/>
        <v>0</v>
      </c>
      <c r="L723" s="30">
        <f>IF(A723="В/П",,MIN(SUMIFS(L$3:L722,H$3:H722,H723,B$3:B722,B723)+E723,8)-SUMIFS(L$3:L722,H$3:H722,H723,B$3:B722,B723))</f>
        <v>8</v>
      </c>
    </row>
    <row r="724" spans="1:12" x14ac:dyDescent="0.2">
      <c r="B724" s="6">
        <v>45307</v>
      </c>
      <c r="C724" s="71" t="str">
        <f t="shared" si="48"/>
        <v>Вт</v>
      </c>
      <c r="D724" s="30" t="s">
        <v>38</v>
      </c>
      <c r="E724" s="30">
        <v>8</v>
      </c>
      <c r="H724" s="30" t="s">
        <v>27</v>
      </c>
      <c r="I724" s="69">
        <f t="shared" si="47"/>
        <v>45292</v>
      </c>
      <c r="J724" s="30" t="str">
        <f>CHOOSE(SUMPRODUCT((K724:L724&gt;0)*{1,2})+1,"","переработка","норма","норма + переработка")</f>
        <v>норма</v>
      </c>
      <c r="K724" s="30">
        <f t="shared" si="46"/>
        <v>0</v>
      </c>
      <c r="L724" s="30">
        <f>IF(A724="В/П",,MIN(SUMIFS(L$3:L723,H$3:H723,H724,B$3:B723,B724)+E724,8)-SUMIFS(L$3:L723,H$3:H723,H724,B$3:B723,B724))</f>
        <v>8</v>
      </c>
    </row>
    <row r="725" spans="1:12" x14ac:dyDescent="0.2">
      <c r="B725" s="6">
        <v>45308</v>
      </c>
      <c r="C725" s="71" t="str">
        <f t="shared" si="48"/>
        <v>Ср</v>
      </c>
      <c r="D725" s="30" t="s">
        <v>38</v>
      </c>
      <c r="E725" s="30">
        <v>8</v>
      </c>
      <c r="H725" s="30" t="s">
        <v>27</v>
      </c>
      <c r="I725" s="69">
        <f t="shared" si="47"/>
        <v>45292</v>
      </c>
      <c r="J725" s="30" t="str">
        <f>CHOOSE(SUMPRODUCT((K725:L725&gt;0)*{1,2})+1,"","переработка","норма","норма + переработка")</f>
        <v>норма</v>
      </c>
      <c r="K725" s="30">
        <f t="shared" si="46"/>
        <v>0</v>
      </c>
      <c r="L725" s="30">
        <f>IF(A725="В/П",,MIN(SUMIFS(L$3:L724,H$3:H724,H725,B$3:B724,B725)+E725,8)-SUMIFS(L$3:L724,H$3:H724,H725,B$3:B724,B725))</f>
        <v>8</v>
      </c>
    </row>
    <row r="726" spans="1:12" x14ac:dyDescent="0.2">
      <c r="B726" s="6">
        <v>45309</v>
      </c>
      <c r="C726" s="71" t="str">
        <f t="shared" si="48"/>
        <v>Чт</v>
      </c>
      <c r="D726" s="30" t="s">
        <v>38</v>
      </c>
      <c r="E726" s="30">
        <v>8</v>
      </c>
      <c r="H726" s="30" t="s">
        <v>27</v>
      </c>
      <c r="I726" s="69">
        <f t="shared" si="47"/>
        <v>45292</v>
      </c>
      <c r="J726" s="30" t="str">
        <f>CHOOSE(SUMPRODUCT((K726:L726&gt;0)*{1,2})+1,"","переработка","норма","норма + переработка")</f>
        <v>норма</v>
      </c>
      <c r="K726" s="30">
        <f t="shared" si="46"/>
        <v>0</v>
      </c>
      <c r="L726" s="30">
        <f>IF(A726="В/П",,MIN(SUMIFS(L$3:L725,H$3:H725,H726,B$3:B725,B726)+E726,8)-SUMIFS(L$3:L725,H$3:H725,H726,B$3:B725,B726))</f>
        <v>8</v>
      </c>
    </row>
    <row r="727" spans="1:12" x14ac:dyDescent="0.2">
      <c r="B727" s="6">
        <v>45310</v>
      </c>
      <c r="C727" s="71" t="str">
        <f t="shared" si="48"/>
        <v>Пт</v>
      </c>
      <c r="D727" s="30" t="s">
        <v>38</v>
      </c>
      <c r="E727" s="30">
        <v>8</v>
      </c>
      <c r="H727" s="30" t="s">
        <v>27</v>
      </c>
      <c r="I727" s="69">
        <f t="shared" si="47"/>
        <v>45292</v>
      </c>
      <c r="J727" s="30" t="str">
        <f>CHOOSE(SUMPRODUCT((K727:L727&gt;0)*{1,2})+1,"","переработка","норма","норма + переработка")</f>
        <v>норма</v>
      </c>
      <c r="K727" s="30">
        <f t="shared" si="46"/>
        <v>0</v>
      </c>
      <c r="L727" s="30">
        <f>IF(A727="В/П",,MIN(SUMIFS(L$3:L726,H$3:H726,H727,B$3:B726,B727)+E727,8)-SUMIFS(L$3:L726,H$3:H726,H727,B$3:B726,B727))</f>
        <v>8</v>
      </c>
    </row>
    <row r="728" spans="1:12" x14ac:dyDescent="0.2">
      <c r="A728" s="66" t="s">
        <v>53</v>
      </c>
      <c r="B728" s="6">
        <v>45311</v>
      </c>
      <c r="C728" s="71" t="str">
        <f t="shared" si="48"/>
        <v>Сб</v>
      </c>
      <c r="H728" s="30" t="s">
        <v>27</v>
      </c>
      <c r="I728" s="69">
        <f t="shared" ref="I728:I739" si="49">EOMONTH(B728,-1)+1</f>
        <v>45292</v>
      </c>
      <c r="J728" s="30" t="str">
        <f>CHOOSE(SUMPRODUCT((K728:L728&gt;0)*{1,2})+1,"","переработка","норма","норма + переработка")</f>
        <v/>
      </c>
      <c r="K728" s="30">
        <f t="shared" si="46"/>
        <v>0</v>
      </c>
      <c r="L728" s="30">
        <f>IF(A728="В/П",,MIN(SUMIFS(L$3:L727,H$3:H727,H728,B$3:B727,B728)+E728,8)-SUMIFS(L$3:L727,H$3:H727,H728,B$3:B727,B728))</f>
        <v>0</v>
      </c>
    </row>
    <row r="729" spans="1:12" x14ac:dyDescent="0.2">
      <c r="A729" s="66" t="s">
        <v>53</v>
      </c>
      <c r="B729" s="6">
        <v>45312</v>
      </c>
      <c r="C729" s="71" t="str">
        <f t="shared" si="48"/>
        <v>Вс</v>
      </c>
      <c r="H729" s="30" t="s">
        <v>27</v>
      </c>
      <c r="I729" s="69">
        <f t="shared" si="49"/>
        <v>45292</v>
      </c>
      <c r="J729" s="30" t="str">
        <f>CHOOSE(SUMPRODUCT((K729:L729&gt;0)*{1,2})+1,"","переработка","норма","норма + переработка")</f>
        <v/>
      </c>
      <c r="K729" s="30">
        <f t="shared" si="46"/>
        <v>0</v>
      </c>
      <c r="L729" s="30">
        <f>IF(A729="В/П",,MIN(SUMIFS(L$3:L728,H$3:H728,H729,B$3:B728,B729)+E729,8)-SUMIFS(L$3:L728,H$3:H728,H729,B$3:B728,B729))</f>
        <v>0</v>
      </c>
    </row>
    <row r="730" spans="1:12" x14ac:dyDescent="0.2">
      <c r="B730" s="6">
        <v>45313</v>
      </c>
      <c r="C730" s="71" t="str">
        <f t="shared" si="48"/>
        <v>Пн</v>
      </c>
      <c r="D730" s="30" t="s">
        <v>38</v>
      </c>
      <c r="E730" s="30">
        <v>8</v>
      </c>
      <c r="H730" s="30" t="s">
        <v>27</v>
      </c>
      <c r="I730" s="69">
        <f t="shared" si="49"/>
        <v>45292</v>
      </c>
      <c r="J730" s="30" t="str">
        <f>CHOOSE(SUMPRODUCT((K730:L730&gt;0)*{1,2})+1,"","переработка","норма","норма + переработка")</f>
        <v>норма</v>
      </c>
      <c r="K730" s="30">
        <f t="shared" si="46"/>
        <v>0</v>
      </c>
      <c r="L730" s="30">
        <f>IF(A730="В/П",,MIN(SUMIFS(L$3:L729,H$3:H729,H730,B$3:B729,B730)+E730,8)-SUMIFS(L$3:L729,H$3:H729,H730,B$3:B729,B730))</f>
        <v>8</v>
      </c>
    </row>
    <row r="731" spans="1:12" x14ac:dyDescent="0.2">
      <c r="B731" s="6">
        <v>45314</v>
      </c>
      <c r="C731" s="71" t="str">
        <f t="shared" si="48"/>
        <v>Вт</v>
      </c>
      <c r="D731" s="30" t="s">
        <v>38</v>
      </c>
      <c r="E731" s="30">
        <v>8</v>
      </c>
      <c r="H731" s="30" t="s">
        <v>27</v>
      </c>
      <c r="I731" s="69">
        <f t="shared" si="49"/>
        <v>45292</v>
      </c>
      <c r="J731" s="30" t="str">
        <f>CHOOSE(SUMPRODUCT((K731:L731&gt;0)*{1,2})+1,"","переработка","норма","норма + переработка")</f>
        <v>норма</v>
      </c>
      <c r="K731" s="30">
        <f t="shared" si="46"/>
        <v>0</v>
      </c>
      <c r="L731" s="30">
        <f>IF(A731="В/П",,MIN(SUMIFS(L$3:L730,H$3:H730,H731,B$3:B730,B731)+E731,8)-SUMIFS(L$3:L730,H$3:H730,H731,B$3:B730,B731))</f>
        <v>8</v>
      </c>
    </row>
    <row r="732" spans="1:12" x14ac:dyDescent="0.2">
      <c r="B732" s="6">
        <v>45315</v>
      </c>
      <c r="C732" s="71" t="str">
        <f t="shared" si="48"/>
        <v>Ср</v>
      </c>
      <c r="D732" s="30" t="s">
        <v>38</v>
      </c>
      <c r="E732" s="30">
        <v>8</v>
      </c>
      <c r="H732" s="30" t="s">
        <v>27</v>
      </c>
      <c r="I732" s="69">
        <f t="shared" si="49"/>
        <v>45292</v>
      </c>
      <c r="J732" s="30" t="str">
        <f>CHOOSE(SUMPRODUCT((K732:L732&gt;0)*{1,2})+1,"","переработка","норма","норма + переработка")</f>
        <v>норма</v>
      </c>
      <c r="K732" s="30">
        <f t="shared" si="46"/>
        <v>0</v>
      </c>
      <c r="L732" s="30">
        <f>IF(A732="В/П",,MIN(SUMIFS(L$3:L731,H$3:H731,H732,B$3:B731,B732)+E732,8)-SUMIFS(L$3:L731,H$3:H731,H732,B$3:B731,B732))</f>
        <v>8</v>
      </c>
    </row>
    <row r="733" spans="1:12" x14ac:dyDescent="0.2">
      <c r="B733" s="6">
        <v>45316</v>
      </c>
      <c r="C733" s="71" t="str">
        <f t="shared" si="48"/>
        <v>Чт</v>
      </c>
      <c r="D733" s="30" t="s">
        <v>38</v>
      </c>
      <c r="E733" s="30">
        <v>8</v>
      </c>
      <c r="H733" s="30" t="s">
        <v>27</v>
      </c>
      <c r="I733" s="69">
        <f t="shared" si="49"/>
        <v>45292</v>
      </c>
      <c r="J733" s="30" t="str">
        <f>CHOOSE(SUMPRODUCT((K733:L733&gt;0)*{1,2})+1,"","переработка","норма","норма + переработка")</f>
        <v>норма</v>
      </c>
      <c r="K733" s="30">
        <f t="shared" si="46"/>
        <v>0</v>
      </c>
      <c r="L733" s="30">
        <f>IF(A733="В/П",,MIN(SUMIFS(L$3:L732,H$3:H732,H733,B$3:B732,B733)+E733,8)-SUMIFS(L$3:L732,H$3:H732,H733,B$3:B732,B733))</f>
        <v>8</v>
      </c>
    </row>
    <row r="734" spans="1:12" x14ac:dyDescent="0.2">
      <c r="B734" s="6">
        <v>45317</v>
      </c>
      <c r="C734" s="71" t="str">
        <f t="shared" si="48"/>
        <v>Пт</v>
      </c>
      <c r="D734" s="30" t="s">
        <v>38</v>
      </c>
      <c r="E734" s="30">
        <v>8</v>
      </c>
      <c r="H734" s="30" t="s">
        <v>27</v>
      </c>
      <c r="I734" s="69">
        <f t="shared" si="49"/>
        <v>45292</v>
      </c>
      <c r="J734" s="30" t="str">
        <f>CHOOSE(SUMPRODUCT((K734:L734&gt;0)*{1,2})+1,"","переработка","норма","норма + переработка")</f>
        <v>норма</v>
      </c>
      <c r="K734" s="30">
        <f t="shared" si="46"/>
        <v>0</v>
      </c>
      <c r="L734" s="30">
        <f>IF(A734="В/П",,MIN(SUMIFS(L$3:L733,H$3:H733,H734,B$3:B733,B734)+E734,8)-SUMIFS(L$3:L733,H$3:H733,H734,B$3:B733,B734))</f>
        <v>8</v>
      </c>
    </row>
    <row r="735" spans="1:12" x14ac:dyDescent="0.2">
      <c r="A735" s="66" t="s">
        <v>53</v>
      </c>
      <c r="B735" s="6">
        <v>45318</v>
      </c>
      <c r="C735" s="71" t="str">
        <f t="shared" si="48"/>
        <v>Сб</v>
      </c>
      <c r="H735" s="30" t="s">
        <v>27</v>
      </c>
      <c r="I735" s="69">
        <f t="shared" si="49"/>
        <v>45292</v>
      </c>
      <c r="J735" s="30" t="str">
        <f>CHOOSE(SUMPRODUCT((K735:L735&gt;0)*{1,2})+1,"","переработка","норма","норма + переработка")</f>
        <v/>
      </c>
      <c r="K735" s="30">
        <f t="shared" si="46"/>
        <v>0</v>
      </c>
      <c r="L735" s="30">
        <f>IF(A735="В/П",,MIN(SUMIFS(L$3:L734,H$3:H734,H735,B$3:B734,B735)+E735,8)-SUMIFS(L$3:L734,H$3:H734,H735,B$3:B734,B735))</f>
        <v>0</v>
      </c>
    </row>
    <row r="736" spans="1:12" x14ac:dyDescent="0.2">
      <c r="A736" s="66" t="s">
        <v>53</v>
      </c>
      <c r="B736" s="6">
        <v>45319</v>
      </c>
      <c r="C736" s="71" t="str">
        <f t="shared" si="48"/>
        <v>Вс</v>
      </c>
      <c r="H736" s="30" t="s">
        <v>27</v>
      </c>
      <c r="I736" s="69">
        <f t="shared" si="49"/>
        <v>45292</v>
      </c>
      <c r="J736" s="30" t="str">
        <f>CHOOSE(SUMPRODUCT((K736:L736&gt;0)*{1,2})+1,"","переработка","норма","норма + переработка")</f>
        <v/>
      </c>
      <c r="K736" s="30">
        <f t="shared" si="46"/>
        <v>0</v>
      </c>
      <c r="L736" s="30">
        <f>IF(A736="В/П",,MIN(SUMIFS(L$3:L735,H$3:H735,H736,B$3:B735,B736)+E736,8)-SUMIFS(L$3:L735,H$3:H735,H736,B$3:B735,B736))</f>
        <v>0</v>
      </c>
    </row>
    <row r="737" spans="1:12" x14ac:dyDescent="0.2">
      <c r="B737" s="6">
        <v>45320</v>
      </c>
      <c r="C737" s="71" t="str">
        <f t="shared" si="48"/>
        <v>Пн</v>
      </c>
      <c r="D737" s="30" t="s">
        <v>38</v>
      </c>
      <c r="E737" s="30">
        <v>8</v>
      </c>
      <c r="H737" s="30" t="s">
        <v>27</v>
      </c>
      <c r="I737" s="69">
        <f t="shared" si="49"/>
        <v>45292</v>
      </c>
      <c r="J737" s="30" t="str">
        <f>CHOOSE(SUMPRODUCT((K737:L737&gt;0)*{1,2})+1,"","переработка","норма","норма + переработка")</f>
        <v>норма</v>
      </c>
      <c r="K737" s="30">
        <f t="shared" si="46"/>
        <v>0</v>
      </c>
      <c r="L737" s="30">
        <f>IF(A737="В/П",,MIN(SUMIFS(L$3:L736,H$3:H736,H737,B$3:B736,B737)+E737,8)-SUMIFS(L$3:L736,H$3:H736,H737,B$3:B736,B737))</f>
        <v>8</v>
      </c>
    </row>
    <row r="738" spans="1:12" x14ac:dyDescent="0.2">
      <c r="B738" s="6">
        <v>45321</v>
      </c>
      <c r="C738" s="71" t="str">
        <f t="shared" si="48"/>
        <v>Вт</v>
      </c>
      <c r="D738" s="30" t="s">
        <v>38</v>
      </c>
      <c r="E738" s="30">
        <v>8</v>
      </c>
      <c r="H738" s="30" t="s">
        <v>27</v>
      </c>
      <c r="I738" s="69">
        <f t="shared" si="49"/>
        <v>45292</v>
      </c>
      <c r="J738" s="30" t="str">
        <f>CHOOSE(SUMPRODUCT((K738:L738&gt;0)*{1,2})+1,"","переработка","норма","норма + переработка")</f>
        <v>норма</v>
      </c>
      <c r="K738" s="30">
        <f t="shared" si="46"/>
        <v>0</v>
      </c>
      <c r="L738" s="30">
        <f>IF(A738="В/П",,MIN(SUMIFS(L$3:L737,H$3:H737,H738,B$3:B737,B738)+E738,8)-SUMIFS(L$3:L737,H$3:H737,H738,B$3:B737,B738))</f>
        <v>8</v>
      </c>
    </row>
    <row r="739" spans="1:12" x14ac:dyDescent="0.2">
      <c r="B739" s="6">
        <v>45322</v>
      </c>
      <c r="C739" s="71" t="str">
        <f t="shared" si="48"/>
        <v>Ср</v>
      </c>
      <c r="D739" s="30" t="s">
        <v>38</v>
      </c>
      <c r="E739" s="30">
        <v>8</v>
      </c>
      <c r="H739" s="30" t="s">
        <v>27</v>
      </c>
      <c r="I739" s="69">
        <f t="shared" si="49"/>
        <v>45292</v>
      </c>
      <c r="J739" s="30" t="str">
        <f>CHOOSE(SUMPRODUCT((K739:L739&gt;0)*{1,2})+1,"","переработка","норма","норма + переработка")</f>
        <v>норма</v>
      </c>
      <c r="K739" s="30">
        <f t="shared" si="46"/>
        <v>0</v>
      </c>
      <c r="L739" s="30">
        <f>IF(A739="В/П",,MIN(SUMIFS(L$3:L738,H$3:H738,H739,B$3:B738,B739)+E739,8)-SUMIFS(L$3:L738,H$3:H738,H739,B$3:B738,B739))</f>
        <v>8</v>
      </c>
    </row>
    <row r="740" spans="1:12" x14ac:dyDescent="0.2">
      <c r="A740" s="66" t="s">
        <v>53</v>
      </c>
      <c r="B740" s="6">
        <v>45292</v>
      </c>
      <c r="C740" s="71" t="str">
        <f>TEXT(B740,"ДДД")</f>
        <v>Пн</v>
      </c>
      <c r="H740" s="30" t="s">
        <v>52</v>
      </c>
      <c r="I740" s="69">
        <f t="shared" ref="I740:I787" si="50">EOMONTH(B740,-1)+1</f>
        <v>45292</v>
      </c>
      <c r="J740" s="30" t="str">
        <f>CHOOSE(SUMPRODUCT((K740:L740&gt;0)*{1,2})+1,"","переработка","норма","норма + переработка")</f>
        <v/>
      </c>
      <c r="K740" s="30">
        <f t="shared" ref="K740:K778" si="51">MIN(E740,E740-L740)</f>
        <v>0</v>
      </c>
      <c r="L740" s="30">
        <f>IF(A740="В/П",,MIN(SUMIFS(L$3:L739,H$3:H739,H740,B$3:B739,B740)+E740,8)-SUMIFS(L$3:L739,H$3:H739,H740,B$3:B739,B740))</f>
        <v>0</v>
      </c>
    </row>
    <row r="741" spans="1:12" x14ac:dyDescent="0.2">
      <c r="A741" s="66" t="s">
        <v>53</v>
      </c>
      <c r="B741" s="6">
        <v>45293</v>
      </c>
      <c r="C741" s="71" t="str">
        <f t="shared" ref="C741:C787" si="52">TEXT(B741,"ДДД")</f>
        <v>Вт</v>
      </c>
      <c r="H741" s="30" t="s">
        <v>52</v>
      </c>
      <c r="I741" s="69">
        <f t="shared" si="50"/>
        <v>45292</v>
      </c>
      <c r="J741" s="30" t="str">
        <f>CHOOSE(SUMPRODUCT((K741:L741&gt;0)*{1,2})+1,"","переработка","норма","норма + переработка")</f>
        <v/>
      </c>
      <c r="K741" s="30">
        <f t="shared" si="51"/>
        <v>0</v>
      </c>
      <c r="L741" s="30">
        <f>IF(A741="В/П",,MIN(SUMIFS(L$3:L740,H$3:H740,H741,B$3:B740,B741)+E741,8)-SUMIFS(L$3:L740,H$3:H740,H741,B$3:B740,B741))</f>
        <v>0</v>
      </c>
    </row>
    <row r="742" spans="1:12" x14ac:dyDescent="0.2">
      <c r="A742" s="66" t="s">
        <v>53</v>
      </c>
      <c r="B742" s="6">
        <v>45294</v>
      </c>
      <c r="C742" s="71" t="str">
        <f t="shared" si="52"/>
        <v>Ср</v>
      </c>
      <c r="H742" s="30" t="s">
        <v>52</v>
      </c>
      <c r="I742" s="69">
        <f t="shared" si="50"/>
        <v>45292</v>
      </c>
      <c r="J742" s="30" t="str">
        <f>CHOOSE(SUMPRODUCT((K742:L742&gt;0)*{1,2})+1,"","переработка","норма","норма + переработка")</f>
        <v/>
      </c>
      <c r="K742" s="30">
        <f t="shared" si="51"/>
        <v>0</v>
      </c>
      <c r="L742" s="30">
        <f>IF(A742="В/П",,MIN(SUMIFS(L$3:L741,H$3:H741,H742,B$3:B741,B742)+E742,8)-SUMIFS(L$3:L741,H$3:H741,H742,B$3:B741,B742))</f>
        <v>0</v>
      </c>
    </row>
    <row r="743" spans="1:12" x14ac:dyDescent="0.2">
      <c r="A743" s="66" t="s">
        <v>53</v>
      </c>
      <c r="B743" s="6">
        <v>45295</v>
      </c>
      <c r="C743" s="71" t="str">
        <f t="shared" si="52"/>
        <v>Чт</v>
      </c>
      <c r="H743" s="30" t="s">
        <v>52</v>
      </c>
      <c r="I743" s="69">
        <f t="shared" si="50"/>
        <v>45292</v>
      </c>
      <c r="J743" s="30" t="str">
        <f>CHOOSE(SUMPRODUCT((K743:L743&gt;0)*{1,2})+1,"","переработка","норма","норма + переработка")</f>
        <v/>
      </c>
      <c r="K743" s="30">
        <f t="shared" si="51"/>
        <v>0</v>
      </c>
      <c r="L743" s="30">
        <f>IF(A743="В/П",,MIN(SUMIFS(L$3:L742,H$3:H742,H743,B$3:B742,B743)+E743,8)-SUMIFS(L$3:L742,H$3:H742,H743,B$3:B742,B743))</f>
        <v>0</v>
      </c>
    </row>
    <row r="744" spans="1:12" x14ac:dyDescent="0.2">
      <c r="A744" s="66" t="s">
        <v>53</v>
      </c>
      <c r="B744" s="6">
        <v>45296</v>
      </c>
      <c r="C744" s="71" t="str">
        <f t="shared" si="52"/>
        <v>Пт</v>
      </c>
      <c r="H744" s="30" t="s">
        <v>52</v>
      </c>
      <c r="I744" s="69">
        <f t="shared" si="50"/>
        <v>45292</v>
      </c>
      <c r="J744" s="30" t="str">
        <f>CHOOSE(SUMPRODUCT((K744:L744&gt;0)*{1,2})+1,"","переработка","норма","норма + переработка")</f>
        <v/>
      </c>
      <c r="K744" s="30">
        <f t="shared" si="51"/>
        <v>0</v>
      </c>
      <c r="L744" s="30">
        <f>IF(A744="В/П",,MIN(SUMIFS(L$3:L743,H$3:H743,H744,B$3:B743,B744)+E744,8)-SUMIFS(L$3:L743,H$3:H743,H744,B$3:B743,B744))</f>
        <v>0</v>
      </c>
    </row>
    <row r="745" spans="1:12" x14ac:dyDescent="0.2">
      <c r="A745" s="66" t="s">
        <v>53</v>
      </c>
      <c r="B745" s="6">
        <v>45297</v>
      </c>
      <c r="C745" s="71" t="str">
        <f t="shared" si="52"/>
        <v>Сб</v>
      </c>
      <c r="H745" s="30" t="s">
        <v>52</v>
      </c>
      <c r="I745" s="69">
        <f t="shared" si="50"/>
        <v>45292</v>
      </c>
      <c r="J745" s="30" t="str">
        <f>CHOOSE(SUMPRODUCT((K745:L745&gt;0)*{1,2})+1,"","переработка","норма","норма + переработка")</f>
        <v/>
      </c>
      <c r="K745" s="30">
        <f t="shared" si="51"/>
        <v>0</v>
      </c>
      <c r="L745" s="30">
        <f>IF(A745="В/П",,MIN(SUMIFS(L$3:L744,H$3:H744,H745,B$3:B744,B745)+E745,8)-SUMIFS(L$3:L744,H$3:H744,H745,B$3:B744,B745))</f>
        <v>0</v>
      </c>
    </row>
    <row r="746" spans="1:12" x14ac:dyDescent="0.2">
      <c r="A746" s="66" t="s">
        <v>53</v>
      </c>
      <c r="B746" s="6">
        <v>45298</v>
      </c>
      <c r="C746" s="71" t="str">
        <f t="shared" si="52"/>
        <v>Вс</v>
      </c>
      <c r="H746" s="30" t="s">
        <v>52</v>
      </c>
      <c r="I746" s="69">
        <f t="shared" si="50"/>
        <v>45292</v>
      </c>
      <c r="J746" s="30" t="str">
        <f>CHOOSE(SUMPRODUCT((K746:L746&gt;0)*{1,2})+1,"","переработка","норма","норма + переработка")</f>
        <v/>
      </c>
      <c r="K746" s="30">
        <f t="shared" si="51"/>
        <v>0</v>
      </c>
      <c r="L746" s="30">
        <f>IF(A746="В/П",,MIN(SUMIFS(L$3:L745,H$3:H745,H746,B$3:B745,B746)+E746,8)-SUMIFS(L$3:L745,H$3:H745,H746,B$3:B745,B746))</f>
        <v>0</v>
      </c>
    </row>
    <row r="747" spans="1:12" x14ac:dyDescent="0.2">
      <c r="A747" s="66" t="s">
        <v>53</v>
      </c>
      <c r="B747" s="6">
        <v>45299</v>
      </c>
      <c r="C747" s="71" t="str">
        <f t="shared" si="52"/>
        <v>Пн</v>
      </c>
      <c r="H747" s="30" t="s">
        <v>52</v>
      </c>
      <c r="I747" s="69">
        <f t="shared" si="50"/>
        <v>45292</v>
      </c>
      <c r="J747" s="30" t="str">
        <f>CHOOSE(SUMPRODUCT((K747:L747&gt;0)*{1,2})+1,"","переработка","норма","норма + переработка")</f>
        <v/>
      </c>
      <c r="K747" s="30">
        <f t="shared" si="51"/>
        <v>0</v>
      </c>
      <c r="L747" s="30">
        <f>IF(A747="В/П",,MIN(SUMIFS(L$3:L746,H$3:H746,H747,B$3:B746,B747)+E747,8)-SUMIFS(L$3:L746,H$3:H746,H747,B$3:B746,B747))</f>
        <v>0</v>
      </c>
    </row>
    <row r="748" spans="1:12" x14ac:dyDescent="0.2">
      <c r="B748" s="6">
        <v>45300</v>
      </c>
      <c r="C748" s="71" t="str">
        <f t="shared" si="52"/>
        <v>Вт</v>
      </c>
      <c r="D748" s="30" t="s">
        <v>45</v>
      </c>
      <c r="E748" s="30">
        <v>4</v>
      </c>
      <c r="H748" s="30" t="s">
        <v>52</v>
      </c>
      <c r="I748" s="69">
        <f t="shared" si="50"/>
        <v>45292</v>
      </c>
      <c r="J748" s="30" t="str">
        <f>CHOOSE(SUMPRODUCT((K748:L748&gt;0)*{1,2})+1,"","переработка","норма","норма + переработка")</f>
        <v>норма</v>
      </c>
      <c r="K748" s="30">
        <f t="shared" si="51"/>
        <v>0</v>
      </c>
      <c r="L748" s="30">
        <f>IF(A748="В/П",,MIN(SUMIFS(L$3:L747,H$3:H747,H748,B$3:B747,B748)+E748,8)-SUMIFS(L$3:L747,H$3:H747,H748,B$3:B747,B748))</f>
        <v>4</v>
      </c>
    </row>
    <row r="749" spans="1:12" x14ac:dyDescent="0.2">
      <c r="B749" s="6">
        <v>45300</v>
      </c>
      <c r="C749" s="71" t="str">
        <f t="shared" si="52"/>
        <v>Вт</v>
      </c>
      <c r="D749" s="30" t="s">
        <v>16</v>
      </c>
      <c r="E749" s="30">
        <v>4</v>
      </c>
      <c r="H749" s="30" t="s">
        <v>52</v>
      </c>
      <c r="I749" s="69">
        <f>EOMONTH(B749,-1)+1</f>
        <v>45292</v>
      </c>
      <c r="J749" s="30" t="str">
        <f>CHOOSE(SUMPRODUCT((K749:L749&gt;0)*{1,2})+1,"","переработка","норма","норма + переработка")</f>
        <v>норма</v>
      </c>
      <c r="K749" s="30">
        <f t="shared" si="51"/>
        <v>0</v>
      </c>
      <c r="L749" s="30">
        <f>IF(A749="В/П",,MIN(SUMIFS(L$3:L748,H$3:H748,H749,B$3:B748,B749)+E749,8)-SUMIFS(L$3:L748,H$3:H748,H749,B$3:B748,B749))</f>
        <v>4</v>
      </c>
    </row>
    <row r="750" spans="1:12" x14ac:dyDescent="0.2">
      <c r="B750" s="6">
        <v>45301</v>
      </c>
      <c r="C750" s="71" t="str">
        <f t="shared" si="52"/>
        <v>Ср</v>
      </c>
      <c r="D750" s="30" t="s">
        <v>45</v>
      </c>
      <c r="E750" s="30">
        <v>4</v>
      </c>
      <c r="H750" s="30" t="s">
        <v>52</v>
      </c>
      <c r="I750" s="69">
        <f t="shared" si="50"/>
        <v>45292</v>
      </c>
      <c r="J750" s="30" t="str">
        <f>CHOOSE(SUMPRODUCT((K750:L750&gt;0)*{1,2})+1,"","переработка","норма","норма + переработка")</f>
        <v>норма</v>
      </c>
      <c r="K750" s="30">
        <f t="shared" si="51"/>
        <v>0</v>
      </c>
      <c r="L750" s="30">
        <f>IF(A750="В/П",,MIN(SUMIFS(L$3:L749,H$3:H749,H750,B$3:B749,B750)+E750,8)-SUMIFS(L$3:L749,H$3:H749,H750,B$3:B749,B750))</f>
        <v>4</v>
      </c>
    </row>
    <row r="751" spans="1:12" x14ac:dyDescent="0.2">
      <c r="B751" s="6">
        <v>45301</v>
      </c>
      <c r="C751" s="71" t="str">
        <f t="shared" si="52"/>
        <v>Ср</v>
      </c>
      <c r="D751" s="30" t="s">
        <v>16</v>
      </c>
      <c r="E751" s="30">
        <v>4</v>
      </c>
      <c r="H751" s="30" t="s">
        <v>52</v>
      </c>
      <c r="I751" s="69">
        <f t="shared" si="50"/>
        <v>45292</v>
      </c>
      <c r="J751" s="30" t="str">
        <f>CHOOSE(SUMPRODUCT((K751:L751&gt;0)*{1,2})+1,"","переработка","норма","норма + переработка")</f>
        <v>норма</v>
      </c>
      <c r="K751" s="30">
        <f t="shared" si="51"/>
        <v>0</v>
      </c>
      <c r="L751" s="30">
        <f>IF(A751="В/П",,MIN(SUMIFS(L$3:L750,H$3:H750,H751,B$3:B750,B751)+E751,8)-SUMIFS(L$3:L750,H$3:H750,H751,B$3:B750,B751))</f>
        <v>4</v>
      </c>
    </row>
    <row r="752" spans="1:12" x14ac:dyDescent="0.2">
      <c r="B752" s="6">
        <v>45302</v>
      </c>
      <c r="C752" s="71" t="str">
        <f t="shared" si="52"/>
        <v>Чт</v>
      </c>
      <c r="D752" s="30" t="s">
        <v>45</v>
      </c>
      <c r="E752" s="30">
        <v>4</v>
      </c>
      <c r="H752" s="30" t="s">
        <v>52</v>
      </c>
      <c r="I752" s="69">
        <f t="shared" si="50"/>
        <v>45292</v>
      </c>
      <c r="J752" s="30" t="str">
        <f>CHOOSE(SUMPRODUCT((K752:L752&gt;0)*{1,2})+1,"","переработка","норма","норма + переработка")</f>
        <v>норма</v>
      </c>
      <c r="K752" s="30">
        <f t="shared" si="51"/>
        <v>0</v>
      </c>
      <c r="L752" s="30">
        <f>IF(A752="В/П",,MIN(SUMIFS(L$3:L751,H$3:H751,H752,B$3:B751,B752)+E752,8)-SUMIFS(L$3:L751,H$3:H751,H752,B$3:B751,B752))</f>
        <v>4</v>
      </c>
    </row>
    <row r="753" spans="1:12" x14ac:dyDescent="0.2">
      <c r="B753" s="6">
        <v>45302</v>
      </c>
      <c r="C753" s="71" t="str">
        <f t="shared" si="52"/>
        <v>Чт</v>
      </c>
      <c r="D753" s="30" t="s">
        <v>16</v>
      </c>
      <c r="E753" s="30">
        <v>4</v>
      </c>
      <c r="H753" s="30" t="s">
        <v>52</v>
      </c>
      <c r="I753" s="69">
        <f t="shared" si="50"/>
        <v>45292</v>
      </c>
      <c r="J753" s="30" t="str">
        <f>CHOOSE(SUMPRODUCT((K753:L753&gt;0)*{1,2})+1,"","переработка","норма","норма + переработка")</f>
        <v>норма</v>
      </c>
      <c r="K753" s="30">
        <f t="shared" si="51"/>
        <v>0</v>
      </c>
      <c r="L753" s="30">
        <f>IF(A753="В/П",,MIN(SUMIFS(L$3:L752,H$3:H752,H753,B$3:B752,B753)+E753,8)-SUMIFS(L$3:L752,H$3:H752,H753,B$3:B752,B753))</f>
        <v>4</v>
      </c>
    </row>
    <row r="754" spans="1:12" x14ac:dyDescent="0.2">
      <c r="B754" s="6">
        <v>45303</v>
      </c>
      <c r="C754" s="71" t="str">
        <f t="shared" si="52"/>
        <v>Пт</v>
      </c>
      <c r="D754" s="30" t="s">
        <v>45</v>
      </c>
      <c r="E754" s="30">
        <v>4</v>
      </c>
      <c r="H754" s="30" t="s">
        <v>52</v>
      </c>
      <c r="I754" s="69">
        <f t="shared" si="50"/>
        <v>45292</v>
      </c>
      <c r="J754" s="30" t="str">
        <f>CHOOSE(SUMPRODUCT((K754:L754&gt;0)*{1,2})+1,"","переработка","норма","норма + переработка")</f>
        <v>норма</v>
      </c>
      <c r="K754" s="30">
        <f t="shared" si="51"/>
        <v>0</v>
      </c>
      <c r="L754" s="30">
        <f>IF(A754="В/П",,MIN(SUMIFS(L$3:L753,H$3:H753,H754,B$3:B753,B754)+E754,8)-SUMIFS(L$3:L753,H$3:H753,H754,B$3:B753,B754))</f>
        <v>4</v>
      </c>
    </row>
    <row r="755" spans="1:12" x14ac:dyDescent="0.2">
      <c r="B755" s="6">
        <v>45303</v>
      </c>
      <c r="C755" s="71" t="str">
        <f t="shared" si="52"/>
        <v>Пт</v>
      </c>
      <c r="D755" s="30" t="s">
        <v>16</v>
      </c>
      <c r="E755" s="30">
        <v>4</v>
      </c>
      <c r="H755" s="30" t="s">
        <v>52</v>
      </c>
      <c r="I755" s="69">
        <f t="shared" si="50"/>
        <v>45292</v>
      </c>
      <c r="J755" s="30" t="str">
        <f>CHOOSE(SUMPRODUCT((K755:L755&gt;0)*{1,2})+1,"","переработка","норма","норма + переработка")</f>
        <v>норма</v>
      </c>
      <c r="K755" s="30">
        <f t="shared" si="51"/>
        <v>0</v>
      </c>
      <c r="L755" s="30">
        <f>IF(A755="В/П",,MIN(SUMIFS(L$3:L754,H$3:H754,H755,B$3:B754,B755)+E755,8)-SUMIFS(L$3:L754,H$3:H754,H755,B$3:B754,B755))</f>
        <v>4</v>
      </c>
    </row>
    <row r="756" spans="1:12" x14ac:dyDescent="0.2">
      <c r="A756" s="66" t="s">
        <v>53</v>
      </c>
      <c r="B756" s="6">
        <v>45304</v>
      </c>
      <c r="C756" s="71" t="str">
        <f t="shared" si="52"/>
        <v>Сб</v>
      </c>
      <c r="H756" s="30" t="s">
        <v>52</v>
      </c>
      <c r="I756" s="69">
        <f t="shared" si="50"/>
        <v>45292</v>
      </c>
      <c r="J756" s="30" t="str">
        <f>CHOOSE(SUMPRODUCT((K756:L756&gt;0)*{1,2})+1,"","переработка","норма","норма + переработка")</f>
        <v/>
      </c>
      <c r="K756" s="30">
        <f t="shared" si="51"/>
        <v>0</v>
      </c>
      <c r="L756" s="30">
        <f>IF(A756="В/П",,MIN(SUMIFS(L$3:L755,H$3:H755,H756,B$3:B755,B756)+E756,8)-SUMIFS(L$3:L755,H$3:H755,H756,B$3:B755,B756))</f>
        <v>0</v>
      </c>
    </row>
    <row r="757" spans="1:12" x14ac:dyDescent="0.2">
      <c r="A757" s="66" t="s">
        <v>53</v>
      </c>
      <c r="B757" s="6">
        <v>45305</v>
      </c>
      <c r="C757" s="71" t="str">
        <f t="shared" si="52"/>
        <v>Вс</v>
      </c>
      <c r="H757" s="30" t="s">
        <v>52</v>
      </c>
      <c r="I757" s="69">
        <f t="shared" si="50"/>
        <v>45292</v>
      </c>
      <c r="J757" s="30" t="str">
        <f>CHOOSE(SUMPRODUCT((K757:L757&gt;0)*{1,2})+1,"","переработка","норма","норма + переработка")</f>
        <v/>
      </c>
      <c r="K757" s="30">
        <f t="shared" si="51"/>
        <v>0</v>
      </c>
      <c r="L757" s="30">
        <f>IF(A757="В/П",,MIN(SUMIFS(L$3:L756,H$3:H756,H757,B$3:B756,B757)+E757,8)-SUMIFS(L$3:L756,H$3:H756,H757,B$3:B756,B757))</f>
        <v>0</v>
      </c>
    </row>
    <row r="758" spans="1:12" x14ac:dyDescent="0.2">
      <c r="B758" s="6">
        <v>45306</v>
      </c>
      <c r="C758" s="71" t="str">
        <f t="shared" si="52"/>
        <v>Пн</v>
      </c>
      <c r="D758" s="30" t="s">
        <v>45</v>
      </c>
      <c r="E758" s="30">
        <v>4</v>
      </c>
      <c r="H758" s="30" t="s">
        <v>52</v>
      </c>
      <c r="I758" s="69">
        <f t="shared" si="50"/>
        <v>45292</v>
      </c>
      <c r="J758" s="30" t="str">
        <f>CHOOSE(SUMPRODUCT((K758:L758&gt;0)*{1,2})+1,"","переработка","норма","норма + переработка")</f>
        <v>норма</v>
      </c>
      <c r="K758" s="30">
        <f t="shared" si="51"/>
        <v>0</v>
      </c>
      <c r="L758" s="30">
        <f>IF(A758="В/П",,MIN(SUMIFS(L$3:L757,H$3:H757,H758,B$3:B757,B758)+E758,8)-SUMIFS(L$3:L757,H$3:H757,H758,B$3:B757,B758))</f>
        <v>4</v>
      </c>
    </row>
    <row r="759" spans="1:12" x14ac:dyDescent="0.2">
      <c r="B759" s="6">
        <v>45306</v>
      </c>
      <c r="C759" s="71" t="str">
        <f t="shared" si="52"/>
        <v>Пн</v>
      </c>
      <c r="D759" s="30" t="s">
        <v>16</v>
      </c>
      <c r="E759" s="30">
        <v>4</v>
      </c>
      <c r="H759" s="30" t="s">
        <v>52</v>
      </c>
      <c r="I759" s="69">
        <f t="shared" si="50"/>
        <v>45292</v>
      </c>
      <c r="J759" s="30" t="str">
        <f>CHOOSE(SUMPRODUCT((K759:L759&gt;0)*{1,2})+1,"","переработка","норма","норма + переработка")</f>
        <v>норма</v>
      </c>
      <c r="K759" s="30">
        <f t="shared" si="51"/>
        <v>0</v>
      </c>
      <c r="L759" s="30">
        <f>IF(A759="В/П",,MIN(SUMIFS(L$3:L758,H$3:H758,H759,B$3:B758,B759)+E759,8)-SUMIFS(L$3:L758,H$3:H758,H759,B$3:B758,B759))</f>
        <v>4</v>
      </c>
    </row>
    <row r="760" spans="1:12" x14ac:dyDescent="0.2">
      <c r="B760" s="6">
        <v>45307</v>
      </c>
      <c r="C760" s="71" t="str">
        <f t="shared" si="52"/>
        <v>Вт</v>
      </c>
      <c r="D760" s="30" t="s">
        <v>45</v>
      </c>
      <c r="E760" s="30">
        <v>4</v>
      </c>
      <c r="H760" s="30" t="s">
        <v>52</v>
      </c>
      <c r="I760" s="69">
        <f t="shared" si="50"/>
        <v>45292</v>
      </c>
      <c r="J760" s="30" t="str">
        <f>CHOOSE(SUMPRODUCT((K760:L760&gt;0)*{1,2})+1,"","переработка","норма","норма + переработка")</f>
        <v>норма</v>
      </c>
      <c r="K760" s="30">
        <f t="shared" si="51"/>
        <v>0</v>
      </c>
      <c r="L760" s="30">
        <f>IF(A760="В/П",,MIN(SUMIFS(L$3:L759,H$3:H759,H760,B$3:B759,B760)+E760,8)-SUMIFS(L$3:L759,H$3:H759,H760,B$3:B759,B760))</f>
        <v>4</v>
      </c>
    </row>
    <row r="761" spans="1:12" x14ac:dyDescent="0.2">
      <c r="B761" s="6">
        <v>45307</v>
      </c>
      <c r="C761" s="71" t="str">
        <f t="shared" si="52"/>
        <v>Вт</v>
      </c>
      <c r="D761" s="30" t="s">
        <v>16</v>
      </c>
      <c r="E761" s="30">
        <v>4</v>
      </c>
      <c r="H761" s="30" t="s">
        <v>52</v>
      </c>
      <c r="I761" s="69">
        <f t="shared" si="50"/>
        <v>45292</v>
      </c>
      <c r="J761" s="30" t="str">
        <f>CHOOSE(SUMPRODUCT((K761:L761&gt;0)*{1,2})+1,"","переработка","норма","норма + переработка")</f>
        <v>норма</v>
      </c>
      <c r="K761" s="30">
        <f t="shared" si="51"/>
        <v>0</v>
      </c>
      <c r="L761" s="30">
        <f>IF(A761="В/П",,MIN(SUMIFS(L$3:L760,H$3:H760,H761,B$3:B760,B761)+E761,8)-SUMIFS(L$3:L760,H$3:H760,H761,B$3:B760,B761))</f>
        <v>4</v>
      </c>
    </row>
    <row r="762" spans="1:12" x14ac:dyDescent="0.2">
      <c r="B762" s="6">
        <v>45308</v>
      </c>
      <c r="C762" s="71" t="str">
        <f t="shared" si="52"/>
        <v>Ср</v>
      </c>
      <c r="D762" s="30" t="s">
        <v>45</v>
      </c>
      <c r="E762" s="30">
        <v>4</v>
      </c>
      <c r="H762" s="30" t="s">
        <v>52</v>
      </c>
      <c r="I762" s="69">
        <f t="shared" si="50"/>
        <v>45292</v>
      </c>
      <c r="J762" s="30" t="str">
        <f>CHOOSE(SUMPRODUCT((K762:L762&gt;0)*{1,2})+1,"","переработка","норма","норма + переработка")</f>
        <v>норма</v>
      </c>
      <c r="K762" s="30">
        <f t="shared" si="51"/>
        <v>0</v>
      </c>
      <c r="L762" s="30">
        <f>IF(A762="В/П",,MIN(SUMIFS(L$3:L761,H$3:H761,H762,B$3:B761,B762)+E762,8)-SUMIFS(L$3:L761,H$3:H761,H762,B$3:B761,B762))</f>
        <v>4</v>
      </c>
    </row>
    <row r="763" spans="1:12" x14ac:dyDescent="0.2">
      <c r="B763" s="6">
        <v>45308</v>
      </c>
      <c r="C763" s="71" t="str">
        <f t="shared" si="52"/>
        <v>Ср</v>
      </c>
      <c r="D763" s="30" t="s">
        <v>16</v>
      </c>
      <c r="E763" s="30">
        <v>4</v>
      </c>
      <c r="H763" s="30" t="s">
        <v>52</v>
      </c>
      <c r="I763" s="69">
        <f t="shared" si="50"/>
        <v>45292</v>
      </c>
      <c r="J763" s="30" t="str">
        <f>CHOOSE(SUMPRODUCT((K763:L763&gt;0)*{1,2})+1,"","переработка","норма","норма + переработка")</f>
        <v>норма</v>
      </c>
      <c r="K763" s="30">
        <f t="shared" si="51"/>
        <v>0</v>
      </c>
      <c r="L763" s="30">
        <f>IF(A763="В/П",,MIN(SUMIFS(L$3:L762,H$3:H762,H763,B$3:B762,B763)+E763,8)-SUMIFS(L$3:L762,H$3:H762,H763,B$3:B762,B763))</f>
        <v>4</v>
      </c>
    </row>
    <row r="764" spans="1:12" x14ac:dyDescent="0.2">
      <c r="B764" s="6">
        <v>45309</v>
      </c>
      <c r="C764" s="71" t="str">
        <f t="shared" si="52"/>
        <v>Чт</v>
      </c>
      <c r="D764" s="30" t="s">
        <v>45</v>
      </c>
      <c r="E764" s="30">
        <v>4</v>
      </c>
      <c r="H764" s="30" t="s">
        <v>52</v>
      </c>
      <c r="I764" s="69">
        <f t="shared" si="50"/>
        <v>45292</v>
      </c>
      <c r="J764" s="30" t="str">
        <f>CHOOSE(SUMPRODUCT((K764:L764&gt;0)*{1,2})+1,"","переработка","норма","норма + переработка")</f>
        <v>норма</v>
      </c>
      <c r="K764" s="30">
        <f t="shared" si="51"/>
        <v>0</v>
      </c>
      <c r="L764" s="30">
        <f>IF(A764="В/П",,MIN(SUMIFS(L$3:L763,H$3:H763,H764,B$3:B763,B764)+E764,8)-SUMIFS(L$3:L763,H$3:H763,H764,B$3:B763,B764))</f>
        <v>4</v>
      </c>
    </row>
    <row r="765" spans="1:12" x14ac:dyDescent="0.2">
      <c r="B765" s="6">
        <v>45309</v>
      </c>
      <c r="C765" s="71" t="str">
        <f t="shared" si="52"/>
        <v>Чт</v>
      </c>
      <c r="D765" s="30" t="s">
        <v>16</v>
      </c>
      <c r="E765" s="30">
        <v>4</v>
      </c>
      <c r="H765" s="30" t="s">
        <v>52</v>
      </c>
      <c r="I765" s="69">
        <f t="shared" si="50"/>
        <v>45292</v>
      </c>
      <c r="J765" s="30" t="str">
        <f>CHOOSE(SUMPRODUCT((K765:L765&gt;0)*{1,2})+1,"","переработка","норма","норма + переработка")</f>
        <v>норма</v>
      </c>
      <c r="K765" s="30">
        <f t="shared" si="51"/>
        <v>0</v>
      </c>
      <c r="L765" s="30">
        <f>IF(A765="В/П",,MIN(SUMIFS(L$3:L764,H$3:H764,H765,B$3:B764,B765)+E765,8)-SUMIFS(L$3:L764,H$3:H764,H765,B$3:B764,B765))</f>
        <v>4</v>
      </c>
    </row>
    <row r="766" spans="1:12" x14ac:dyDescent="0.2">
      <c r="B766" s="6">
        <v>45310</v>
      </c>
      <c r="C766" s="71" t="str">
        <f t="shared" si="52"/>
        <v>Пт</v>
      </c>
      <c r="D766" s="30" t="s">
        <v>45</v>
      </c>
      <c r="E766" s="30">
        <v>4</v>
      </c>
      <c r="H766" s="30" t="s">
        <v>52</v>
      </c>
      <c r="I766" s="69">
        <f t="shared" si="50"/>
        <v>45292</v>
      </c>
      <c r="J766" s="30" t="str">
        <f>CHOOSE(SUMPRODUCT((K766:L766&gt;0)*{1,2})+1,"","переработка","норма","норма + переработка")</f>
        <v>норма</v>
      </c>
      <c r="K766" s="30">
        <f t="shared" si="51"/>
        <v>0</v>
      </c>
      <c r="L766" s="30">
        <f>IF(A766="В/П",,MIN(SUMIFS(L$3:L765,H$3:H765,H766,B$3:B765,B766)+E766,8)-SUMIFS(L$3:L765,H$3:H765,H766,B$3:B765,B766))</f>
        <v>4</v>
      </c>
    </row>
    <row r="767" spans="1:12" x14ac:dyDescent="0.2">
      <c r="B767" s="6">
        <v>45310</v>
      </c>
      <c r="C767" s="71" t="str">
        <f t="shared" si="52"/>
        <v>Пт</v>
      </c>
      <c r="D767" s="30" t="s">
        <v>16</v>
      </c>
      <c r="E767" s="30">
        <v>4</v>
      </c>
      <c r="H767" s="30" t="s">
        <v>52</v>
      </c>
      <c r="I767" s="69">
        <f t="shared" si="50"/>
        <v>45292</v>
      </c>
      <c r="J767" s="30" t="str">
        <f>CHOOSE(SUMPRODUCT((K767:L767&gt;0)*{1,2})+1,"","переработка","норма","норма + переработка")</f>
        <v>норма</v>
      </c>
      <c r="K767" s="30">
        <f t="shared" si="51"/>
        <v>0</v>
      </c>
      <c r="L767" s="30">
        <f>IF(A767="В/П",,MIN(SUMIFS(L$3:L766,H$3:H766,H767,B$3:B766,B767)+E767,8)-SUMIFS(L$3:L766,H$3:H766,H767,B$3:B766,B767))</f>
        <v>4</v>
      </c>
    </row>
    <row r="768" spans="1:12" x14ac:dyDescent="0.2">
      <c r="A768" s="66" t="s">
        <v>53</v>
      </c>
      <c r="B768" s="6">
        <v>45311</v>
      </c>
      <c r="C768" s="71" t="str">
        <f t="shared" si="52"/>
        <v>Сб</v>
      </c>
      <c r="H768" s="30" t="s">
        <v>52</v>
      </c>
      <c r="I768" s="69">
        <f t="shared" si="50"/>
        <v>45292</v>
      </c>
      <c r="J768" s="30" t="str">
        <f>CHOOSE(SUMPRODUCT((K768:L768&gt;0)*{1,2})+1,"","переработка","норма","норма + переработка")</f>
        <v/>
      </c>
      <c r="K768" s="30">
        <f t="shared" si="51"/>
        <v>0</v>
      </c>
      <c r="L768" s="30">
        <f>IF(A768="В/П",,MIN(SUMIFS(L$3:L767,H$3:H767,H768,B$3:B767,B768)+E768,8)-SUMIFS(L$3:L767,H$3:H767,H768,B$3:B767,B768))</f>
        <v>0</v>
      </c>
    </row>
    <row r="769" spans="1:12" x14ac:dyDescent="0.2">
      <c r="A769" s="66" t="s">
        <v>53</v>
      </c>
      <c r="B769" s="6">
        <v>45312</v>
      </c>
      <c r="C769" s="71" t="str">
        <f t="shared" si="52"/>
        <v>Вс</v>
      </c>
      <c r="H769" s="30" t="s">
        <v>52</v>
      </c>
      <c r="I769" s="69">
        <f t="shared" si="50"/>
        <v>45292</v>
      </c>
      <c r="J769" s="30" t="str">
        <f>CHOOSE(SUMPRODUCT((K769:L769&gt;0)*{1,2})+1,"","переработка","норма","норма + переработка")</f>
        <v/>
      </c>
      <c r="K769" s="30">
        <f t="shared" si="51"/>
        <v>0</v>
      </c>
      <c r="L769" s="30">
        <f>IF(A769="В/П",,MIN(SUMIFS(L$3:L768,H$3:H768,H769,B$3:B768,B769)+E769,8)-SUMIFS(L$3:L768,H$3:H768,H769,B$3:B768,B769))</f>
        <v>0</v>
      </c>
    </row>
    <row r="770" spans="1:12" x14ac:dyDescent="0.2">
      <c r="B770" s="6">
        <v>45313</v>
      </c>
      <c r="C770" s="71" t="str">
        <f t="shared" si="52"/>
        <v>Пн</v>
      </c>
      <c r="D770" s="30" t="s">
        <v>45</v>
      </c>
      <c r="E770" s="30">
        <v>4</v>
      </c>
      <c r="H770" s="30" t="s">
        <v>52</v>
      </c>
      <c r="I770" s="69">
        <f t="shared" si="50"/>
        <v>45292</v>
      </c>
      <c r="J770" s="30" t="str">
        <f>CHOOSE(SUMPRODUCT((K770:L770&gt;0)*{1,2})+1,"","переработка","норма","норма + переработка")</f>
        <v>норма</v>
      </c>
      <c r="K770" s="30">
        <f t="shared" si="51"/>
        <v>0</v>
      </c>
      <c r="L770" s="30">
        <f>IF(A770="В/П",,MIN(SUMIFS(L$3:L769,H$3:H769,H770,B$3:B769,B770)+E770,8)-SUMIFS(L$3:L769,H$3:H769,H770,B$3:B769,B770))</f>
        <v>4</v>
      </c>
    </row>
    <row r="771" spans="1:12" x14ac:dyDescent="0.2">
      <c r="B771" s="6">
        <v>45313</v>
      </c>
      <c r="C771" s="71" t="str">
        <f t="shared" si="52"/>
        <v>Пн</v>
      </c>
      <c r="D771" s="30" t="s">
        <v>16</v>
      </c>
      <c r="E771" s="30">
        <v>4</v>
      </c>
      <c r="H771" s="30" t="s">
        <v>52</v>
      </c>
      <c r="I771" s="69">
        <f>EOMONTH(B771,-1)+1</f>
        <v>45292</v>
      </c>
      <c r="J771" s="30" t="str">
        <f>CHOOSE(SUMPRODUCT((K771:L771&gt;0)*{1,2})+1,"","переработка","норма","норма + переработка")</f>
        <v>норма</v>
      </c>
      <c r="K771" s="30">
        <f t="shared" si="51"/>
        <v>0</v>
      </c>
      <c r="L771" s="30">
        <f>IF(A771="В/П",,MIN(SUMIFS(L$3:L770,H$3:H770,H771,B$3:B770,B771)+E771,8)-SUMIFS(L$3:L770,H$3:H770,H771,B$3:B770,B771))</f>
        <v>4</v>
      </c>
    </row>
    <row r="772" spans="1:12" x14ac:dyDescent="0.2">
      <c r="B772" s="6">
        <v>45314</v>
      </c>
      <c r="C772" s="71" t="str">
        <f t="shared" si="52"/>
        <v>Вт</v>
      </c>
      <c r="D772" s="30" t="s">
        <v>45</v>
      </c>
      <c r="E772" s="30">
        <v>4</v>
      </c>
      <c r="H772" s="30" t="s">
        <v>52</v>
      </c>
      <c r="I772" s="69">
        <f t="shared" si="50"/>
        <v>45292</v>
      </c>
      <c r="J772" s="30" t="str">
        <f>CHOOSE(SUMPRODUCT((K772:L772&gt;0)*{1,2})+1,"","переработка","норма","норма + переработка")</f>
        <v>норма</v>
      </c>
      <c r="K772" s="30">
        <f t="shared" si="51"/>
        <v>0</v>
      </c>
      <c r="L772" s="30">
        <f>IF(A772="В/П",,MIN(SUMIFS(L$3:L771,H$3:H771,H772,B$3:B771,B772)+E772,8)-SUMIFS(L$3:L771,H$3:H771,H772,B$3:B771,B772))</f>
        <v>4</v>
      </c>
    </row>
    <row r="773" spans="1:12" x14ac:dyDescent="0.2">
      <c r="B773" s="6">
        <v>45314</v>
      </c>
      <c r="C773" s="71" t="str">
        <f t="shared" si="52"/>
        <v>Вт</v>
      </c>
      <c r="D773" s="30" t="s">
        <v>16</v>
      </c>
      <c r="E773" s="30">
        <v>4</v>
      </c>
      <c r="H773" s="30" t="s">
        <v>52</v>
      </c>
      <c r="I773" s="69">
        <f>EOMONTH(B773,-1)+1</f>
        <v>45292</v>
      </c>
      <c r="J773" s="30" t="str">
        <f>CHOOSE(SUMPRODUCT((K773:L773&gt;0)*{1,2})+1,"","переработка","норма","норма + переработка")</f>
        <v>норма</v>
      </c>
      <c r="K773" s="30">
        <f t="shared" si="51"/>
        <v>0</v>
      </c>
      <c r="L773" s="30">
        <f>IF(A773="В/П",,MIN(SUMIFS(L$3:L772,H$3:H772,H773,B$3:B772,B773)+E773,8)-SUMIFS(L$3:L772,H$3:H772,H773,B$3:B772,B773))</f>
        <v>4</v>
      </c>
    </row>
    <row r="774" spans="1:12" x14ac:dyDescent="0.2">
      <c r="B774" s="6">
        <v>45315</v>
      </c>
      <c r="C774" s="71" t="str">
        <f t="shared" si="52"/>
        <v>Ср</v>
      </c>
      <c r="D774" s="30" t="s">
        <v>45</v>
      </c>
      <c r="E774" s="30">
        <v>4</v>
      </c>
      <c r="H774" s="30" t="s">
        <v>52</v>
      </c>
      <c r="I774" s="69">
        <f t="shared" si="50"/>
        <v>45292</v>
      </c>
      <c r="J774" s="30" t="str">
        <f>CHOOSE(SUMPRODUCT((K774:L774&gt;0)*{1,2})+1,"","переработка","норма","норма + переработка")</f>
        <v>норма</v>
      </c>
      <c r="K774" s="30">
        <f t="shared" si="51"/>
        <v>0</v>
      </c>
      <c r="L774" s="30">
        <f>IF(A774="В/П",,MIN(SUMIFS(L$3:L773,H$3:H773,H774,B$3:B773,B774)+E774,8)-SUMIFS(L$3:L773,H$3:H773,H774,B$3:B773,B774))</f>
        <v>4</v>
      </c>
    </row>
    <row r="775" spans="1:12" x14ac:dyDescent="0.2">
      <c r="B775" s="6">
        <v>45315</v>
      </c>
      <c r="C775" s="71" t="str">
        <f t="shared" si="52"/>
        <v>Ср</v>
      </c>
      <c r="D775" s="30" t="s">
        <v>16</v>
      </c>
      <c r="E775" s="30">
        <v>4</v>
      </c>
      <c r="H775" s="30" t="s">
        <v>52</v>
      </c>
      <c r="I775" s="69">
        <f>EOMONTH(B775,-1)+1</f>
        <v>45292</v>
      </c>
      <c r="J775" s="30" t="str">
        <f>CHOOSE(SUMPRODUCT((K775:L775&gt;0)*{1,2})+1,"","переработка","норма","норма + переработка")</f>
        <v>норма</v>
      </c>
      <c r="K775" s="30">
        <f t="shared" si="51"/>
        <v>0</v>
      </c>
      <c r="L775" s="30">
        <f>IF(A775="В/П",,MIN(SUMIFS(L$3:L774,H$3:H774,H775,B$3:B774,B775)+E775,8)-SUMIFS(L$3:L774,H$3:H774,H775,B$3:B774,B775))</f>
        <v>4</v>
      </c>
    </row>
    <row r="776" spans="1:12" x14ac:dyDescent="0.2">
      <c r="B776" s="6">
        <v>45316</v>
      </c>
      <c r="C776" s="71" t="str">
        <f t="shared" si="52"/>
        <v>Чт</v>
      </c>
      <c r="D776" s="30" t="s">
        <v>45</v>
      </c>
      <c r="E776" s="30">
        <v>4</v>
      </c>
      <c r="H776" s="30" t="s">
        <v>52</v>
      </c>
      <c r="I776" s="69">
        <f t="shared" si="50"/>
        <v>45292</v>
      </c>
      <c r="J776" s="30" t="str">
        <f>CHOOSE(SUMPRODUCT((K776:L776&gt;0)*{1,2})+1,"","переработка","норма","норма + переработка")</f>
        <v>норма</v>
      </c>
      <c r="K776" s="30">
        <f t="shared" si="51"/>
        <v>0</v>
      </c>
      <c r="L776" s="30">
        <f>IF(A776="В/П",,MIN(SUMIFS(L$3:L775,H$3:H775,H776,B$3:B775,B776)+E776,8)-SUMIFS(L$3:L775,H$3:H775,H776,B$3:B775,B776))</f>
        <v>4</v>
      </c>
    </row>
    <row r="777" spans="1:12" x14ac:dyDescent="0.2">
      <c r="B777" s="6">
        <v>45316</v>
      </c>
      <c r="C777" s="71" t="str">
        <f t="shared" si="52"/>
        <v>Чт</v>
      </c>
      <c r="D777" s="30" t="s">
        <v>16</v>
      </c>
      <c r="E777" s="30">
        <v>4</v>
      </c>
      <c r="H777" s="30" t="s">
        <v>52</v>
      </c>
      <c r="I777" s="69">
        <f>EOMONTH(B777,-1)+1</f>
        <v>45292</v>
      </c>
      <c r="J777" s="30" t="str">
        <f>CHOOSE(SUMPRODUCT((K777:L777&gt;0)*{1,2})+1,"","переработка","норма","норма + переработка")</f>
        <v>норма</v>
      </c>
      <c r="K777" s="30">
        <f t="shared" si="51"/>
        <v>0</v>
      </c>
      <c r="L777" s="30">
        <f>IF(A777="В/П",,MIN(SUMIFS(L$3:L776,H$3:H776,H777,B$3:B776,B777)+E777,8)-SUMIFS(L$3:L776,H$3:H776,H777,B$3:B776,B777))</f>
        <v>4</v>
      </c>
    </row>
    <row r="778" spans="1:12" x14ac:dyDescent="0.2">
      <c r="B778" s="6">
        <v>45317</v>
      </c>
      <c r="C778" s="71" t="str">
        <f t="shared" si="52"/>
        <v>Пт</v>
      </c>
      <c r="D778" s="30" t="s">
        <v>45</v>
      </c>
      <c r="E778" s="30">
        <v>4</v>
      </c>
      <c r="H778" s="30" t="s">
        <v>52</v>
      </c>
      <c r="I778" s="69">
        <f t="shared" si="50"/>
        <v>45292</v>
      </c>
      <c r="J778" s="30" t="str">
        <f>CHOOSE(SUMPRODUCT((K778:L778&gt;0)*{1,2})+1,"","переработка","норма","норма + переработка")</f>
        <v>норма</v>
      </c>
      <c r="K778" s="30">
        <f t="shared" si="51"/>
        <v>0</v>
      </c>
      <c r="L778" s="30">
        <f>IF(A778="В/П",,MIN(SUMIFS(L$3:L777,H$3:H777,H778,B$3:B777,B778)+E778,8)-SUMIFS(L$3:L777,H$3:H777,H778,B$3:B777,B778))</f>
        <v>4</v>
      </c>
    </row>
    <row r="779" spans="1:12" x14ac:dyDescent="0.2">
      <c r="B779" s="6">
        <v>45317</v>
      </c>
      <c r="C779" s="71" t="str">
        <f t="shared" si="52"/>
        <v>Пт</v>
      </c>
      <c r="D779" s="30" t="s">
        <v>16</v>
      </c>
      <c r="E779" s="30">
        <v>4</v>
      </c>
      <c r="H779" s="30" t="s">
        <v>52</v>
      </c>
      <c r="I779" s="69">
        <f>EOMONTH(B779,-1)+1</f>
        <v>45292</v>
      </c>
      <c r="J779" s="30" t="str">
        <f>CHOOSE(SUMPRODUCT((K779:L779&gt;0)*{1,2})+1,"","переработка","норма","норма + переработка")</f>
        <v>норма</v>
      </c>
      <c r="K779" s="30">
        <f t="shared" ref="K779:K819" si="53">MIN(E779,E779-L779)</f>
        <v>0</v>
      </c>
      <c r="L779" s="30">
        <f>IF(A779="В/П",,MIN(SUMIFS(L$3:L778,H$3:H778,H779,B$3:B778,B779)+E779,8)-SUMIFS(L$3:L778,H$3:H778,H779,B$3:B778,B779))</f>
        <v>4</v>
      </c>
    </row>
    <row r="780" spans="1:12" x14ac:dyDescent="0.2">
      <c r="A780" s="66" t="s">
        <v>53</v>
      </c>
      <c r="B780" s="6">
        <v>45318</v>
      </c>
      <c r="C780" s="71" t="str">
        <f t="shared" si="52"/>
        <v>Сб</v>
      </c>
      <c r="H780" s="30" t="s">
        <v>52</v>
      </c>
      <c r="I780" s="69">
        <f t="shared" si="50"/>
        <v>45292</v>
      </c>
      <c r="J780" s="30" t="str">
        <f>CHOOSE(SUMPRODUCT((K780:L780&gt;0)*{1,2})+1,"","переработка","норма","норма + переработка")</f>
        <v/>
      </c>
      <c r="K780" s="30">
        <f t="shared" si="53"/>
        <v>0</v>
      </c>
      <c r="L780" s="30">
        <f>IF(A780="В/П",,MIN(SUMIFS(L$3:L779,H$3:H779,H780,B$3:B779,B780)+E780,8)-SUMIFS(L$3:L779,H$3:H779,H780,B$3:B779,B780))</f>
        <v>0</v>
      </c>
    </row>
    <row r="781" spans="1:12" x14ac:dyDescent="0.2">
      <c r="A781" s="66" t="s">
        <v>53</v>
      </c>
      <c r="B781" s="6">
        <v>45319</v>
      </c>
      <c r="C781" s="71" t="str">
        <f t="shared" si="52"/>
        <v>Вс</v>
      </c>
      <c r="H781" s="30" t="s">
        <v>52</v>
      </c>
      <c r="I781" s="69">
        <f t="shared" si="50"/>
        <v>45292</v>
      </c>
      <c r="J781" s="30" t="str">
        <f>CHOOSE(SUMPRODUCT((K781:L781&gt;0)*{1,2})+1,"","переработка","норма","норма + переработка")</f>
        <v/>
      </c>
      <c r="K781" s="30">
        <f t="shared" si="53"/>
        <v>0</v>
      </c>
      <c r="L781" s="30">
        <f>IF(A781="В/П",,MIN(SUMIFS(L$3:L780,H$3:H780,H781,B$3:B780,B781)+E781,8)-SUMIFS(L$3:L780,H$3:H780,H781,B$3:B780,B781))</f>
        <v>0</v>
      </c>
    </row>
    <row r="782" spans="1:12" x14ac:dyDescent="0.2">
      <c r="B782" s="6">
        <v>45320</v>
      </c>
      <c r="C782" s="71" t="str">
        <f t="shared" si="52"/>
        <v>Пн</v>
      </c>
      <c r="D782" s="30" t="s">
        <v>45</v>
      </c>
      <c r="E782" s="30">
        <v>4</v>
      </c>
      <c r="H782" s="30" t="s">
        <v>52</v>
      </c>
      <c r="I782" s="69">
        <f t="shared" si="50"/>
        <v>45292</v>
      </c>
      <c r="J782" s="30" t="str">
        <f>CHOOSE(SUMPRODUCT((K782:L782&gt;0)*{1,2})+1,"","переработка","норма","норма + переработка")</f>
        <v>норма</v>
      </c>
      <c r="K782" s="30">
        <f t="shared" si="53"/>
        <v>0</v>
      </c>
      <c r="L782" s="30">
        <f>IF(A782="В/П",,MIN(SUMIFS(L$3:L781,H$3:H781,H782,B$3:B781,B782)+E782,8)-SUMIFS(L$3:L781,H$3:H781,H782,B$3:B781,B782))</f>
        <v>4</v>
      </c>
    </row>
    <row r="783" spans="1:12" x14ac:dyDescent="0.2">
      <c r="B783" s="6">
        <v>45320</v>
      </c>
      <c r="C783" s="71" t="str">
        <f t="shared" si="52"/>
        <v>Пн</v>
      </c>
      <c r="D783" s="30" t="s">
        <v>16</v>
      </c>
      <c r="E783" s="30">
        <v>4</v>
      </c>
      <c r="H783" s="30" t="s">
        <v>52</v>
      </c>
      <c r="I783" s="69">
        <f t="shared" si="50"/>
        <v>45292</v>
      </c>
      <c r="J783" s="30" t="str">
        <f>CHOOSE(SUMPRODUCT((K783:L783&gt;0)*{1,2})+1,"","переработка","норма","норма + переработка")</f>
        <v>норма</v>
      </c>
      <c r="K783" s="30">
        <f t="shared" si="53"/>
        <v>0</v>
      </c>
      <c r="L783" s="30">
        <f>IF(A783="В/П",,MIN(SUMIFS(L$3:L782,H$3:H782,H783,B$3:B782,B783)+E783,8)-SUMIFS(L$3:L782,H$3:H782,H783,B$3:B782,B783))</f>
        <v>4</v>
      </c>
    </row>
    <row r="784" spans="1:12" x14ac:dyDescent="0.2">
      <c r="B784" s="6">
        <v>45321</v>
      </c>
      <c r="C784" s="71" t="str">
        <f t="shared" si="52"/>
        <v>Вт</v>
      </c>
      <c r="D784" s="30" t="s">
        <v>45</v>
      </c>
      <c r="E784" s="30">
        <v>4</v>
      </c>
      <c r="H784" s="30" t="s">
        <v>52</v>
      </c>
      <c r="I784" s="69">
        <f t="shared" si="50"/>
        <v>45292</v>
      </c>
      <c r="J784" s="30" t="str">
        <f>CHOOSE(SUMPRODUCT((K784:L784&gt;0)*{1,2})+1,"","переработка","норма","норма + переработка")</f>
        <v>норма</v>
      </c>
      <c r="K784" s="30">
        <f t="shared" si="53"/>
        <v>0</v>
      </c>
      <c r="L784" s="30">
        <f>IF(A784="В/П",,MIN(SUMIFS(L$3:L783,H$3:H783,H784,B$3:B783,B784)+E784,8)-SUMIFS(L$3:L783,H$3:H783,H784,B$3:B783,B784))</f>
        <v>4</v>
      </c>
    </row>
    <row r="785" spans="1:12" x14ac:dyDescent="0.2">
      <c r="B785" s="6">
        <v>45321</v>
      </c>
      <c r="C785" s="71" t="str">
        <f t="shared" si="52"/>
        <v>Вт</v>
      </c>
      <c r="D785" s="30" t="s">
        <v>16</v>
      </c>
      <c r="E785" s="30">
        <v>4</v>
      </c>
      <c r="H785" s="30" t="s">
        <v>52</v>
      </c>
      <c r="I785" s="69">
        <f t="shared" si="50"/>
        <v>45292</v>
      </c>
      <c r="J785" s="30" t="str">
        <f>CHOOSE(SUMPRODUCT((K785:L785&gt;0)*{1,2})+1,"","переработка","норма","норма + переработка")</f>
        <v>норма</v>
      </c>
      <c r="K785" s="30">
        <f t="shared" si="53"/>
        <v>0</v>
      </c>
      <c r="L785" s="30">
        <f>IF(A785="В/П",,MIN(SUMIFS(L$3:L784,H$3:H784,H785,B$3:B784,B785)+E785,8)-SUMIFS(L$3:L784,H$3:H784,H785,B$3:B784,B785))</f>
        <v>4</v>
      </c>
    </row>
    <row r="786" spans="1:12" x14ac:dyDescent="0.2">
      <c r="B786" s="6">
        <v>45322</v>
      </c>
      <c r="C786" s="71" t="str">
        <f t="shared" si="52"/>
        <v>Ср</v>
      </c>
      <c r="D786" s="30" t="s">
        <v>16</v>
      </c>
      <c r="E786" s="30">
        <v>4</v>
      </c>
      <c r="H786" s="30" t="s">
        <v>52</v>
      </c>
      <c r="I786" s="69">
        <f t="shared" si="50"/>
        <v>45292</v>
      </c>
      <c r="J786" s="30" t="str">
        <f>CHOOSE(SUMPRODUCT((K786:L786&gt;0)*{1,2})+1,"","переработка","норма","норма + переработка")</f>
        <v>норма</v>
      </c>
      <c r="K786" s="30">
        <f t="shared" si="53"/>
        <v>0</v>
      </c>
      <c r="L786" s="30">
        <f>IF(A786="В/П",,MIN(SUMIFS(L$3:L785,H$3:H785,H786,B$3:B785,B786)+E786,8)-SUMIFS(L$3:L785,H$3:H785,H786,B$3:B785,B786))</f>
        <v>4</v>
      </c>
    </row>
    <row r="787" spans="1:12" x14ac:dyDescent="0.2">
      <c r="B787" s="6">
        <v>45322</v>
      </c>
      <c r="C787" s="71" t="str">
        <f t="shared" si="52"/>
        <v>Ср</v>
      </c>
      <c r="D787" s="30" t="s">
        <v>45</v>
      </c>
      <c r="E787" s="30">
        <v>4</v>
      </c>
      <c r="H787" s="30" t="s">
        <v>52</v>
      </c>
      <c r="I787" s="69">
        <f t="shared" si="50"/>
        <v>45292</v>
      </c>
      <c r="J787" s="30" t="str">
        <f>CHOOSE(SUMPRODUCT((K787:L787&gt;0)*{1,2})+1,"","переработка","норма","норма + переработка")</f>
        <v>норма</v>
      </c>
      <c r="K787" s="30">
        <f t="shared" si="53"/>
        <v>0</v>
      </c>
      <c r="L787" s="30">
        <f>IF(A787="В/П",,MIN(SUMIFS(L$3:L786,H$3:H786,H787,B$3:B786,B787)+E787,8)-SUMIFS(L$3:L786,H$3:H786,H787,B$3:B786,B787))</f>
        <v>4</v>
      </c>
    </row>
    <row r="788" spans="1:12" x14ac:dyDescent="0.2">
      <c r="A788" s="66" t="s">
        <v>53</v>
      </c>
      <c r="B788" s="6">
        <v>45292</v>
      </c>
      <c r="C788" s="71" t="str">
        <f>TEXT(B788,"ДДД")</f>
        <v>Пн</v>
      </c>
      <c r="H788" s="30" t="s">
        <v>31</v>
      </c>
      <c r="I788" s="69">
        <f>EOMONTH(B788,-1)+1</f>
        <v>45292</v>
      </c>
      <c r="J788" s="30" t="str">
        <f>CHOOSE(SUMPRODUCT((K788:L788&gt;0)*{1,2})+1,"","переработка","норма","норма + переработка")</f>
        <v/>
      </c>
      <c r="K788" s="30">
        <f t="shared" si="53"/>
        <v>0</v>
      </c>
      <c r="L788" s="30">
        <f>IF(A788="В/П",,MIN(SUMIFS(L$3:L787,H$3:H787,H788,B$3:B787,B788)+E788,8)-SUMIFS(L$3:L787,H$3:H787,H788,B$3:B787,B788))</f>
        <v>0</v>
      </c>
    </row>
    <row r="789" spans="1:12" x14ac:dyDescent="0.2">
      <c r="A789" s="66" t="s">
        <v>53</v>
      </c>
      <c r="B789" s="6">
        <v>45293</v>
      </c>
      <c r="C789" s="71" t="str">
        <f t="shared" ref="C789:C852" si="54">TEXT(B789,"ДДД")</f>
        <v>Вт</v>
      </c>
      <c r="H789" s="30" t="s">
        <v>31</v>
      </c>
      <c r="I789" s="69">
        <f>EOMONTH(B789,-1)+1</f>
        <v>45292</v>
      </c>
      <c r="J789" s="30" t="str">
        <f>CHOOSE(SUMPRODUCT((K789:L789&gt;0)*{1,2})+1,"","переработка","норма","норма + переработка")</f>
        <v/>
      </c>
      <c r="K789" s="30">
        <f t="shared" si="53"/>
        <v>0</v>
      </c>
      <c r="L789" s="30">
        <f>IF(A789="В/П",,MIN(SUMIFS(L$3:L788,H$3:H788,H789,B$3:B788,B789)+E789,8)-SUMIFS(L$3:L788,H$3:H788,H789,B$3:B788,B789))</f>
        <v>0</v>
      </c>
    </row>
    <row r="790" spans="1:12" x14ac:dyDescent="0.2">
      <c r="A790" s="66" t="s">
        <v>53</v>
      </c>
      <c r="B790" s="6">
        <v>45294</v>
      </c>
      <c r="C790" s="71" t="str">
        <f t="shared" si="54"/>
        <v>Ср</v>
      </c>
      <c r="H790" s="30" t="s">
        <v>31</v>
      </c>
      <c r="I790" s="69">
        <f>EOMONTH(B790,-1)+1</f>
        <v>45292</v>
      </c>
      <c r="J790" s="30" t="str">
        <f>CHOOSE(SUMPRODUCT((K790:L790&gt;0)*{1,2})+1,"","переработка","норма","норма + переработка")</f>
        <v/>
      </c>
      <c r="K790" s="30">
        <f t="shared" si="53"/>
        <v>0</v>
      </c>
      <c r="L790" s="30">
        <f>IF(A790="В/П",,MIN(SUMIFS(L$3:L789,H$3:H789,H790,B$3:B789,B790)+E790,8)-SUMIFS(L$3:L789,H$3:H789,H790,B$3:B789,B790))</f>
        <v>0</v>
      </c>
    </row>
    <row r="791" spans="1:12" x14ac:dyDescent="0.2">
      <c r="A791" s="66" t="s">
        <v>53</v>
      </c>
      <c r="B791" s="6">
        <v>45295</v>
      </c>
      <c r="C791" s="71" t="str">
        <f t="shared" si="54"/>
        <v>Чт</v>
      </c>
      <c r="H791" s="30" t="s">
        <v>31</v>
      </c>
      <c r="I791" s="69">
        <f t="shared" ref="I791:I820" si="55">EOMONTH(B791,-1)+1</f>
        <v>45292</v>
      </c>
      <c r="J791" s="30" t="str">
        <f>CHOOSE(SUMPRODUCT((K791:L791&gt;0)*{1,2})+1,"","переработка","норма","норма + переработка")</f>
        <v/>
      </c>
      <c r="K791" s="30">
        <f t="shared" si="53"/>
        <v>0</v>
      </c>
      <c r="L791" s="30">
        <f>IF(A791="В/П",,MIN(SUMIFS(L$3:L790,H$3:H790,H791,B$3:B790,B791)+E791,8)-SUMIFS(L$3:L790,H$3:H790,H791,B$3:B790,B791))</f>
        <v>0</v>
      </c>
    </row>
    <row r="792" spans="1:12" x14ac:dyDescent="0.2">
      <c r="A792" s="66" t="s">
        <v>53</v>
      </c>
      <c r="B792" s="6">
        <v>45296</v>
      </c>
      <c r="C792" s="71" t="str">
        <f t="shared" si="54"/>
        <v>Пт</v>
      </c>
      <c r="H792" s="30" t="s">
        <v>31</v>
      </c>
      <c r="I792" s="69">
        <f t="shared" si="55"/>
        <v>45292</v>
      </c>
      <c r="J792" s="30" t="str">
        <f>CHOOSE(SUMPRODUCT((K792:L792&gt;0)*{1,2})+1,"","переработка","норма","норма + переработка")</f>
        <v/>
      </c>
      <c r="K792" s="30">
        <f t="shared" si="53"/>
        <v>0</v>
      </c>
      <c r="L792" s="30">
        <f>IF(A792="В/П",,MIN(SUMIFS(L$3:L791,H$3:H791,H792,B$3:B791,B792)+E792,8)-SUMIFS(L$3:L791,H$3:H791,H792,B$3:B791,B792))</f>
        <v>0</v>
      </c>
    </row>
    <row r="793" spans="1:12" x14ac:dyDescent="0.2">
      <c r="A793" s="66" t="s">
        <v>53</v>
      </c>
      <c r="B793" s="6">
        <v>45297</v>
      </c>
      <c r="C793" s="71" t="str">
        <f t="shared" si="54"/>
        <v>Сб</v>
      </c>
      <c r="H793" s="30" t="s">
        <v>31</v>
      </c>
      <c r="I793" s="69">
        <f t="shared" si="55"/>
        <v>45292</v>
      </c>
      <c r="J793" s="30" t="str">
        <f>CHOOSE(SUMPRODUCT((K793:L793&gt;0)*{1,2})+1,"","переработка","норма","норма + переработка")</f>
        <v/>
      </c>
      <c r="K793" s="30">
        <f t="shared" si="53"/>
        <v>0</v>
      </c>
      <c r="L793" s="30">
        <f>IF(A793="В/П",,MIN(SUMIFS(L$3:L792,H$3:H792,H793,B$3:B792,B793)+E793,8)-SUMIFS(L$3:L792,H$3:H792,H793,B$3:B792,B793))</f>
        <v>0</v>
      </c>
    </row>
    <row r="794" spans="1:12" x14ac:dyDescent="0.2">
      <c r="A794" s="66" t="s">
        <v>53</v>
      </c>
      <c r="B794" s="6">
        <v>45298</v>
      </c>
      <c r="C794" s="71" t="str">
        <f t="shared" si="54"/>
        <v>Вс</v>
      </c>
      <c r="H794" s="30" t="s">
        <v>31</v>
      </c>
      <c r="I794" s="69">
        <f t="shared" si="55"/>
        <v>45292</v>
      </c>
      <c r="J794" s="30" t="str">
        <f>CHOOSE(SUMPRODUCT((K794:L794&gt;0)*{1,2})+1,"","переработка","норма","норма + переработка")</f>
        <v/>
      </c>
      <c r="K794" s="30">
        <f t="shared" si="53"/>
        <v>0</v>
      </c>
      <c r="L794" s="30">
        <f>IF(A794="В/П",,MIN(SUMIFS(L$3:L793,H$3:H793,H794,B$3:B793,B794)+E794,8)-SUMIFS(L$3:L793,H$3:H793,H794,B$3:B793,B794))</f>
        <v>0</v>
      </c>
    </row>
    <row r="795" spans="1:12" x14ac:dyDescent="0.2">
      <c r="A795" s="66" t="s">
        <v>53</v>
      </c>
      <c r="B795" s="6">
        <v>45299</v>
      </c>
      <c r="C795" s="71" t="str">
        <f t="shared" si="54"/>
        <v>Пн</v>
      </c>
      <c r="H795" s="30" t="s">
        <v>31</v>
      </c>
      <c r="I795" s="69">
        <f t="shared" si="55"/>
        <v>45292</v>
      </c>
      <c r="J795" s="30" t="str">
        <f>CHOOSE(SUMPRODUCT((K795:L795&gt;0)*{1,2})+1,"","переработка","норма","норма + переработка")</f>
        <v/>
      </c>
      <c r="K795" s="30">
        <f t="shared" si="53"/>
        <v>0</v>
      </c>
      <c r="L795" s="30">
        <f>IF(A795="В/П",,MIN(SUMIFS(L$3:L794,H$3:H794,H795,B$3:B794,B795)+E795,8)-SUMIFS(L$3:L794,H$3:H794,H795,B$3:B794,B795))</f>
        <v>0</v>
      </c>
    </row>
    <row r="796" spans="1:12" x14ac:dyDescent="0.2">
      <c r="B796" s="6">
        <v>45300</v>
      </c>
      <c r="C796" s="71" t="str">
        <f t="shared" si="54"/>
        <v>Вт</v>
      </c>
      <c r="D796" s="30" t="s">
        <v>45</v>
      </c>
      <c r="E796" s="30">
        <v>8</v>
      </c>
      <c r="H796" s="30" t="s">
        <v>31</v>
      </c>
      <c r="I796" s="69">
        <f t="shared" si="55"/>
        <v>45292</v>
      </c>
      <c r="J796" s="30" t="str">
        <f>CHOOSE(SUMPRODUCT((K796:L796&gt;0)*{1,2})+1,"","переработка","норма","норма + переработка")</f>
        <v>норма</v>
      </c>
      <c r="K796" s="30">
        <f t="shared" si="53"/>
        <v>0</v>
      </c>
      <c r="L796" s="30">
        <f>IF(A796="В/П",,MIN(SUMIFS(L$3:L795,H$3:H795,H796,B$3:B795,B796)+E796,8)-SUMIFS(L$3:L795,H$3:H795,H796,B$3:B795,B796))</f>
        <v>8</v>
      </c>
    </row>
    <row r="797" spans="1:12" x14ac:dyDescent="0.2">
      <c r="B797" s="6">
        <v>45301</v>
      </c>
      <c r="C797" s="71" t="str">
        <f t="shared" si="54"/>
        <v>Ср</v>
      </c>
      <c r="D797" s="30" t="s">
        <v>45</v>
      </c>
      <c r="E797" s="30">
        <v>8</v>
      </c>
      <c r="H797" s="30" t="s">
        <v>31</v>
      </c>
      <c r="I797" s="69">
        <f t="shared" si="55"/>
        <v>45292</v>
      </c>
      <c r="J797" s="30" t="str">
        <f>CHOOSE(SUMPRODUCT((K797:L797&gt;0)*{1,2})+1,"","переработка","норма","норма + переработка")</f>
        <v>норма</v>
      </c>
      <c r="K797" s="30">
        <f t="shared" si="53"/>
        <v>0</v>
      </c>
      <c r="L797" s="30">
        <f>IF(A797="В/П",,MIN(SUMIFS(L$3:L796,H$3:H796,H797,B$3:B796,B797)+E797,8)-SUMIFS(L$3:L796,H$3:H796,H797,B$3:B796,B797))</f>
        <v>8</v>
      </c>
    </row>
    <row r="798" spans="1:12" x14ac:dyDescent="0.2">
      <c r="B798" s="6">
        <v>45302</v>
      </c>
      <c r="C798" s="71" t="str">
        <f t="shared" si="54"/>
        <v>Чт</v>
      </c>
      <c r="D798" s="30" t="s">
        <v>45</v>
      </c>
      <c r="E798" s="30">
        <v>8</v>
      </c>
      <c r="H798" s="30" t="s">
        <v>31</v>
      </c>
      <c r="I798" s="69">
        <f t="shared" si="55"/>
        <v>45292</v>
      </c>
      <c r="J798" s="30" t="str">
        <f>CHOOSE(SUMPRODUCT((K798:L798&gt;0)*{1,2})+1,"","переработка","норма","норма + переработка")</f>
        <v>норма</v>
      </c>
      <c r="K798" s="30">
        <f t="shared" si="53"/>
        <v>0</v>
      </c>
      <c r="L798" s="30">
        <f>IF(A798="В/П",,MIN(SUMIFS(L$3:L797,H$3:H797,H798,B$3:B797,B798)+E798,8)-SUMIFS(L$3:L797,H$3:H797,H798,B$3:B797,B798))</f>
        <v>8</v>
      </c>
    </row>
    <row r="799" spans="1:12" x14ac:dyDescent="0.2">
      <c r="B799" s="6">
        <v>45303</v>
      </c>
      <c r="C799" s="71" t="str">
        <f t="shared" si="54"/>
        <v>Пт</v>
      </c>
      <c r="D799" s="30" t="s">
        <v>45</v>
      </c>
      <c r="E799" s="30">
        <v>8</v>
      </c>
      <c r="H799" s="30" t="s">
        <v>31</v>
      </c>
      <c r="I799" s="69">
        <f t="shared" si="55"/>
        <v>45292</v>
      </c>
      <c r="J799" s="30" t="str">
        <f>CHOOSE(SUMPRODUCT((K799:L799&gt;0)*{1,2})+1,"","переработка","норма","норма + переработка")</f>
        <v>норма</v>
      </c>
      <c r="K799" s="30">
        <f t="shared" si="53"/>
        <v>0</v>
      </c>
      <c r="L799" s="30">
        <f>IF(A799="В/П",,MIN(SUMIFS(L$3:L798,H$3:H798,H799,B$3:B798,B799)+E799,8)-SUMIFS(L$3:L798,H$3:H798,H799,B$3:B798,B799))</f>
        <v>8</v>
      </c>
    </row>
    <row r="800" spans="1:12" x14ac:dyDescent="0.2">
      <c r="A800" s="66" t="s">
        <v>53</v>
      </c>
      <c r="B800" s="6">
        <v>45304</v>
      </c>
      <c r="C800" s="71" t="str">
        <f t="shared" si="54"/>
        <v>Сб</v>
      </c>
      <c r="H800" s="30" t="s">
        <v>31</v>
      </c>
      <c r="I800" s="69">
        <f t="shared" si="55"/>
        <v>45292</v>
      </c>
      <c r="J800" s="30" t="str">
        <f>CHOOSE(SUMPRODUCT((K800:L800&gt;0)*{1,2})+1,"","переработка","норма","норма + переработка")</f>
        <v/>
      </c>
      <c r="K800" s="30">
        <f t="shared" si="53"/>
        <v>0</v>
      </c>
      <c r="L800" s="30">
        <f>IF(A800="В/П",,MIN(SUMIFS(L$3:L799,H$3:H799,H800,B$3:B799,B800)+E800,8)-SUMIFS(L$3:L799,H$3:H799,H800,B$3:B799,B800))</f>
        <v>0</v>
      </c>
    </row>
    <row r="801" spans="1:12" x14ac:dyDescent="0.2">
      <c r="A801" s="66" t="s">
        <v>53</v>
      </c>
      <c r="B801" s="6">
        <v>45305</v>
      </c>
      <c r="C801" s="71" t="str">
        <f t="shared" si="54"/>
        <v>Вс</v>
      </c>
      <c r="D801" s="30" t="s">
        <v>35</v>
      </c>
      <c r="E801" s="30">
        <v>5</v>
      </c>
      <c r="H801" s="30" t="s">
        <v>31</v>
      </c>
      <c r="I801" s="69">
        <f t="shared" si="55"/>
        <v>45292</v>
      </c>
      <c r="J801" s="30" t="str">
        <f>CHOOSE(SUMPRODUCT((K801:L801&gt;0)*{1,2})+1,"","переработка","норма","норма + переработка")</f>
        <v>переработка</v>
      </c>
      <c r="K801" s="30">
        <f t="shared" si="53"/>
        <v>5</v>
      </c>
      <c r="L801" s="30">
        <f>IF(A801="В/П",,MIN(SUMIFS(L$3:L800,H$3:H800,H801,B$3:B800,B801)+E801,8)-SUMIFS(L$3:L800,H$3:H800,H801,B$3:B800,B801))</f>
        <v>0</v>
      </c>
    </row>
    <row r="802" spans="1:12" x14ac:dyDescent="0.2">
      <c r="B802" s="6">
        <v>45306</v>
      </c>
      <c r="C802" s="71" t="str">
        <f t="shared" si="54"/>
        <v>Пн</v>
      </c>
      <c r="D802" s="30" t="s">
        <v>47</v>
      </c>
      <c r="E802" s="30">
        <v>8</v>
      </c>
      <c r="H802" s="30" t="s">
        <v>31</v>
      </c>
      <c r="I802" s="69">
        <f t="shared" si="55"/>
        <v>45292</v>
      </c>
      <c r="J802" s="30" t="str">
        <f>CHOOSE(SUMPRODUCT((K802:L802&gt;0)*{1,2})+1,"","переработка","норма","норма + переработка")</f>
        <v>норма</v>
      </c>
      <c r="K802" s="30">
        <f t="shared" si="53"/>
        <v>0</v>
      </c>
      <c r="L802" s="30">
        <f>IF(A802="В/П",,MIN(SUMIFS(L$3:L801,H$3:H801,H802,B$3:B801,B802)+E802,8)-SUMIFS(L$3:L801,H$3:H801,H802,B$3:B801,B802))</f>
        <v>8</v>
      </c>
    </row>
    <row r="803" spans="1:12" x14ac:dyDescent="0.2">
      <c r="B803" s="6">
        <v>45307</v>
      </c>
      <c r="C803" s="71" t="str">
        <f t="shared" si="54"/>
        <v>Вт</v>
      </c>
      <c r="D803" s="30" t="s">
        <v>47</v>
      </c>
      <c r="E803" s="30">
        <v>8</v>
      </c>
      <c r="H803" s="30" t="s">
        <v>31</v>
      </c>
      <c r="I803" s="69">
        <f t="shared" si="55"/>
        <v>45292</v>
      </c>
      <c r="J803" s="30" t="str">
        <f>CHOOSE(SUMPRODUCT((K803:L803&gt;0)*{1,2})+1,"","переработка","норма","норма + переработка")</f>
        <v>норма</v>
      </c>
      <c r="K803" s="30">
        <f t="shared" si="53"/>
        <v>0</v>
      </c>
      <c r="L803" s="30">
        <f>IF(A803="В/П",,MIN(SUMIFS(L$3:L802,H$3:H802,H803,B$3:B802,B803)+E803,8)-SUMIFS(L$3:L802,H$3:H802,H803,B$3:B802,B803))</f>
        <v>8</v>
      </c>
    </row>
    <row r="804" spans="1:12" x14ac:dyDescent="0.2">
      <c r="B804" s="6">
        <v>45308</v>
      </c>
      <c r="C804" s="71" t="str">
        <f t="shared" si="54"/>
        <v>Ср</v>
      </c>
      <c r="D804" s="30" t="s">
        <v>47</v>
      </c>
      <c r="E804" s="30">
        <v>8</v>
      </c>
      <c r="H804" s="30" t="s">
        <v>31</v>
      </c>
      <c r="I804" s="69">
        <f t="shared" si="55"/>
        <v>45292</v>
      </c>
      <c r="J804" s="30" t="str">
        <f>CHOOSE(SUMPRODUCT((K804:L804&gt;0)*{1,2})+1,"","переработка","норма","норма + переработка")</f>
        <v>норма</v>
      </c>
      <c r="K804" s="30">
        <f t="shared" si="53"/>
        <v>0</v>
      </c>
      <c r="L804" s="30">
        <f>IF(A804="В/П",,MIN(SUMIFS(L$3:L803,H$3:H803,H804,B$3:B803,B804)+E804,8)-SUMIFS(L$3:L803,H$3:H803,H804,B$3:B803,B804))</f>
        <v>8</v>
      </c>
    </row>
    <row r="805" spans="1:12" x14ac:dyDescent="0.2">
      <c r="B805" s="6">
        <v>45309</v>
      </c>
      <c r="C805" s="71" t="str">
        <f t="shared" si="54"/>
        <v>Чт</v>
      </c>
      <c r="D805" s="30" t="s">
        <v>47</v>
      </c>
      <c r="E805" s="30">
        <v>8</v>
      </c>
      <c r="H805" s="30" t="s">
        <v>31</v>
      </c>
      <c r="I805" s="69">
        <f t="shared" si="55"/>
        <v>45292</v>
      </c>
      <c r="J805" s="30" t="str">
        <f>CHOOSE(SUMPRODUCT((K805:L805&gt;0)*{1,2})+1,"","переработка","норма","норма + переработка")</f>
        <v>норма</v>
      </c>
      <c r="K805" s="30">
        <f t="shared" si="53"/>
        <v>0</v>
      </c>
      <c r="L805" s="30">
        <f>IF(A805="В/П",,MIN(SUMIFS(L$3:L804,H$3:H804,H805,B$3:B804,B805)+E805,8)-SUMIFS(L$3:L804,H$3:H804,H805,B$3:B804,B805))</f>
        <v>8</v>
      </c>
    </row>
    <row r="806" spans="1:12" x14ac:dyDescent="0.2">
      <c r="B806" s="6">
        <v>45310</v>
      </c>
      <c r="C806" s="71" t="str">
        <f t="shared" si="54"/>
        <v>Пт</v>
      </c>
      <c r="D806" s="30" t="s">
        <v>47</v>
      </c>
      <c r="E806" s="30">
        <v>8</v>
      </c>
      <c r="H806" s="30" t="s">
        <v>31</v>
      </c>
      <c r="I806" s="69">
        <f t="shared" si="55"/>
        <v>45292</v>
      </c>
      <c r="J806" s="30" t="str">
        <f>CHOOSE(SUMPRODUCT((K806:L806&gt;0)*{1,2})+1,"","переработка","норма","норма + переработка")</f>
        <v>норма</v>
      </c>
      <c r="K806" s="30">
        <f t="shared" si="53"/>
        <v>0</v>
      </c>
      <c r="L806" s="30">
        <f>IF(A806="В/П",,MIN(SUMIFS(L$3:L805,H$3:H805,H806,B$3:B805,B806)+E806,8)-SUMIFS(L$3:L805,H$3:H805,H806,B$3:B805,B806))</f>
        <v>8</v>
      </c>
    </row>
    <row r="807" spans="1:12" x14ac:dyDescent="0.2">
      <c r="A807" s="66" t="s">
        <v>53</v>
      </c>
      <c r="B807" s="6">
        <v>45311</v>
      </c>
      <c r="C807" s="71" t="str">
        <f t="shared" si="54"/>
        <v>Сб</v>
      </c>
      <c r="D807" s="30" t="s">
        <v>47</v>
      </c>
      <c r="E807" s="30">
        <v>8</v>
      </c>
      <c r="H807" s="30" t="s">
        <v>31</v>
      </c>
      <c r="I807" s="69">
        <f t="shared" si="55"/>
        <v>45292</v>
      </c>
      <c r="J807" s="30" t="str">
        <f>CHOOSE(SUMPRODUCT((K807:L807&gt;0)*{1,2})+1,"","переработка","норма","норма + переработка")</f>
        <v>переработка</v>
      </c>
      <c r="K807" s="30">
        <f t="shared" si="53"/>
        <v>8</v>
      </c>
      <c r="L807" s="30">
        <f>IF(A807="В/П",,MIN(SUMIFS(L$3:L806,H$3:H806,H807,B$3:B806,B807)+E807,8)-SUMIFS(L$3:L806,H$3:H806,H807,B$3:B806,B807))</f>
        <v>0</v>
      </c>
    </row>
    <row r="808" spans="1:12" x14ac:dyDescent="0.2">
      <c r="A808" s="66" t="s">
        <v>53</v>
      </c>
      <c r="B808" s="6">
        <v>45312</v>
      </c>
      <c r="C808" s="71" t="str">
        <f t="shared" si="54"/>
        <v>Вс</v>
      </c>
      <c r="D808" s="30" t="s">
        <v>47</v>
      </c>
      <c r="E808" s="30">
        <v>8</v>
      </c>
      <c r="H808" s="30" t="s">
        <v>31</v>
      </c>
      <c r="I808" s="69">
        <f t="shared" si="55"/>
        <v>45292</v>
      </c>
      <c r="J808" s="30" t="str">
        <f>CHOOSE(SUMPRODUCT((K808:L808&gt;0)*{1,2})+1,"","переработка","норма","норма + переработка")</f>
        <v>переработка</v>
      </c>
      <c r="K808" s="30">
        <f t="shared" si="53"/>
        <v>8</v>
      </c>
      <c r="L808" s="30">
        <f>IF(A808="В/П",,MIN(SUMIFS(L$3:L807,H$3:H807,H808,B$3:B807,B808)+E808,8)-SUMIFS(L$3:L807,H$3:H807,H808,B$3:B807,B808))</f>
        <v>0</v>
      </c>
    </row>
    <row r="809" spans="1:12" x14ac:dyDescent="0.2">
      <c r="B809" s="6">
        <v>45313</v>
      </c>
      <c r="C809" s="71" t="str">
        <f t="shared" si="54"/>
        <v>Пн</v>
      </c>
      <c r="D809" s="30" t="s">
        <v>47</v>
      </c>
      <c r="E809" s="30">
        <v>8</v>
      </c>
      <c r="H809" s="30" t="s">
        <v>31</v>
      </c>
      <c r="I809" s="69">
        <f t="shared" si="55"/>
        <v>45292</v>
      </c>
      <c r="J809" s="30" t="str">
        <f>CHOOSE(SUMPRODUCT((K809:L809&gt;0)*{1,2})+1,"","переработка","норма","норма + переработка")</f>
        <v>норма</v>
      </c>
      <c r="K809" s="30">
        <f t="shared" si="53"/>
        <v>0</v>
      </c>
      <c r="L809" s="30">
        <f>IF(A809="В/П",,MIN(SUMIFS(L$3:L808,H$3:H808,H809,B$3:B808,B809)+E809,8)-SUMIFS(L$3:L808,H$3:H808,H809,B$3:B808,B809))</f>
        <v>8</v>
      </c>
    </row>
    <row r="810" spans="1:12" x14ac:dyDescent="0.2">
      <c r="B810" s="6">
        <v>45314</v>
      </c>
      <c r="C810" s="71" t="str">
        <f t="shared" si="54"/>
        <v>Вт</v>
      </c>
      <c r="D810" s="30" t="s">
        <v>47</v>
      </c>
      <c r="E810" s="30">
        <v>8</v>
      </c>
      <c r="H810" s="30" t="s">
        <v>31</v>
      </c>
      <c r="I810" s="69">
        <f t="shared" si="55"/>
        <v>45292</v>
      </c>
      <c r="J810" s="30" t="str">
        <f>CHOOSE(SUMPRODUCT((K810:L810&gt;0)*{1,2})+1,"","переработка","норма","норма + переработка")</f>
        <v>норма</v>
      </c>
      <c r="K810" s="30">
        <f t="shared" si="53"/>
        <v>0</v>
      </c>
      <c r="L810" s="30">
        <f>IF(A810="В/П",,MIN(SUMIFS(L$3:L809,H$3:H809,H810,B$3:B809,B810)+E810,8)-SUMIFS(L$3:L809,H$3:H809,H810,B$3:B809,B810))</f>
        <v>8</v>
      </c>
    </row>
    <row r="811" spans="1:12" x14ac:dyDescent="0.2">
      <c r="B811" s="6">
        <v>45315</v>
      </c>
      <c r="C811" s="71" t="str">
        <f t="shared" si="54"/>
        <v>Ср</v>
      </c>
      <c r="D811" s="30" t="s">
        <v>47</v>
      </c>
      <c r="E811" s="30">
        <v>8</v>
      </c>
      <c r="H811" s="30" t="s">
        <v>31</v>
      </c>
      <c r="I811" s="69">
        <f t="shared" si="55"/>
        <v>45292</v>
      </c>
      <c r="J811" s="30" t="str">
        <f>CHOOSE(SUMPRODUCT((K811:L811&gt;0)*{1,2})+1,"","переработка","норма","норма + переработка")</f>
        <v>норма</v>
      </c>
      <c r="K811" s="30">
        <f t="shared" si="53"/>
        <v>0</v>
      </c>
      <c r="L811" s="30">
        <f>IF(A811="В/П",,MIN(SUMIFS(L$3:L810,H$3:H810,H811,B$3:B810,B811)+E811,8)-SUMIFS(L$3:L810,H$3:H810,H811,B$3:B810,B811))</f>
        <v>8</v>
      </c>
    </row>
    <row r="812" spans="1:12" x14ac:dyDescent="0.2">
      <c r="B812" s="6">
        <v>45316</v>
      </c>
      <c r="C812" s="71" t="str">
        <f t="shared" si="54"/>
        <v>Чт</v>
      </c>
      <c r="D812" s="30" t="s">
        <v>47</v>
      </c>
      <c r="E812" s="30">
        <v>8</v>
      </c>
      <c r="H812" s="30" t="s">
        <v>31</v>
      </c>
      <c r="I812" s="69">
        <f>EOMONTH(B812,-1)+1</f>
        <v>45292</v>
      </c>
      <c r="J812" s="30" t="str">
        <f>CHOOSE(SUMPRODUCT((K812:L812&gt;0)*{1,2})+1,"","переработка","норма","норма + переработка")</f>
        <v>норма</v>
      </c>
      <c r="K812" s="30">
        <f t="shared" si="53"/>
        <v>0</v>
      </c>
      <c r="L812" s="30">
        <f>IF(A812="В/П",,MIN(SUMIFS(L$3:L811,H$3:H811,H812,B$3:B811,B812)+E812,8)-SUMIFS(L$3:L811,H$3:H811,H812,B$3:B811,B812))</f>
        <v>8</v>
      </c>
    </row>
    <row r="813" spans="1:12" x14ac:dyDescent="0.2">
      <c r="B813" s="6">
        <v>45316</v>
      </c>
      <c r="C813" s="71" t="str">
        <f t="shared" si="54"/>
        <v>Чт</v>
      </c>
      <c r="D813" s="30" t="s">
        <v>35</v>
      </c>
      <c r="E813" s="30">
        <v>5</v>
      </c>
      <c r="H813" s="30" t="s">
        <v>31</v>
      </c>
      <c r="I813" s="69">
        <f>EOMONTH(B813,-1)+1</f>
        <v>45292</v>
      </c>
      <c r="J813" s="30" t="str">
        <f>CHOOSE(SUMPRODUCT((K813:L813&gt;0)*{1,2})+1,"","переработка","норма","норма + переработка")</f>
        <v>переработка</v>
      </c>
      <c r="K813" s="30">
        <f t="shared" si="53"/>
        <v>5</v>
      </c>
      <c r="L813" s="30">
        <f>IF(A813="В/П",,MIN(SUMIFS(L$3:L812,H$3:H812,H813,B$3:B812,B813)+E813,8)-SUMIFS(L$3:L812,H$3:H812,H813,B$3:B812,B813))</f>
        <v>0</v>
      </c>
    </row>
    <row r="814" spans="1:12" x14ac:dyDescent="0.2">
      <c r="B814" s="6">
        <v>45317</v>
      </c>
      <c r="C814" s="71" t="str">
        <f t="shared" si="54"/>
        <v>Пт</v>
      </c>
      <c r="D814" s="30" t="s">
        <v>16</v>
      </c>
      <c r="E814" s="30">
        <v>8</v>
      </c>
      <c r="H814" s="30" t="s">
        <v>31</v>
      </c>
      <c r="I814" s="69">
        <f t="shared" si="55"/>
        <v>45292</v>
      </c>
      <c r="J814" s="30" t="str">
        <f>CHOOSE(SUMPRODUCT((K814:L814&gt;0)*{1,2})+1,"","переработка","норма","норма + переработка")</f>
        <v>норма</v>
      </c>
      <c r="K814" s="30">
        <f t="shared" si="53"/>
        <v>0</v>
      </c>
      <c r="L814" s="30">
        <f>IF(A814="В/П",,MIN(SUMIFS(L$3:L813,H$3:H813,H814,B$3:B813,B814)+E814,8)-SUMIFS(L$3:L813,H$3:H813,H814,B$3:B813,B814))</f>
        <v>8</v>
      </c>
    </row>
    <row r="815" spans="1:12" x14ac:dyDescent="0.2">
      <c r="A815" s="66" t="s">
        <v>53</v>
      </c>
      <c r="B815" s="6">
        <v>45318</v>
      </c>
      <c r="C815" s="71" t="str">
        <f t="shared" si="54"/>
        <v>Сб</v>
      </c>
      <c r="D815" s="30" t="s">
        <v>35</v>
      </c>
      <c r="E815" s="30">
        <v>5</v>
      </c>
      <c r="H815" s="30" t="s">
        <v>31</v>
      </c>
      <c r="I815" s="69">
        <f t="shared" si="55"/>
        <v>45292</v>
      </c>
      <c r="J815" s="30" t="str">
        <f>CHOOSE(SUMPRODUCT((K815:L815&gt;0)*{1,2})+1,"","переработка","норма","норма + переработка")</f>
        <v>переработка</v>
      </c>
      <c r="K815" s="30">
        <f t="shared" si="53"/>
        <v>5</v>
      </c>
      <c r="L815" s="30">
        <f>IF(A815="В/П",,MIN(SUMIFS(L$3:L814,H$3:H814,H815,B$3:B814,B815)+E815,8)-SUMIFS(L$3:L814,H$3:H814,H815,B$3:B814,B815))</f>
        <v>0</v>
      </c>
    </row>
    <row r="816" spans="1:12" x14ac:dyDescent="0.2">
      <c r="A816" s="66" t="s">
        <v>53</v>
      </c>
      <c r="B816" s="6">
        <v>45319</v>
      </c>
      <c r="C816" s="71" t="str">
        <f t="shared" si="54"/>
        <v>Вс</v>
      </c>
      <c r="H816" s="30" t="s">
        <v>31</v>
      </c>
      <c r="I816" s="69">
        <f t="shared" si="55"/>
        <v>45292</v>
      </c>
      <c r="J816" s="30" t="str">
        <f>CHOOSE(SUMPRODUCT((K816:L816&gt;0)*{1,2})+1,"","переработка","норма","норма + переработка")</f>
        <v/>
      </c>
      <c r="K816" s="30">
        <f t="shared" si="53"/>
        <v>0</v>
      </c>
      <c r="L816" s="30">
        <f>IF(A816="В/П",,MIN(SUMIFS(L$3:L815,H$3:H815,H816,B$3:B815,B816)+E816,8)-SUMIFS(L$3:L815,H$3:H815,H816,B$3:B815,B816))</f>
        <v>0</v>
      </c>
    </row>
    <row r="817" spans="1:12" x14ac:dyDescent="0.2">
      <c r="B817" s="6">
        <v>45320</v>
      </c>
      <c r="C817" s="71" t="str">
        <f t="shared" si="54"/>
        <v>Пн</v>
      </c>
      <c r="D817" s="30" t="s">
        <v>45</v>
      </c>
      <c r="E817" s="30">
        <v>8</v>
      </c>
      <c r="H817" s="30" t="s">
        <v>31</v>
      </c>
      <c r="I817" s="69">
        <f t="shared" si="55"/>
        <v>45292</v>
      </c>
      <c r="J817" s="30" t="str">
        <f>CHOOSE(SUMPRODUCT((K817:L817&gt;0)*{1,2})+1,"","переработка","норма","норма + переработка")</f>
        <v>норма</v>
      </c>
      <c r="K817" s="30">
        <f t="shared" si="53"/>
        <v>0</v>
      </c>
      <c r="L817" s="30">
        <f>IF(A817="В/П",,MIN(SUMIFS(L$3:L816,H$3:H816,H817,B$3:B816,B817)+E817,8)-SUMIFS(L$3:L816,H$3:H816,H817,B$3:B816,B817))</f>
        <v>8</v>
      </c>
    </row>
    <row r="818" spans="1:12" x14ac:dyDescent="0.2">
      <c r="B818" s="6">
        <v>45321</v>
      </c>
      <c r="C818" s="71" t="str">
        <f t="shared" si="54"/>
        <v>Вт</v>
      </c>
      <c r="D818" s="30" t="s">
        <v>45</v>
      </c>
      <c r="E818" s="30">
        <v>8</v>
      </c>
      <c r="H818" s="30" t="s">
        <v>31</v>
      </c>
      <c r="I818" s="69">
        <f t="shared" si="55"/>
        <v>45292</v>
      </c>
      <c r="J818" s="30" t="str">
        <f>CHOOSE(SUMPRODUCT((K818:L818&gt;0)*{1,2})+1,"","переработка","норма","норма + переработка")</f>
        <v>норма</v>
      </c>
      <c r="K818" s="30">
        <f t="shared" si="53"/>
        <v>0</v>
      </c>
      <c r="L818" s="30">
        <f>IF(A818="В/П",,MIN(SUMIFS(L$3:L817,H$3:H817,H818,B$3:B817,B818)+E818,8)-SUMIFS(L$3:L817,H$3:H817,H818,B$3:B817,B818))</f>
        <v>8</v>
      </c>
    </row>
    <row r="819" spans="1:12" x14ac:dyDescent="0.2">
      <c r="B819" s="6">
        <v>45322</v>
      </c>
      <c r="C819" s="71" t="str">
        <f t="shared" si="54"/>
        <v>Ср</v>
      </c>
      <c r="D819" s="30" t="s">
        <v>45</v>
      </c>
      <c r="E819" s="30">
        <v>8</v>
      </c>
      <c r="H819" s="30" t="s">
        <v>31</v>
      </c>
      <c r="I819" s="69">
        <f t="shared" si="55"/>
        <v>45292</v>
      </c>
      <c r="J819" s="30" t="str">
        <f>CHOOSE(SUMPRODUCT((K819:L819&gt;0)*{1,2})+1,"","переработка","норма","норма + переработка")</f>
        <v>норма</v>
      </c>
      <c r="K819" s="30">
        <f t="shared" si="53"/>
        <v>0</v>
      </c>
      <c r="L819" s="30">
        <f>IF(A819="В/П",,MIN(SUMIFS(L$3:L818,H$3:H818,H819,B$3:B818,B819)+E819,8)-SUMIFS(L$3:L818,H$3:H818,H819,B$3:B818,B819))</f>
        <v>8</v>
      </c>
    </row>
    <row r="820" spans="1:12" x14ac:dyDescent="0.2">
      <c r="B820" s="6">
        <v>45323</v>
      </c>
      <c r="C820" s="71" t="str">
        <f t="shared" si="54"/>
        <v>Чт</v>
      </c>
      <c r="D820" s="30" t="s">
        <v>43</v>
      </c>
      <c r="E820" s="30">
        <v>8</v>
      </c>
      <c r="H820" s="7" t="s">
        <v>15</v>
      </c>
      <c r="I820" s="69">
        <f t="shared" si="55"/>
        <v>45323</v>
      </c>
      <c r="J820" s="30" t="str">
        <f>CHOOSE(SUMPRODUCT((K820:L820&gt;0)*{1,2})+1,"","переработка","норма","норма + переработка")</f>
        <v>норма</v>
      </c>
      <c r="K820" s="30">
        <f t="shared" ref="K820:K886" si="56">MIN(E820,E820-L820)</f>
        <v>0</v>
      </c>
      <c r="L820" s="30">
        <f>IF(A820="В/П",,MIN(SUMIFS(L$3:L819,H$3:H819,H820,B$3:B819,B820)+E820,8)-SUMIFS(L$3:L819,H$3:H819,H820,B$3:B819,B820))</f>
        <v>8</v>
      </c>
    </row>
    <row r="821" spans="1:12" x14ac:dyDescent="0.2">
      <c r="B821" s="6">
        <v>45324</v>
      </c>
      <c r="C821" s="71" t="str">
        <f t="shared" si="54"/>
        <v>Пт</v>
      </c>
      <c r="D821" s="30" t="s">
        <v>43</v>
      </c>
      <c r="E821" s="30">
        <v>8</v>
      </c>
      <c r="H821" s="7" t="s">
        <v>15</v>
      </c>
      <c r="I821" s="69">
        <f t="shared" ref="I821:I829" si="57">EOMONTH(B821,-1)+1</f>
        <v>45323</v>
      </c>
      <c r="J821" s="30" t="str">
        <f>CHOOSE(SUMPRODUCT((K821:L821&gt;0)*{1,2})+1,"","переработка","норма","норма + переработка")</f>
        <v>норма</v>
      </c>
      <c r="K821" s="30">
        <f t="shared" si="56"/>
        <v>0</v>
      </c>
      <c r="L821" s="30">
        <f>IF(A821="В/П",,MIN(SUMIFS(L$3:L820,H$3:H820,H821,B$3:B820,B821)+E821,8)-SUMIFS(L$3:L820,H$3:H820,H821,B$3:B820,B821))</f>
        <v>8</v>
      </c>
    </row>
    <row r="822" spans="1:12" x14ac:dyDescent="0.2">
      <c r="A822" s="66" t="s">
        <v>53</v>
      </c>
      <c r="B822" s="6">
        <v>45325</v>
      </c>
      <c r="C822" s="71" t="str">
        <f t="shared" si="54"/>
        <v>Сб</v>
      </c>
      <c r="H822" s="7" t="s">
        <v>15</v>
      </c>
      <c r="I822" s="69">
        <f t="shared" si="57"/>
        <v>45323</v>
      </c>
      <c r="J822" s="30" t="str">
        <f>CHOOSE(SUMPRODUCT((K822:L822&gt;0)*{1,2})+1,"","переработка","норма","норма + переработка")</f>
        <v/>
      </c>
      <c r="K822" s="30">
        <f t="shared" si="56"/>
        <v>0</v>
      </c>
      <c r="L822" s="30">
        <f>IF(A822="В/П",,MIN(SUMIFS(L$3:L821,H$3:H821,H822,B$3:B821,B822)+E822,8)-SUMIFS(L$3:L821,H$3:H821,H822,B$3:B821,B822))</f>
        <v>0</v>
      </c>
    </row>
    <row r="823" spans="1:12" x14ac:dyDescent="0.2">
      <c r="A823" s="66" t="s">
        <v>53</v>
      </c>
      <c r="B823" s="6">
        <v>45326</v>
      </c>
      <c r="C823" s="71" t="str">
        <f t="shared" si="54"/>
        <v>Вс</v>
      </c>
      <c r="H823" s="7" t="s">
        <v>15</v>
      </c>
      <c r="I823" s="69">
        <f t="shared" si="57"/>
        <v>45323</v>
      </c>
      <c r="J823" s="30" t="str">
        <f>CHOOSE(SUMPRODUCT((K823:L823&gt;0)*{1,2})+1,"","переработка","норма","норма + переработка")</f>
        <v/>
      </c>
      <c r="K823" s="30">
        <f t="shared" si="56"/>
        <v>0</v>
      </c>
      <c r="L823" s="30">
        <f>IF(A823="В/П",,MIN(SUMIFS(L$3:L822,H$3:H822,H823,B$3:B822,B823)+E823,8)-SUMIFS(L$3:L822,H$3:H822,H823,B$3:B822,B823))</f>
        <v>0</v>
      </c>
    </row>
    <row r="824" spans="1:12" x14ac:dyDescent="0.2">
      <c r="B824" s="6">
        <v>45327</v>
      </c>
      <c r="C824" s="71" t="str">
        <f t="shared" si="54"/>
        <v>Пн</v>
      </c>
      <c r="D824" s="30" t="s">
        <v>43</v>
      </c>
      <c r="E824" s="30">
        <v>8</v>
      </c>
      <c r="H824" s="7" t="s">
        <v>15</v>
      </c>
      <c r="I824" s="69">
        <f t="shared" si="57"/>
        <v>45323</v>
      </c>
      <c r="J824" s="30" t="str">
        <f>CHOOSE(SUMPRODUCT((K824:L824&gt;0)*{1,2})+1,"","переработка","норма","норма + переработка")</f>
        <v>норма</v>
      </c>
      <c r="K824" s="30">
        <f t="shared" si="56"/>
        <v>0</v>
      </c>
      <c r="L824" s="30">
        <f>IF(A824="В/П",,MIN(SUMIFS(L$3:L823,H$3:H823,H824,B$3:B823,B824)+E824,8)-SUMIFS(L$3:L823,H$3:H823,H824,B$3:B823,B824))</f>
        <v>8</v>
      </c>
    </row>
    <row r="825" spans="1:12" x14ac:dyDescent="0.2">
      <c r="B825" s="6">
        <v>45328</v>
      </c>
      <c r="C825" s="71" t="str">
        <f t="shared" si="54"/>
        <v>Вт</v>
      </c>
      <c r="D825" s="30" t="s">
        <v>43</v>
      </c>
      <c r="E825" s="30">
        <v>8</v>
      </c>
      <c r="H825" s="7" t="s">
        <v>15</v>
      </c>
      <c r="I825" s="69">
        <f t="shared" si="57"/>
        <v>45323</v>
      </c>
      <c r="J825" s="30" t="str">
        <f>CHOOSE(SUMPRODUCT((K825:L825&gt;0)*{1,2})+1,"","переработка","норма","норма + переработка")</f>
        <v>норма</v>
      </c>
      <c r="K825" s="30">
        <f t="shared" si="56"/>
        <v>0</v>
      </c>
      <c r="L825" s="30">
        <f>IF(A825="В/П",,MIN(SUMIFS(L$3:L824,H$3:H824,H825,B$3:B824,B825)+E825,8)-SUMIFS(L$3:L824,H$3:H824,H825,B$3:B824,B825))</f>
        <v>8</v>
      </c>
    </row>
    <row r="826" spans="1:12" x14ac:dyDescent="0.2">
      <c r="B826" s="6">
        <v>45329</v>
      </c>
      <c r="C826" s="71" t="str">
        <f t="shared" si="54"/>
        <v>Ср</v>
      </c>
      <c r="D826" s="30" t="s">
        <v>43</v>
      </c>
      <c r="E826" s="30">
        <v>8</v>
      </c>
      <c r="H826" s="7" t="s">
        <v>15</v>
      </c>
      <c r="I826" s="69">
        <f t="shared" si="57"/>
        <v>45323</v>
      </c>
      <c r="J826" s="30" t="str">
        <f>CHOOSE(SUMPRODUCT((K826:L826&gt;0)*{1,2})+1,"","переработка","норма","норма + переработка")</f>
        <v>норма</v>
      </c>
      <c r="K826" s="30">
        <f t="shared" si="56"/>
        <v>0</v>
      </c>
      <c r="L826" s="30">
        <f>IF(A826="В/П",,MIN(SUMIFS(L$3:L825,H$3:H825,H826,B$3:B825,B826)+E826,8)-SUMIFS(L$3:L825,H$3:H825,H826,B$3:B825,B826))</f>
        <v>8</v>
      </c>
    </row>
    <row r="827" spans="1:12" x14ac:dyDescent="0.2">
      <c r="B827" s="6">
        <v>45330</v>
      </c>
      <c r="C827" s="71" t="str">
        <f t="shared" si="54"/>
        <v>Чт</v>
      </c>
      <c r="D827" s="30" t="s">
        <v>43</v>
      </c>
      <c r="E827" s="30">
        <v>8</v>
      </c>
      <c r="H827" s="7" t="s">
        <v>15</v>
      </c>
      <c r="I827" s="69">
        <f t="shared" si="57"/>
        <v>45323</v>
      </c>
      <c r="J827" s="30" t="str">
        <f>CHOOSE(SUMPRODUCT((K827:L827&gt;0)*{1,2})+1,"","переработка","норма","норма + переработка")</f>
        <v>норма</v>
      </c>
      <c r="K827" s="30">
        <f t="shared" si="56"/>
        <v>0</v>
      </c>
      <c r="L827" s="30">
        <f>IF(A827="В/П",,MIN(SUMIFS(L$3:L826,H$3:H826,H827,B$3:B826,B827)+E827,8)-SUMIFS(L$3:L826,H$3:H826,H827,B$3:B826,B827))</f>
        <v>8</v>
      </c>
    </row>
    <row r="828" spans="1:12" x14ac:dyDescent="0.2">
      <c r="B828" s="6">
        <v>45331</v>
      </c>
      <c r="C828" s="71" t="str">
        <f t="shared" si="54"/>
        <v>Пт</v>
      </c>
      <c r="D828" s="30" t="s">
        <v>43</v>
      </c>
      <c r="E828" s="30">
        <v>8</v>
      </c>
      <c r="H828" s="7" t="s">
        <v>15</v>
      </c>
      <c r="I828" s="69">
        <f t="shared" si="57"/>
        <v>45323</v>
      </c>
      <c r="J828" s="30" t="str">
        <f>CHOOSE(SUMPRODUCT((K828:L828&gt;0)*{1,2})+1,"","переработка","норма","норма + переработка")</f>
        <v>норма</v>
      </c>
      <c r="K828" s="30">
        <f t="shared" si="56"/>
        <v>0</v>
      </c>
      <c r="L828" s="30">
        <f>IF(A828="В/П",,MIN(SUMIFS(L$3:L827,H$3:H827,H828,B$3:B827,B828)+E828,8)-SUMIFS(L$3:L827,H$3:H827,H828,B$3:B827,B828))</f>
        <v>8</v>
      </c>
    </row>
    <row r="829" spans="1:12" x14ac:dyDescent="0.2">
      <c r="A829" s="66" t="s">
        <v>53</v>
      </c>
      <c r="B829" s="6">
        <v>45332</v>
      </c>
      <c r="C829" s="71" t="str">
        <f t="shared" si="54"/>
        <v>Сб</v>
      </c>
      <c r="H829" s="7" t="s">
        <v>15</v>
      </c>
      <c r="I829" s="69">
        <f t="shared" si="57"/>
        <v>45323</v>
      </c>
      <c r="J829" s="30" t="str">
        <f>CHOOSE(SUMPRODUCT((K829:L829&gt;0)*{1,2})+1,"","переработка","норма","норма + переработка")</f>
        <v/>
      </c>
      <c r="K829" s="30">
        <f t="shared" si="56"/>
        <v>0</v>
      </c>
      <c r="L829" s="30">
        <f>IF(A829="В/П",,MIN(SUMIFS(L$3:L828,H$3:H828,H829,B$3:B828,B829)+E829,8)-SUMIFS(L$3:L828,H$3:H828,H829,B$3:B828,B829))</f>
        <v>0</v>
      </c>
    </row>
    <row r="830" spans="1:12" x14ac:dyDescent="0.2">
      <c r="A830" s="66" t="s">
        <v>53</v>
      </c>
      <c r="B830" s="6">
        <v>45333</v>
      </c>
      <c r="C830" s="71" t="str">
        <f t="shared" si="54"/>
        <v>Вс</v>
      </c>
      <c r="H830" s="7" t="s">
        <v>15</v>
      </c>
      <c r="I830" s="69">
        <f t="shared" ref="I830:I858" si="58">EOMONTH(B830,-1)+1</f>
        <v>45323</v>
      </c>
      <c r="J830" s="30" t="str">
        <f>CHOOSE(SUMPRODUCT((K830:L830&gt;0)*{1,2})+1,"","переработка","норма","норма + переработка")</f>
        <v/>
      </c>
      <c r="K830" s="30">
        <f t="shared" si="56"/>
        <v>0</v>
      </c>
      <c r="L830" s="30">
        <f>IF(A830="В/П",,MIN(SUMIFS(L$3:L829,H$3:H829,H830,B$3:B829,B830)+E830,8)-SUMIFS(L$3:L829,H$3:H829,H830,B$3:B829,B830))</f>
        <v>0</v>
      </c>
    </row>
    <row r="831" spans="1:12" x14ac:dyDescent="0.2">
      <c r="B831" s="6">
        <v>45334</v>
      </c>
      <c r="C831" s="71" t="str">
        <f t="shared" si="54"/>
        <v>Пн</v>
      </c>
      <c r="D831" s="30" t="s">
        <v>16</v>
      </c>
      <c r="E831" s="30">
        <v>8</v>
      </c>
      <c r="H831" s="7" t="s">
        <v>15</v>
      </c>
      <c r="I831" s="69">
        <f t="shared" si="58"/>
        <v>45323</v>
      </c>
      <c r="J831" s="30" t="str">
        <f>CHOOSE(SUMPRODUCT((K831:L831&gt;0)*{1,2})+1,"","переработка","норма","норма + переработка")</f>
        <v>норма</v>
      </c>
      <c r="K831" s="30">
        <f t="shared" si="56"/>
        <v>0</v>
      </c>
      <c r="L831" s="30">
        <f>IF(A831="В/П",,MIN(SUMIFS(L$3:L830,H$3:H830,H831,B$3:B830,B831)+E831,8)-SUMIFS(L$3:L830,H$3:H830,H831,B$3:B830,B831))</f>
        <v>8</v>
      </c>
    </row>
    <row r="832" spans="1:12" x14ac:dyDescent="0.2">
      <c r="B832" s="6">
        <v>45335</v>
      </c>
      <c r="C832" s="71" t="str">
        <f t="shared" si="54"/>
        <v>Вт</v>
      </c>
      <c r="D832" s="30" t="s">
        <v>43</v>
      </c>
      <c r="E832" s="30">
        <v>8</v>
      </c>
      <c r="H832" s="7" t="s">
        <v>15</v>
      </c>
      <c r="I832" s="69">
        <f t="shared" si="58"/>
        <v>45323</v>
      </c>
      <c r="J832" s="30" t="str">
        <f>CHOOSE(SUMPRODUCT((K832:L832&gt;0)*{1,2})+1,"","переработка","норма","норма + переработка")</f>
        <v>норма</v>
      </c>
      <c r="K832" s="30">
        <f t="shared" si="56"/>
        <v>0</v>
      </c>
      <c r="L832" s="30">
        <f>IF(A832="В/П",,MIN(SUMIFS(L$3:L831,H$3:H831,H832,B$3:B831,B832)+E832,8)-SUMIFS(L$3:L831,H$3:H831,H832,B$3:B831,B832))</f>
        <v>8</v>
      </c>
    </row>
    <row r="833" spans="1:12" x14ac:dyDescent="0.2">
      <c r="B833" s="6">
        <v>45336</v>
      </c>
      <c r="C833" s="71" t="str">
        <f t="shared" si="54"/>
        <v>Ср</v>
      </c>
      <c r="D833" s="30" t="s">
        <v>43</v>
      </c>
      <c r="E833" s="30">
        <v>8</v>
      </c>
      <c r="H833" s="7" t="s">
        <v>15</v>
      </c>
      <c r="I833" s="69">
        <f t="shared" si="58"/>
        <v>45323</v>
      </c>
      <c r="J833" s="30" t="str">
        <f>CHOOSE(SUMPRODUCT((K833:L833&gt;0)*{1,2})+1,"","переработка","норма","норма + переработка")</f>
        <v>норма</v>
      </c>
      <c r="K833" s="30">
        <f t="shared" si="56"/>
        <v>0</v>
      </c>
      <c r="L833" s="30">
        <f>IF(A833="В/П",,MIN(SUMIFS(L$3:L832,H$3:H832,H833,B$3:B832,B833)+E833,8)-SUMIFS(L$3:L832,H$3:H832,H833,B$3:B832,B833))</f>
        <v>8</v>
      </c>
    </row>
    <row r="834" spans="1:12" x14ac:dyDescent="0.2">
      <c r="B834" s="6">
        <v>45337</v>
      </c>
      <c r="C834" s="71" t="str">
        <f t="shared" si="54"/>
        <v>Чт</v>
      </c>
      <c r="D834" s="30" t="s">
        <v>43</v>
      </c>
      <c r="E834" s="30">
        <v>8</v>
      </c>
      <c r="H834" s="7" t="s">
        <v>15</v>
      </c>
      <c r="I834" s="69">
        <f t="shared" si="58"/>
        <v>45323</v>
      </c>
      <c r="J834" s="30" t="str">
        <f>CHOOSE(SUMPRODUCT((K834:L834&gt;0)*{1,2})+1,"","переработка","норма","норма + переработка")</f>
        <v>норма</v>
      </c>
      <c r="K834" s="30">
        <f t="shared" si="56"/>
        <v>0</v>
      </c>
      <c r="L834" s="30">
        <f>IF(A834="В/П",,MIN(SUMIFS(L$3:L833,H$3:H833,H834,B$3:B833,B834)+E834,8)-SUMIFS(L$3:L833,H$3:H833,H834,B$3:B833,B834))</f>
        <v>8</v>
      </c>
    </row>
    <row r="835" spans="1:12" x14ac:dyDescent="0.2">
      <c r="B835" s="6">
        <v>45338</v>
      </c>
      <c r="C835" s="71" t="str">
        <f t="shared" si="54"/>
        <v>Пт</v>
      </c>
      <c r="D835" s="30" t="s">
        <v>43</v>
      </c>
      <c r="E835" s="30">
        <v>8</v>
      </c>
      <c r="H835" s="7" t="s">
        <v>15</v>
      </c>
      <c r="I835" s="69">
        <f t="shared" si="58"/>
        <v>45323</v>
      </c>
      <c r="J835" s="30" t="str">
        <f>CHOOSE(SUMPRODUCT((K835:L835&gt;0)*{1,2})+1,"","переработка","норма","норма + переработка")</f>
        <v>норма</v>
      </c>
      <c r="K835" s="30">
        <f t="shared" si="56"/>
        <v>0</v>
      </c>
      <c r="L835" s="30">
        <f>IF(A835="В/П",,MIN(SUMIFS(L$3:L834,H$3:H834,H835,B$3:B834,B835)+E835,8)-SUMIFS(L$3:L834,H$3:H834,H835,B$3:B834,B835))</f>
        <v>8</v>
      </c>
    </row>
    <row r="836" spans="1:12" x14ac:dyDescent="0.2">
      <c r="A836" s="66" t="s">
        <v>53</v>
      </c>
      <c r="B836" s="6">
        <v>45339</v>
      </c>
      <c r="C836" s="71" t="str">
        <f t="shared" si="54"/>
        <v>Сб</v>
      </c>
      <c r="H836" s="7" t="s">
        <v>15</v>
      </c>
      <c r="I836" s="69">
        <f t="shared" si="58"/>
        <v>45323</v>
      </c>
      <c r="J836" s="30" t="str">
        <f>CHOOSE(SUMPRODUCT((K836:L836&gt;0)*{1,2})+1,"","переработка","норма","норма + переработка")</f>
        <v/>
      </c>
      <c r="K836" s="30">
        <f t="shared" si="56"/>
        <v>0</v>
      </c>
      <c r="L836" s="30">
        <f>IF(A836="В/П",,MIN(SUMIFS(L$3:L835,H$3:H835,H836,B$3:B835,B836)+E836,8)-SUMIFS(L$3:L835,H$3:H835,H836,B$3:B835,B836))</f>
        <v>0</v>
      </c>
    </row>
    <row r="837" spans="1:12" x14ac:dyDescent="0.2">
      <c r="A837" s="66" t="s">
        <v>53</v>
      </c>
      <c r="B837" s="6">
        <v>45340</v>
      </c>
      <c r="C837" s="71" t="str">
        <f t="shared" si="54"/>
        <v>Вс</v>
      </c>
      <c r="H837" s="7" t="s">
        <v>15</v>
      </c>
      <c r="I837" s="69">
        <f t="shared" si="58"/>
        <v>45323</v>
      </c>
      <c r="J837" s="30" t="str">
        <f>CHOOSE(SUMPRODUCT((K837:L837&gt;0)*{1,2})+1,"","переработка","норма","норма + переработка")</f>
        <v/>
      </c>
      <c r="K837" s="30">
        <f t="shared" si="56"/>
        <v>0</v>
      </c>
      <c r="L837" s="30">
        <f>IF(A837="В/П",,MIN(SUMIFS(L$3:L836,H$3:H836,H837,B$3:B836,B837)+E837,8)-SUMIFS(L$3:L836,H$3:H836,H837,B$3:B836,B837))</f>
        <v>0</v>
      </c>
    </row>
    <row r="838" spans="1:12" x14ac:dyDescent="0.2">
      <c r="B838" s="6">
        <v>45341</v>
      </c>
      <c r="C838" s="71" t="str">
        <f t="shared" si="54"/>
        <v>Пн</v>
      </c>
      <c r="D838" s="30" t="s">
        <v>43</v>
      </c>
      <c r="E838" s="30">
        <v>8</v>
      </c>
      <c r="H838" s="7" t="s">
        <v>15</v>
      </c>
      <c r="I838" s="69">
        <f t="shared" si="58"/>
        <v>45323</v>
      </c>
      <c r="J838" s="30" t="str">
        <f>CHOOSE(SUMPRODUCT((K838:L838&gt;0)*{1,2})+1,"","переработка","норма","норма + переработка")</f>
        <v>норма</v>
      </c>
      <c r="K838" s="30">
        <f t="shared" si="56"/>
        <v>0</v>
      </c>
      <c r="L838" s="30">
        <f>IF(A838="В/П",,MIN(SUMIFS(L$3:L837,H$3:H837,H838,B$3:B837,B838)+E838,8)-SUMIFS(L$3:L837,H$3:H837,H838,B$3:B837,B838))</f>
        <v>8</v>
      </c>
    </row>
    <row r="839" spans="1:12" x14ac:dyDescent="0.2">
      <c r="B839" s="6">
        <v>45342</v>
      </c>
      <c r="C839" s="71" t="str">
        <f t="shared" si="54"/>
        <v>Вт</v>
      </c>
      <c r="D839" s="30" t="s">
        <v>43</v>
      </c>
      <c r="E839" s="30">
        <v>8</v>
      </c>
      <c r="H839" s="7" t="s">
        <v>15</v>
      </c>
      <c r="I839" s="69">
        <f t="shared" si="58"/>
        <v>45323</v>
      </c>
      <c r="J839" s="30" t="str">
        <f>CHOOSE(SUMPRODUCT((K839:L839&gt;0)*{1,2})+1,"","переработка","норма","норма + переработка")</f>
        <v>норма</v>
      </c>
      <c r="K839" s="30">
        <f t="shared" si="56"/>
        <v>0</v>
      </c>
      <c r="L839" s="30">
        <f>IF(A839="В/П",,MIN(SUMIFS(L$3:L838,H$3:H838,H839,B$3:B838,B839)+E839,8)-SUMIFS(L$3:L838,H$3:H838,H839,B$3:B838,B839))</f>
        <v>8</v>
      </c>
    </row>
    <row r="840" spans="1:12" x14ac:dyDescent="0.2">
      <c r="B840" s="6">
        <v>45343</v>
      </c>
      <c r="C840" s="71" t="str">
        <f t="shared" si="54"/>
        <v>Ср</v>
      </c>
      <c r="D840" s="30" t="s">
        <v>43</v>
      </c>
      <c r="E840" s="30">
        <v>8</v>
      </c>
      <c r="H840" s="7" t="s">
        <v>15</v>
      </c>
      <c r="I840" s="69">
        <f t="shared" si="58"/>
        <v>45323</v>
      </c>
      <c r="J840" s="30" t="str">
        <f>CHOOSE(SUMPRODUCT((K840:L840&gt;0)*{1,2})+1,"","переработка","норма","норма + переработка")</f>
        <v>норма</v>
      </c>
      <c r="K840" s="30">
        <f t="shared" si="56"/>
        <v>0</v>
      </c>
      <c r="L840" s="30">
        <f>IF(A840="В/П",,MIN(SUMIFS(L$3:L839,H$3:H839,H840,B$3:B839,B840)+E840,8)-SUMIFS(L$3:L839,H$3:H839,H840,B$3:B839,B840))</f>
        <v>8</v>
      </c>
    </row>
    <row r="841" spans="1:12" x14ac:dyDescent="0.2">
      <c r="B841" s="6">
        <v>45344</v>
      </c>
      <c r="C841" s="71" t="str">
        <f t="shared" si="54"/>
        <v>Чт</v>
      </c>
      <c r="D841" s="30" t="s">
        <v>43</v>
      </c>
      <c r="E841" s="30">
        <v>8</v>
      </c>
      <c r="H841" s="7" t="s">
        <v>15</v>
      </c>
      <c r="I841" s="69">
        <f t="shared" si="58"/>
        <v>45323</v>
      </c>
      <c r="J841" s="30" t="str">
        <f>CHOOSE(SUMPRODUCT((K841:L841&gt;0)*{1,2})+1,"","переработка","норма","норма + переработка")</f>
        <v>норма</v>
      </c>
      <c r="K841" s="30">
        <f t="shared" si="56"/>
        <v>0</v>
      </c>
      <c r="L841" s="30">
        <f>IF(A841="В/П",,MIN(SUMIFS(L$3:L840,H$3:H840,H841,B$3:B840,B841)+E841,8)-SUMIFS(L$3:L840,H$3:H840,H841,B$3:B840,B841))</f>
        <v>8</v>
      </c>
    </row>
    <row r="842" spans="1:12" x14ac:dyDescent="0.2">
      <c r="A842" s="66" t="s">
        <v>53</v>
      </c>
      <c r="B842" s="6">
        <v>45345</v>
      </c>
      <c r="C842" s="71" t="str">
        <f t="shared" si="54"/>
        <v>Пт</v>
      </c>
      <c r="H842" s="7" t="s">
        <v>15</v>
      </c>
      <c r="I842" s="69">
        <f t="shared" si="58"/>
        <v>45323</v>
      </c>
      <c r="J842" s="30" t="str">
        <f>CHOOSE(SUMPRODUCT((K842:L842&gt;0)*{1,2})+1,"","переработка","норма","норма + переработка")</f>
        <v/>
      </c>
      <c r="K842" s="30">
        <f t="shared" si="56"/>
        <v>0</v>
      </c>
      <c r="L842" s="30">
        <f>IF(A842="В/П",,MIN(SUMIFS(L$3:L841,H$3:H841,H842,B$3:B841,B842)+E842,8)-SUMIFS(L$3:L841,H$3:H841,H842,B$3:B841,B842))</f>
        <v>0</v>
      </c>
    </row>
    <row r="843" spans="1:12" x14ac:dyDescent="0.2">
      <c r="A843" s="66" t="s">
        <v>53</v>
      </c>
      <c r="B843" s="6">
        <v>45346</v>
      </c>
      <c r="C843" s="71" t="str">
        <f t="shared" si="54"/>
        <v>Сб</v>
      </c>
      <c r="H843" s="7" t="s">
        <v>15</v>
      </c>
      <c r="I843" s="69">
        <f t="shared" si="58"/>
        <v>45323</v>
      </c>
      <c r="J843" s="30" t="str">
        <f>CHOOSE(SUMPRODUCT((K843:L843&gt;0)*{1,2})+1,"","переработка","норма","норма + переработка")</f>
        <v/>
      </c>
      <c r="K843" s="30">
        <f t="shared" si="56"/>
        <v>0</v>
      </c>
      <c r="L843" s="30">
        <f>IF(A843="В/П",,MIN(SUMIFS(L$3:L842,H$3:H842,H843,B$3:B842,B843)+E843,8)-SUMIFS(L$3:L842,H$3:H842,H843,B$3:B842,B843))</f>
        <v>0</v>
      </c>
    </row>
    <row r="844" spans="1:12" x14ac:dyDescent="0.2">
      <c r="A844" s="66" t="s">
        <v>53</v>
      </c>
      <c r="B844" s="6">
        <v>45347</v>
      </c>
      <c r="C844" s="71" t="str">
        <f t="shared" si="54"/>
        <v>Вс</v>
      </c>
      <c r="H844" s="7" t="s">
        <v>15</v>
      </c>
      <c r="I844" s="69">
        <f t="shared" si="58"/>
        <v>45323</v>
      </c>
      <c r="J844" s="30" t="str">
        <f>CHOOSE(SUMPRODUCT((K844:L844&gt;0)*{1,2})+1,"","переработка","норма","норма + переработка")</f>
        <v/>
      </c>
      <c r="K844" s="30">
        <f t="shared" si="56"/>
        <v>0</v>
      </c>
      <c r="L844" s="30">
        <f>IF(A844="В/П",,MIN(SUMIFS(L$3:L843,H$3:H843,H844,B$3:B843,B844)+E844,8)-SUMIFS(L$3:L843,H$3:H843,H844,B$3:B843,B844))</f>
        <v>0</v>
      </c>
    </row>
    <row r="845" spans="1:12" x14ac:dyDescent="0.2">
      <c r="B845" s="6">
        <v>45348</v>
      </c>
      <c r="C845" s="71" t="str">
        <f t="shared" si="54"/>
        <v>Пн</v>
      </c>
      <c r="D845" s="30" t="s">
        <v>43</v>
      </c>
      <c r="E845" s="30">
        <v>8</v>
      </c>
      <c r="H845" s="7" t="s">
        <v>15</v>
      </c>
      <c r="I845" s="69">
        <f t="shared" si="58"/>
        <v>45323</v>
      </c>
      <c r="J845" s="30" t="str">
        <f>CHOOSE(SUMPRODUCT((K845:L845&gt;0)*{1,2})+1,"","переработка","норма","норма + переработка")</f>
        <v>норма</v>
      </c>
      <c r="K845" s="30">
        <f t="shared" si="56"/>
        <v>0</v>
      </c>
      <c r="L845" s="30">
        <f>IF(A845="В/П",,MIN(SUMIFS(L$3:L844,H$3:H844,H845,B$3:B844,B845)+E845,8)-SUMIFS(L$3:L844,H$3:H844,H845,B$3:B844,B845))</f>
        <v>8</v>
      </c>
    </row>
    <row r="846" spans="1:12" x14ac:dyDescent="0.2">
      <c r="B846" s="6">
        <v>45349</v>
      </c>
      <c r="C846" s="71" t="str">
        <f t="shared" si="54"/>
        <v>Вт</v>
      </c>
      <c r="D846" s="30" t="s">
        <v>43</v>
      </c>
      <c r="E846" s="30">
        <v>8</v>
      </c>
      <c r="H846" s="7" t="s">
        <v>15</v>
      </c>
      <c r="I846" s="69">
        <f t="shared" si="58"/>
        <v>45323</v>
      </c>
      <c r="J846" s="30" t="str">
        <f>CHOOSE(SUMPRODUCT((K846:L846&gt;0)*{1,2})+1,"","переработка","норма","норма + переработка")</f>
        <v>норма</v>
      </c>
      <c r="K846" s="30">
        <f t="shared" si="56"/>
        <v>0</v>
      </c>
      <c r="L846" s="30">
        <f>IF(A846="В/П",,MIN(SUMIFS(L$3:L845,H$3:H845,H846,B$3:B845,B846)+E846,8)-SUMIFS(L$3:L845,H$3:H845,H846,B$3:B845,B846))</f>
        <v>8</v>
      </c>
    </row>
    <row r="847" spans="1:12" x14ac:dyDescent="0.2">
      <c r="B847" s="6">
        <v>45350</v>
      </c>
      <c r="C847" s="71" t="str">
        <f t="shared" si="54"/>
        <v>Ср</v>
      </c>
      <c r="D847" s="30" t="s">
        <v>43</v>
      </c>
      <c r="E847" s="30">
        <v>8</v>
      </c>
      <c r="H847" s="7" t="s">
        <v>15</v>
      </c>
      <c r="I847" s="69">
        <f t="shared" si="58"/>
        <v>45323</v>
      </c>
      <c r="J847" s="30" t="str">
        <f>CHOOSE(SUMPRODUCT((K847:L847&gt;0)*{1,2})+1,"","переработка","норма","норма + переработка")</f>
        <v>норма</v>
      </c>
      <c r="K847" s="30">
        <f t="shared" si="56"/>
        <v>0</v>
      </c>
      <c r="L847" s="30">
        <f>IF(A847="В/П",,MIN(SUMIFS(L$3:L846,H$3:H846,H847,B$3:B846,B847)+E847,8)-SUMIFS(L$3:L846,H$3:H846,H847,B$3:B846,B847))</f>
        <v>8</v>
      </c>
    </row>
    <row r="848" spans="1:12" x14ac:dyDescent="0.2">
      <c r="B848" s="6">
        <v>45351</v>
      </c>
      <c r="C848" s="71" t="str">
        <f t="shared" si="54"/>
        <v>Чт</v>
      </c>
      <c r="D848" s="30" t="s">
        <v>43</v>
      </c>
      <c r="E848" s="30">
        <v>8</v>
      </c>
      <c r="H848" s="7" t="s">
        <v>15</v>
      </c>
      <c r="I848" s="69">
        <f t="shared" si="58"/>
        <v>45323</v>
      </c>
      <c r="J848" s="30" t="str">
        <f>CHOOSE(SUMPRODUCT((K848:L848&gt;0)*{1,2})+1,"","переработка","норма","норма + переработка")</f>
        <v>норма</v>
      </c>
      <c r="K848" s="30">
        <f t="shared" si="56"/>
        <v>0</v>
      </c>
      <c r="L848" s="30">
        <f>IF(A848="В/П",,MIN(SUMIFS(L$3:L847,H$3:H847,H848,B$3:B847,B848)+E848,8)-SUMIFS(L$3:L847,H$3:H847,H848,B$3:B847,B848))</f>
        <v>8</v>
      </c>
    </row>
    <row r="849" spans="1:12" x14ac:dyDescent="0.2">
      <c r="B849" s="6">
        <v>45323</v>
      </c>
      <c r="C849" s="71" t="str">
        <f t="shared" si="54"/>
        <v>Чт</v>
      </c>
      <c r="D849" s="30" t="s">
        <v>82</v>
      </c>
      <c r="E849" s="30">
        <v>8</v>
      </c>
      <c r="H849" s="7" t="s">
        <v>26</v>
      </c>
      <c r="I849" s="69">
        <f t="shared" si="58"/>
        <v>45323</v>
      </c>
      <c r="J849" s="30" t="str">
        <f>CHOOSE(SUMPRODUCT((K849:L849&gt;0)*{1,2})+1,"","переработка","норма","норма + переработка")</f>
        <v>норма</v>
      </c>
      <c r="K849" s="30">
        <f t="shared" si="56"/>
        <v>0</v>
      </c>
      <c r="L849" s="30">
        <f>IF(A849="В/П",,MIN(SUMIFS(L$3:L848,H$3:H848,H849,B$3:B848,B849)+E849,8)-SUMIFS(L$3:L848,H$3:H848,H849,B$3:B848,B849))</f>
        <v>8</v>
      </c>
    </row>
    <row r="850" spans="1:12" x14ac:dyDescent="0.2">
      <c r="B850" s="6">
        <v>45324</v>
      </c>
      <c r="C850" s="71" t="str">
        <f t="shared" si="54"/>
        <v>Пт</v>
      </c>
      <c r="D850" s="30" t="s">
        <v>82</v>
      </c>
      <c r="E850" s="30">
        <v>8</v>
      </c>
      <c r="H850" s="7" t="s">
        <v>26</v>
      </c>
      <c r="I850" s="69">
        <f t="shared" si="58"/>
        <v>45323</v>
      </c>
      <c r="J850" s="30" t="str">
        <f>CHOOSE(SUMPRODUCT((K850:L850&gt;0)*{1,2})+1,"","переработка","норма","норма + переработка")</f>
        <v>норма</v>
      </c>
      <c r="K850" s="30">
        <f t="shared" si="56"/>
        <v>0</v>
      </c>
      <c r="L850" s="30">
        <f>IF(A850="В/П",,MIN(SUMIFS(L$3:L849,H$3:H849,H850,B$3:B849,B850)+E850,8)-SUMIFS(L$3:L849,H$3:H849,H850,B$3:B849,B850))</f>
        <v>8</v>
      </c>
    </row>
    <row r="851" spans="1:12" x14ac:dyDescent="0.2">
      <c r="A851" s="66" t="s">
        <v>53</v>
      </c>
      <c r="B851" s="6">
        <v>45325</v>
      </c>
      <c r="C851" s="71" t="str">
        <f t="shared" si="54"/>
        <v>Сб</v>
      </c>
      <c r="H851" s="7" t="s">
        <v>26</v>
      </c>
      <c r="I851" s="69">
        <f t="shared" si="58"/>
        <v>45323</v>
      </c>
      <c r="J851" s="30" t="str">
        <f>CHOOSE(SUMPRODUCT((K851:L851&gt;0)*{1,2})+1,"","переработка","норма","норма + переработка")</f>
        <v/>
      </c>
      <c r="K851" s="30">
        <f t="shared" si="56"/>
        <v>0</v>
      </c>
      <c r="L851" s="30">
        <f>IF(A851="В/П",,MIN(SUMIFS(L$3:L850,H$3:H850,H851,B$3:B850,B851)+E851,8)-SUMIFS(L$3:L850,H$3:H850,H851,B$3:B850,B851))</f>
        <v>0</v>
      </c>
    </row>
    <row r="852" spans="1:12" x14ac:dyDescent="0.2">
      <c r="A852" s="66" t="s">
        <v>53</v>
      </c>
      <c r="B852" s="6">
        <v>45326</v>
      </c>
      <c r="C852" s="71" t="str">
        <f t="shared" si="54"/>
        <v>Вс</v>
      </c>
      <c r="H852" s="7" t="s">
        <v>26</v>
      </c>
      <c r="I852" s="69">
        <f t="shared" si="58"/>
        <v>45323</v>
      </c>
      <c r="J852" s="30" t="str">
        <f>CHOOSE(SUMPRODUCT((K852:L852&gt;0)*{1,2})+1,"","переработка","норма","норма + переработка")</f>
        <v/>
      </c>
      <c r="K852" s="30">
        <f t="shared" si="56"/>
        <v>0</v>
      </c>
      <c r="L852" s="30">
        <f>IF(A852="В/П",,MIN(SUMIFS(L$3:L851,H$3:H851,H852,B$3:B851,B852)+E852,8)-SUMIFS(L$3:L851,H$3:H851,H852,B$3:B851,B852))</f>
        <v>0</v>
      </c>
    </row>
    <row r="853" spans="1:12" x14ac:dyDescent="0.2">
      <c r="B853" s="6">
        <v>45327</v>
      </c>
      <c r="C853" s="71" t="str">
        <f t="shared" ref="C853:C912" si="59">TEXT(B853,"ДДД")</f>
        <v>Пн</v>
      </c>
      <c r="D853" s="30" t="s">
        <v>82</v>
      </c>
      <c r="E853" s="30">
        <v>8</v>
      </c>
      <c r="H853" s="7" t="s">
        <v>26</v>
      </c>
      <c r="I853" s="69">
        <f t="shared" si="58"/>
        <v>45323</v>
      </c>
      <c r="J853" s="30" t="str">
        <f>CHOOSE(SUMPRODUCT((K853:L853&gt;0)*{1,2})+1,"","переработка","норма","норма + переработка")</f>
        <v>норма</v>
      </c>
      <c r="K853" s="30">
        <f t="shared" si="56"/>
        <v>0</v>
      </c>
      <c r="L853" s="30">
        <f>IF(A853="В/П",,MIN(SUMIFS(L$3:L852,H$3:H852,H853,B$3:B852,B853)+E853,8)-SUMIFS(L$3:L852,H$3:H852,H853,B$3:B852,B853))</f>
        <v>8</v>
      </c>
    </row>
    <row r="854" spans="1:12" x14ac:dyDescent="0.2">
      <c r="B854" s="6">
        <v>45328</v>
      </c>
      <c r="C854" s="71" t="str">
        <f t="shared" si="59"/>
        <v>Вт</v>
      </c>
      <c r="D854" s="30" t="s">
        <v>82</v>
      </c>
      <c r="E854" s="30">
        <v>8</v>
      </c>
      <c r="H854" s="7" t="s">
        <v>26</v>
      </c>
      <c r="I854" s="69">
        <f t="shared" si="58"/>
        <v>45323</v>
      </c>
      <c r="J854" s="30" t="str">
        <f>CHOOSE(SUMPRODUCT((K854:L854&gt;0)*{1,2})+1,"","переработка","норма","норма + переработка")</f>
        <v>норма</v>
      </c>
      <c r="K854" s="30">
        <f t="shared" si="56"/>
        <v>0</v>
      </c>
      <c r="L854" s="30">
        <f>IF(A854="В/П",,MIN(SUMIFS(L$3:L853,H$3:H853,H854,B$3:B853,B854)+E854,8)-SUMIFS(L$3:L853,H$3:H853,H854,B$3:B853,B854))</f>
        <v>8</v>
      </c>
    </row>
    <row r="855" spans="1:12" x14ac:dyDescent="0.2">
      <c r="B855" s="6">
        <v>45329</v>
      </c>
      <c r="C855" s="71" t="str">
        <f t="shared" si="59"/>
        <v>Ср</v>
      </c>
      <c r="D855" s="30" t="s">
        <v>82</v>
      </c>
      <c r="E855" s="30">
        <v>8</v>
      </c>
      <c r="H855" s="7" t="s">
        <v>26</v>
      </c>
      <c r="I855" s="69">
        <f t="shared" si="58"/>
        <v>45323</v>
      </c>
      <c r="J855" s="30" t="str">
        <f>CHOOSE(SUMPRODUCT((K855:L855&gt;0)*{1,2})+1,"","переработка","норма","норма + переработка")</f>
        <v>норма</v>
      </c>
      <c r="K855" s="30">
        <f t="shared" si="56"/>
        <v>0</v>
      </c>
      <c r="L855" s="30">
        <f>IF(A855="В/П",,MIN(SUMIFS(L$3:L854,H$3:H854,H855,B$3:B854,B855)+E855,8)-SUMIFS(L$3:L854,H$3:H854,H855,B$3:B854,B855))</f>
        <v>8</v>
      </c>
    </row>
    <row r="856" spans="1:12" x14ac:dyDescent="0.2">
      <c r="B856" s="6">
        <v>45330</v>
      </c>
      <c r="C856" s="71" t="str">
        <f t="shared" si="59"/>
        <v>Чт</v>
      </c>
      <c r="D856" s="30" t="s">
        <v>82</v>
      </c>
      <c r="E856" s="30">
        <v>8</v>
      </c>
      <c r="H856" s="7" t="s">
        <v>26</v>
      </c>
      <c r="I856" s="69">
        <f t="shared" si="58"/>
        <v>45323</v>
      </c>
      <c r="J856" s="30" t="str">
        <f>CHOOSE(SUMPRODUCT((K856:L856&gt;0)*{1,2})+1,"","переработка","норма","норма + переработка")</f>
        <v>норма</v>
      </c>
      <c r="K856" s="30">
        <f t="shared" si="56"/>
        <v>0</v>
      </c>
      <c r="L856" s="30">
        <f>IF(A856="В/П",,MIN(SUMIFS(L$3:L855,H$3:H855,H856,B$3:B855,B856)+E856,8)-SUMIFS(L$3:L855,H$3:H855,H856,B$3:B855,B856))</f>
        <v>8</v>
      </c>
    </row>
    <row r="857" spans="1:12" x14ac:dyDescent="0.2">
      <c r="B857" s="6">
        <v>45331</v>
      </c>
      <c r="C857" s="71" t="str">
        <f t="shared" si="59"/>
        <v>Пт</v>
      </c>
      <c r="D857" s="30" t="s">
        <v>82</v>
      </c>
      <c r="E857" s="30">
        <v>8</v>
      </c>
      <c r="H857" s="7" t="s">
        <v>26</v>
      </c>
      <c r="I857" s="69">
        <f t="shared" si="58"/>
        <v>45323</v>
      </c>
      <c r="J857" s="30" t="str">
        <f>CHOOSE(SUMPRODUCT((K857:L857&gt;0)*{1,2})+1,"","переработка","норма","норма + переработка")</f>
        <v>норма</v>
      </c>
      <c r="K857" s="30">
        <f t="shared" si="56"/>
        <v>0</v>
      </c>
      <c r="L857" s="30">
        <f>IF(A857="В/П",,MIN(SUMIFS(L$3:L856,H$3:H856,H857,B$3:B856,B857)+E857,8)-SUMIFS(L$3:L856,H$3:H856,H857,B$3:B856,B857))</f>
        <v>8</v>
      </c>
    </row>
    <row r="858" spans="1:12" x14ac:dyDescent="0.2">
      <c r="A858" s="66" t="s">
        <v>53</v>
      </c>
      <c r="B858" s="6">
        <v>45332</v>
      </c>
      <c r="C858" s="71" t="str">
        <f t="shared" si="59"/>
        <v>Сб</v>
      </c>
      <c r="H858" s="7" t="s">
        <v>26</v>
      </c>
      <c r="I858" s="69">
        <f t="shared" si="58"/>
        <v>45323</v>
      </c>
      <c r="J858" s="30" t="str">
        <f>CHOOSE(SUMPRODUCT((K858:L858&gt;0)*{1,2})+1,"","переработка","норма","норма + переработка")</f>
        <v/>
      </c>
      <c r="K858" s="30">
        <f t="shared" si="56"/>
        <v>0</v>
      </c>
      <c r="L858" s="30">
        <f>IF(A858="В/П",,MIN(SUMIFS(L$3:L857,H$3:H857,H858,B$3:B857,B858)+E858,8)-SUMIFS(L$3:L857,H$3:H857,H858,B$3:B857,B858))</f>
        <v>0</v>
      </c>
    </row>
    <row r="859" spans="1:12" x14ac:dyDescent="0.2">
      <c r="A859" s="66" t="s">
        <v>53</v>
      </c>
      <c r="B859" s="6">
        <v>45333</v>
      </c>
      <c r="C859" s="71" t="str">
        <f t="shared" si="59"/>
        <v>Вс</v>
      </c>
      <c r="H859" s="7" t="s">
        <v>26</v>
      </c>
      <c r="I859" s="69">
        <f t="shared" ref="I859:I912" si="60">EOMONTH(B859,-1)+1</f>
        <v>45323</v>
      </c>
      <c r="J859" s="30" t="str">
        <f>CHOOSE(SUMPRODUCT((K859:L859&gt;0)*{1,2})+1,"","переработка","норма","норма + переработка")</f>
        <v/>
      </c>
      <c r="K859" s="30">
        <f t="shared" si="56"/>
        <v>0</v>
      </c>
      <c r="L859" s="30">
        <f>IF(A859="В/П",,MIN(SUMIFS(L$3:L858,H$3:H858,H859,B$3:B858,B859)+E859,8)-SUMIFS(L$3:L858,H$3:H858,H859,B$3:B858,B859))</f>
        <v>0</v>
      </c>
    </row>
    <row r="860" spans="1:12" x14ac:dyDescent="0.2">
      <c r="B860" s="6">
        <v>45334</v>
      </c>
      <c r="C860" s="71" t="str">
        <f t="shared" si="59"/>
        <v>Пн</v>
      </c>
      <c r="D860" s="30" t="s">
        <v>82</v>
      </c>
      <c r="E860" s="30">
        <v>8</v>
      </c>
      <c r="H860" s="7" t="s">
        <v>26</v>
      </c>
      <c r="I860" s="69">
        <f t="shared" si="60"/>
        <v>45323</v>
      </c>
      <c r="J860" s="30" t="str">
        <f>CHOOSE(SUMPRODUCT((K860:L860&gt;0)*{1,2})+1,"","переработка","норма","норма + переработка")</f>
        <v>норма</v>
      </c>
      <c r="K860" s="30">
        <f t="shared" si="56"/>
        <v>0</v>
      </c>
      <c r="L860" s="30">
        <f>IF(A860="В/П",,MIN(SUMIFS(L$3:L859,H$3:H859,H860,B$3:B859,B860)+E860,8)-SUMIFS(L$3:L859,H$3:H859,H860,B$3:B859,B860))</f>
        <v>8</v>
      </c>
    </row>
    <row r="861" spans="1:12" x14ac:dyDescent="0.2">
      <c r="B861" s="6">
        <v>45335</v>
      </c>
      <c r="C861" s="71" t="str">
        <f t="shared" si="59"/>
        <v>Вт</v>
      </c>
      <c r="D861" s="30" t="s">
        <v>83</v>
      </c>
      <c r="E861" s="30">
        <v>12</v>
      </c>
      <c r="H861" s="7" t="s">
        <v>26</v>
      </c>
      <c r="I861" s="69">
        <f t="shared" si="60"/>
        <v>45323</v>
      </c>
      <c r="J861" s="30" t="str">
        <f>CHOOSE(SUMPRODUCT((K861:L861&gt;0)*{1,2})+1,"","переработка","норма","норма + переработка")</f>
        <v>норма + переработка</v>
      </c>
      <c r="K861" s="30">
        <f t="shared" si="56"/>
        <v>4</v>
      </c>
      <c r="L861" s="30">
        <f>IF(A861="В/П",,MIN(SUMIFS(L$3:L860,H$3:H860,H861,B$3:B860,B861)+E861,8)-SUMIFS(L$3:L860,H$3:H860,H861,B$3:B860,B861))</f>
        <v>8</v>
      </c>
    </row>
    <row r="862" spans="1:12" x14ac:dyDescent="0.2">
      <c r="B862" s="6">
        <v>45336</v>
      </c>
      <c r="C862" s="71" t="str">
        <f t="shared" si="59"/>
        <v>Ср</v>
      </c>
      <c r="D862" s="30" t="s">
        <v>83</v>
      </c>
      <c r="E862" s="30">
        <v>12</v>
      </c>
      <c r="H862" s="7" t="s">
        <v>26</v>
      </c>
      <c r="I862" s="69">
        <f t="shared" si="60"/>
        <v>45323</v>
      </c>
      <c r="J862" s="30" t="str">
        <f>CHOOSE(SUMPRODUCT((K862:L862&gt;0)*{1,2})+1,"","переработка","норма","норма + переработка")</f>
        <v>норма + переработка</v>
      </c>
      <c r="K862" s="30">
        <f t="shared" si="56"/>
        <v>4</v>
      </c>
      <c r="L862" s="30">
        <f>IF(A862="В/П",,MIN(SUMIFS(L$3:L861,H$3:H861,H862,B$3:B861,B862)+E862,8)-SUMIFS(L$3:L861,H$3:H861,H862,B$3:B861,B862))</f>
        <v>8</v>
      </c>
    </row>
    <row r="863" spans="1:12" x14ac:dyDescent="0.2">
      <c r="B863" s="6">
        <v>45337</v>
      </c>
      <c r="C863" s="71" t="str">
        <f t="shared" si="59"/>
        <v>Чт</v>
      </c>
      <c r="D863" s="30" t="s">
        <v>82</v>
      </c>
      <c r="E863" s="30">
        <v>8</v>
      </c>
      <c r="H863" s="7" t="s">
        <v>26</v>
      </c>
      <c r="I863" s="69">
        <f t="shared" si="60"/>
        <v>45323</v>
      </c>
      <c r="J863" s="30" t="str">
        <f>CHOOSE(SUMPRODUCT((K863:L863&gt;0)*{1,2})+1,"","переработка","норма","норма + переработка")</f>
        <v>норма</v>
      </c>
      <c r="K863" s="30">
        <f t="shared" si="56"/>
        <v>0</v>
      </c>
      <c r="L863" s="30">
        <f>IF(A863="В/П",,MIN(SUMIFS(L$3:L862,H$3:H862,H863,B$3:B862,B863)+E863,8)-SUMIFS(L$3:L862,H$3:H862,H863,B$3:B862,B863))</f>
        <v>8</v>
      </c>
    </row>
    <row r="864" spans="1:12" x14ac:dyDescent="0.2">
      <c r="B864" s="6">
        <v>45338</v>
      </c>
      <c r="C864" s="71" t="str">
        <f t="shared" si="59"/>
        <v>Пт</v>
      </c>
      <c r="D864" s="30" t="s">
        <v>82</v>
      </c>
      <c r="E864" s="30">
        <v>8</v>
      </c>
      <c r="H864" s="7" t="s">
        <v>26</v>
      </c>
      <c r="I864" s="69">
        <f t="shared" si="60"/>
        <v>45323</v>
      </c>
      <c r="J864" s="30" t="str">
        <f>CHOOSE(SUMPRODUCT((K864:L864&gt;0)*{1,2})+1,"","переработка","норма","норма + переработка")</f>
        <v>норма</v>
      </c>
      <c r="K864" s="30">
        <f t="shared" si="56"/>
        <v>0</v>
      </c>
      <c r="L864" s="30">
        <f>IF(A864="В/П",,MIN(SUMIFS(L$3:L863,H$3:H863,H864,B$3:B863,B864)+E864,8)-SUMIFS(L$3:L863,H$3:H863,H864,B$3:B863,B864))</f>
        <v>8</v>
      </c>
    </row>
    <row r="865" spans="1:12" x14ac:dyDescent="0.2">
      <c r="B865" s="6">
        <v>45338</v>
      </c>
      <c r="C865" s="71" t="str">
        <f t="shared" si="59"/>
        <v>Пт</v>
      </c>
      <c r="D865" s="30" t="s">
        <v>35</v>
      </c>
      <c r="E865" s="30">
        <v>6</v>
      </c>
      <c r="H865" s="7" t="s">
        <v>26</v>
      </c>
      <c r="I865" s="69">
        <f>EOMONTH(B865,-1)+1</f>
        <v>45323</v>
      </c>
      <c r="J865" s="30" t="str">
        <f>CHOOSE(SUMPRODUCT((K865:L865&gt;0)*{1,2})+1,"","переработка","норма","норма + переработка")</f>
        <v>переработка</v>
      </c>
      <c r="K865" s="30">
        <f>MIN(E865,E865-L865)</f>
        <v>6</v>
      </c>
      <c r="L865" s="30">
        <f>IF(A865="В/П",,MIN(SUMIFS(L$3:L864,H$3:H864,H865,B$3:B864,B865)+E865,8)-SUMIFS(L$3:L864,H$3:H864,H865,B$3:B864,B865))</f>
        <v>0</v>
      </c>
    </row>
    <row r="866" spans="1:12" x14ac:dyDescent="0.2">
      <c r="A866" s="66" t="s">
        <v>53</v>
      </c>
      <c r="B866" s="6">
        <v>45339</v>
      </c>
      <c r="C866" s="71" t="str">
        <f t="shared" si="59"/>
        <v>Сб</v>
      </c>
      <c r="D866" s="30" t="s">
        <v>35</v>
      </c>
      <c r="E866" s="30">
        <v>6</v>
      </c>
      <c r="H866" s="7" t="s">
        <v>26</v>
      </c>
      <c r="I866" s="69">
        <f t="shared" si="60"/>
        <v>45323</v>
      </c>
      <c r="J866" s="30" t="str">
        <f>CHOOSE(SUMPRODUCT((K866:L866&gt;0)*{1,2})+1,"","переработка","норма","норма + переработка")</f>
        <v>переработка</v>
      </c>
      <c r="K866" s="30">
        <f t="shared" si="56"/>
        <v>6</v>
      </c>
      <c r="L866" s="30">
        <f>IF(A866="В/П",,MIN(SUMIFS(L$3:L864,H$3:H864,H866,B$3:B864,B866)+E866,8)-SUMIFS(L$3:L864,H$3:H864,H866,B$3:B864,B866))</f>
        <v>0</v>
      </c>
    </row>
    <row r="867" spans="1:12" x14ac:dyDescent="0.2">
      <c r="A867" s="66" t="s">
        <v>53</v>
      </c>
      <c r="B867" s="6">
        <v>45340</v>
      </c>
      <c r="C867" s="71" t="str">
        <f t="shared" si="59"/>
        <v>Вс</v>
      </c>
      <c r="H867" s="7" t="s">
        <v>26</v>
      </c>
      <c r="I867" s="69">
        <f t="shared" si="60"/>
        <v>45323</v>
      </c>
      <c r="J867" s="30" t="str">
        <f>CHOOSE(SUMPRODUCT((K867:L867&gt;0)*{1,2})+1,"","переработка","норма","норма + переработка")</f>
        <v/>
      </c>
      <c r="K867" s="30">
        <f t="shared" si="56"/>
        <v>0</v>
      </c>
      <c r="L867" s="30">
        <f>IF(A867="В/П",,MIN(SUMIFS(L$3:L866,H$3:H866,H867,B$3:B866,B867)+E867,8)-SUMIFS(L$3:L866,H$3:H866,H867,B$3:B866,B867))</f>
        <v>0</v>
      </c>
    </row>
    <row r="868" spans="1:12" x14ac:dyDescent="0.2">
      <c r="B868" s="6">
        <v>45341</v>
      </c>
      <c r="C868" s="71" t="str">
        <f t="shared" si="59"/>
        <v>Пн</v>
      </c>
      <c r="D868" s="30" t="s">
        <v>35</v>
      </c>
      <c r="E868" s="30">
        <v>12</v>
      </c>
      <c r="H868" s="7" t="s">
        <v>26</v>
      </c>
      <c r="I868" s="69">
        <f t="shared" si="60"/>
        <v>45323</v>
      </c>
      <c r="J868" s="30" t="str">
        <f>CHOOSE(SUMPRODUCT((K868:L868&gt;0)*{1,2})+1,"","переработка","норма","норма + переработка")</f>
        <v>норма + переработка</v>
      </c>
      <c r="K868" s="30">
        <f t="shared" si="56"/>
        <v>4</v>
      </c>
      <c r="L868" s="30">
        <f>IF(A868="В/П",,MIN(SUMIFS(L$3:L867,H$3:H867,H868,B$3:B867,B868)+E868,8)-SUMIFS(L$3:L867,H$3:H867,H868,B$3:B867,B868))</f>
        <v>8</v>
      </c>
    </row>
    <row r="869" spans="1:12" x14ac:dyDescent="0.2">
      <c r="B869" s="6">
        <v>45342</v>
      </c>
      <c r="C869" s="71" t="str">
        <f t="shared" si="59"/>
        <v>Вт</v>
      </c>
      <c r="D869" s="30" t="s">
        <v>82</v>
      </c>
      <c r="E869" s="30">
        <v>10</v>
      </c>
      <c r="H869" s="7" t="s">
        <v>26</v>
      </c>
      <c r="I869" s="69">
        <f t="shared" si="60"/>
        <v>45323</v>
      </c>
      <c r="J869" s="30" t="str">
        <f>CHOOSE(SUMPRODUCT((K869:L869&gt;0)*{1,2})+1,"","переработка","норма","норма + переработка")</f>
        <v>норма + переработка</v>
      </c>
      <c r="K869" s="30">
        <f t="shared" si="56"/>
        <v>2</v>
      </c>
      <c r="L869" s="30">
        <f>IF(A869="В/П",,MIN(SUMIFS(L$3:L868,H$3:H868,H869,B$3:B868,B869)+E869,8)-SUMIFS(L$3:L868,H$3:H868,H869,B$3:B868,B869))</f>
        <v>8</v>
      </c>
    </row>
    <row r="870" spans="1:12" x14ac:dyDescent="0.2">
      <c r="B870" s="6">
        <v>45343</v>
      </c>
      <c r="C870" s="71" t="str">
        <f t="shared" si="59"/>
        <v>Ср</v>
      </c>
      <c r="D870" s="30" t="s">
        <v>82</v>
      </c>
      <c r="E870" s="30">
        <v>10</v>
      </c>
      <c r="H870" s="7" t="s">
        <v>26</v>
      </c>
      <c r="I870" s="69">
        <f t="shared" si="60"/>
        <v>45323</v>
      </c>
      <c r="J870" s="30" t="str">
        <f>CHOOSE(SUMPRODUCT((K870:L870&gt;0)*{1,2})+1,"","переработка","норма","норма + переработка")</f>
        <v>норма + переработка</v>
      </c>
      <c r="K870" s="30">
        <f t="shared" si="56"/>
        <v>2</v>
      </c>
      <c r="L870" s="30">
        <f>IF(A870="В/П",,MIN(SUMIFS(L$3:L869,H$3:H869,H870,B$3:B869,B870)+E870,8)-SUMIFS(L$3:L869,H$3:H869,H870,B$3:B869,B870))</f>
        <v>8</v>
      </c>
    </row>
    <row r="871" spans="1:12" x14ac:dyDescent="0.2">
      <c r="B871" s="6">
        <v>45344</v>
      </c>
      <c r="C871" s="71" t="str">
        <f t="shared" si="59"/>
        <v>Чт</v>
      </c>
      <c r="D871" s="30" t="s">
        <v>82</v>
      </c>
      <c r="E871" s="30">
        <v>10</v>
      </c>
      <c r="H871" s="7" t="s">
        <v>26</v>
      </c>
      <c r="I871" s="69">
        <f t="shared" si="60"/>
        <v>45323</v>
      </c>
      <c r="J871" s="30" t="str">
        <f>CHOOSE(SUMPRODUCT((K871:L871&gt;0)*{1,2})+1,"","переработка","норма","норма + переработка")</f>
        <v>норма + переработка</v>
      </c>
      <c r="K871" s="30">
        <f t="shared" si="56"/>
        <v>2</v>
      </c>
      <c r="L871" s="30">
        <f>IF(A871="В/П",,MIN(SUMIFS(L$3:L870,H$3:H870,H871,B$3:B870,B871)+E871,8)-SUMIFS(L$3:L870,H$3:H870,H871,B$3:B870,B871))</f>
        <v>8</v>
      </c>
    </row>
    <row r="872" spans="1:12" x14ac:dyDescent="0.2">
      <c r="B872" s="6">
        <v>45345</v>
      </c>
      <c r="C872" s="71" t="str">
        <f t="shared" si="59"/>
        <v>Пт</v>
      </c>
      <c r="D872" s="30" t="s">
        <v>82</v>
      </c>
      <c r="E872" s="30">
        <v>10</v>
      </c>
      <c r="H872" s="7" t="s">
        <v>26</v>
      </c>
      <c r="I872" s="69">
        <f t="shared" si="60"/>
        <v>45323</v>
      </c>
      <c r="J872" s="30" t="str">
        <f>CHOOSE(SUMPRODUCT((K872:L872&gt;0)*{1,2})+1,"","переработка","норма","норма + переработка")</f>
        <v>норма + переработка</v>
      </c>
      <c r="K872" s="30">
        <f t="shared" si="56"/>
        <v>2</v>
      </c>
      <c r="L872" s="30">
        <f>IF(A872="В/П",,MIN(SUMIFS(L$3:L871,H$3:H871,H872,B$3:B871,B872)+E872,8)-SUMIFS(L$3:L871,H$3:H871,H872,B$3:B871,B872))</f>
        <v>8</v>
      </c>
    </row>
    <row r="873" spans="1:12" x14ac:dyDescent="0.2">
      <c r="A873" s="66" t="s">
        <v>53</v>
      </c>
      <c r="B873" s="6">
        <v>45346</v>
      </c>
      <c r="C873" s="71" t="str">
        <f t="shared" si="59"/>
        <v>Сб</v>
      </c>
      <c r="D873" s="30" t="s">
        <v>82</v>
      </c>
      <c r="E873" s="30">
        <v>10</v>
      </c>
      <c r="H873" s="7" t="s">
        <v>26</v>
      </c>
      <c r="I873" s="69">
        <f t="shared" si="60"/>
        <v>45323</v>
      </c>
      <c r="J873" s="30" t="str">
        <f>CHOOSE(SUMPRODUCT((K873:L873&gt;0)*{1,2})+1,"","переработка","норма","норма + переработка")</f>
        <v>переработка</v>
      </c>
      <c r="K873" s="30">
        <f t="shared" si="56"/>
        <v>10</v>
      </c>
      <c r="L873" s="30">
        <f>IF(A873="В/П",,MIN(SUMIFS(L$3:L872,H$3:H872,H873,B$3:B872,B873)+E873,8)-SUMIFS(L$3:L872,H$3:H872,H873,B$3:B872,B873))</f>
        <v>0</v>
      </c>
    </row>
    <row r="874" spans="1:12" x14ac:dyDescent="0.2">
      <c r="A874" s="66" t="s">
        <v>53</v>
      </c>
      <c r="B874" s="6">
        <v>45347</v>
      </c>
      <c r="C874" s="71" t="str">
        <f t="shared" si="59"/>
        <v>Вс</v>
      </c>
      <c r="D874" s="30" t="s">
        <v>82</v>
      </c>
      <c r="E874" s="30">
        <v>10</v>
      </c>
      <c r="H874" s="7" t="s">
        <v>26</v>
      </c>
      <c r="I874" s="69">
        <f t="shared" si="60"/>
        <v>45323</v>
      </c>
      <c r="J874" s="30" t="str">
        <f>CHOOSE(SUMPRODUCT((K874:L874&gt;0)*{1,2})+1,"","переработка","норма","норма + переработка")</f>
        <v>переработка</v>
      </c>
      <c r="K874" s="30">
        <f t="shared" si="56"/>
        <v>10</v>
      </c>
      <c r="L874" s="30">
        <f>IF(A874="В/П",,MIN(SUMIFS(L$3:L873,H$3:H873,H874,B$3:B873,B874)+E874,8)-SUMIFS(L$3:L873,H$3:H873,H874,B$3:B873,B874))</f>
        <v>0</v>
      </c>
    </row>
    <row r="875" spans="1:12" x14ac:dyDescent="0.2">
      <c r="B875" s="6">
        <v>45348</v>
      </c>
      <c r="C875" s="71" t="str">
        <f t="shared" si="59"/>
        <v>Пн</v>
      </c>
      <c r="D875" s="30" t="s">
        <v>82</v>
      </c>
      <c r="E875" s="30">
        <v>10</v>
      </c>
      <c r="H875" s="7" t="s">
        <v>26</v>
      </c>
      <c r="I875" s="69">
        <f t="shared" si="60"/>
        <v>45323</v>
      </c>
      <c r="J875" s="30" t="str">
        <f>CHOOSE(SUMPRODUCT((K875:L875&gt;0)*{1,2})+1,"","переработка","норма","норма + переработка")</f>
        <v>норма + переработка</v>
      </c>
      <c r="K875" s="30">
        <f t="shared" si="56"/>
        <v>2</v>
      </c>
      <c r="L875" s="30">
        <f>IF(A875="В/П",,MIN(SUMIFS(L$3:L874,H$3:H874,H875,B$3:B874,B875)+E875,8)-SUMIFS(L$3:L874,H$3:H874,H875,B$3:B874,B875))</f>
        <v>8</v>
      </c>
    </row>
    <row r="876" spans="1:12" x14ac:dyDescent="0.2">
      <c r="B876" s="6">
        <v>45349</v>
      </c>
      <c r="C876" s="71" t="str">
        <f t="shared" si="59"/>
        <v>Вт</v>
      </c>
      <c r="D876" s="30" t="s">
        <v>82</v>
      </c>
      <c r="E876" s="30">
        <v>10</v>
      </c>
      <c r="H876" s="7" t="s">
        <v>26</v>
      </c>
      <c r="I876" s="69">
        <f t="shared" si="60"/>
        <v>45323</v>
      </c>
      <c r="J876" s="30" t="str">
        <f>CHOOSE(SUMPRODUCT((K876:L876&gt;0)*{1,2})+1,"","переработка","норма","норма + переработка")</f>
        <v>норма + переработка</v>
      </c>
      <c r="K876" s="30">
        <f t="shared" si="56"/>
        <v>2</v>
      </c>
      <c r="L876" s="30">
        <f>IF(A876="В/П",,MIN(SUMIFS(L$3:L875,H$3:H875,H876,B$3:B875,B876)+E876,8)-SUMIFS(L$3:L875,H$3:H875,H876,B$3:B875,B876))</f>
        <v>8</v>
      </c>
    </row>
    <row r="877" spans="1:12" x14ac:dyDescent="0.2">
      <c r="B877" s="6">
        <v>45350</v>
      </c>
      <c r="C877" s="71" t="str">
        <f t="shared" si="59"/>
        <v>Ср</v>
      </c>
      <c r="D877" s="30" t="s">
        <v>82</v>
      </c>
      <c r="E877" s="30">
        <v>10</v>
      </c>
      <c r="H877" s="7" t="s">
        <v>26</v>
      </c>
      <c r="I877" s="69">
        <f t="shared" si="60"/>
        <v>45323</v>
      </c>
      <c r="J877" s="30" t="str">
        <f>CHOOSE(SUMPRODUCT((K877:L877&gt;0)*{1,2})+1,"","переработка","норма","норма + переработка")</f>
        <v>норма + переработка</v>
      </c>
      <c r="K877" s="30">
        <f t="shared" si="56"/>
        <v>2</v>
      </c>
      <c r="L877" s="30">
        <f>IF(A877="В/П",,MIN(SUMIFS(L$3:L876,H$3:H876,H877,B$3:B876,B877)+E877,8)-SUMIFS(L$3:L876,H$3:H876,H877,B$3:B876,B877))</f>
        <v>8</v>
      </c>
    </row>
    <row r="878" spans="1:12" x14ac:dyDescent="0.2">
      <c r="B878" s="6">
        <v>45351</v>
      </c>
      <c r="C878" s="71" t="str">
        <f t="shared" si="59"/>
        <v>Чт</v>
      </c>
      <c r="D878" s="30" t="s">
        <v>82</v>
      </c>
      <c r="E878" s="30">
        <v>10</v>
      </c>
      <c r="H878" s="7" t="s">
        <v>26</v>
      </c>
      <c r="I878" s="69">
        <f t="shared" si="60"/>
        <v>45323</v>
      </c>
      <c r="J878" s="30" t="str">
        <f>CHOOSE(SUMPRODUCT((K878:L878&gt;0)*{1,2})+1,"","переработка","норма","норма + переработка")</f>
        <v>норма + переработка</v>
      </c>
      <c r="K878" s="30">
        <f t="shared" si="56"/>
        <v>2</v>
      </c>
      <c r="L878" s="30">
        <f>IF(A878="В/П",,MIN(SUMIFS(L$3:L877,H$3:H877,H878,B$3:B877,B878)+E878,8)-SUMIFS(L$3:L877,H$3:H877,H878,B$3:B877,B878))</f>
        <v>8</v>
      </c>
    </row>
    <row r="879" spans="1:12" x14ac:dyDescent="0.2">
      <c r="B879" s="6">
        <v>45323</v>
      </c>
      <c r="C879" s="71" t="str">
        <f t="shared" si="59"/>
        <v>Чт</v>
      </c>
      <c r="D879" s="30" t="s">
        <v>79</v>
      </c>
      <c r="E879" s="30">
        <v>4</v>
      </c>
      <c r="H879" s="7" t="s">
        <v>23</v>
      </c>
      <c r="I879" s="69">
        <f t="shared" si="60"/>
        <v>45323</v>
      </c>
      <c r="J879" s="30" t="str">
        <f>CHOOSE(SUMPRODUCT((K879:L879&gt;0)*{1,2})+1,"","переработка","норма","норма + переработка")</f>
        <v>норма</v>
      </c>
      <c r="K879" s="30">
        <f t="shared" si="56"/>
        <v>0</v>
      </c>
      <c r="L879" s="30">
        <f>IF(A879="В/П",,MIN(SUMIFS(L$3:L878,H$3:H878,H879,B$3:B878,B879)+E879,8)-SUMIFS(L$3:L878,H$3:H878,H879,B$3:B878,B879))</f>
        <v>4</v>
      </c>
    </row>
    <row r="880" spans="1:12" x14ac:dyDescent="0.2">
      <c r="B880" s="6">
        <v>45323</v>
      </c>
      <c r="C880" s="71" t="str">
        <f t="shared" si="59"/>
        <v>Чт</v>
      </c>
      <c r="D880" s="30" t="s">
        <v>78</v>
      </c>
      <c r="E880" s="30">
        <v>4</v>
      </c>
      <c r="H880" s="7" t="s">
        <v>23</v>
      </c>
      <c r="I880" s="69">
        <f>EOMONTH(B880,-1)+1</f>
        <v>45323</v>
      </c>
      <c r="J880" s="30" t="str">
        <f>CHOOSE(SUMPRODUCT((K880:L880&gt;0)*{1,2})+1,"","переработка","норма","норма + переработка")</f>
        <v>норма</v>
      </c>
      <c r="K880" s="30">
        <f>MIN(E880,E880-L880)</f>
        <v>0</v>
      </c>
      <c r="L880" s="30">
        <f>IF(A880="В/П",,MIN(SUMIFS(L$3:L879,H$3:H879,H880,B$3:B879,B880)+E880,8)-SUMIFS(L$3:L879,H$3:H879,H880,B$3:B879,B880))</f>
        <v>4</v>
      </c>
    </row>
    <row r="881" spans="1:12" x14ac:dyDescent="0.2">
      <c r="B881" s="6">
        <v>45324</v>
      </c>
      <c r="C881" s="71" t="str">
        <f t="shared" si="59"/>
        <v>Пт</v>
      </c>
      <c r="D881" s="30" t="s">
        <v>79</v>
      </c>
      <c r="E881" s="30">
        <v>4</v>
      </c>
      <c r="H881" s="7" t="s">
        <v>23</v>
      </c>
      <c r="I881" s="69">
        <f t="shared" si="60"/>
        <v>45323</v>
      </c>
      <c r="J881" s="30" t="str">
        <f>CHOOSE(SUMPRODUCT((K881:L881&gt;0)*{1,2})+1,"","переработка","норма","норма + переработка")</f>
        <v>норма</v>
      </c>
      <c r="K881" s="30">
        <f t="shared" si="56"/>
        <v>0</v>
      </c>
      <c r="L881" s="30">
        <f>IF(A881="В/П",,MIN(SUMIFS(L$3:L879,H$3:H879,H881,B$3:B879,B881)+E881,8)-SUMIFS(L$3:L879,H$3:H879,H881,B$3:B879,B881))</f>
        <v>4</v>
      </c>
    </row>
    <row r="882" spans="1:12" x14ac:dyDescent="0.2">
      <c r="B882" s="6">
        <v>45324</v>
      </c>
      <c r="C882" s="71" t="str">
        <f t="shared" si="59"/>
        <v>Пт</v>
      </c>
      <c r="D882" s="30" t="s">
        <v>78</v>
      </c>
      <c r="E882" s="30">
        <v>4</v>
      </c>
      <c r="H882" s="7" t="s">
        <v>23</v>
      </c>
      <c r="I882" s="69">
        <f>EOMONTH(B882,-1)+1</f>
        <v>45323</v>
      </c>
      <c r="J882" s="30" t="str">
        <f>CHOOSE(SUMPRODUCT((K882:L882&gt;0)*{1,2})+1,"","переработка","норма","норма + переработка")</f>
        <v>норма</v>
      </c>
      <c r="K882" s="30">
        <f>MIN(E882,E882-L882)</f>
        <v>0</v>
      </c>
      <c r="L882" s="30">
        <f>IF(A882="В/П",,MIN(SUMIFS(L$3:L880,H$3:H880,H882,B$3:B880,B882)+E882,8)-SUMIFS(L$3:L880,H$3:H880,H882,B$3:B880,B882))</f>
        <v>4</v>
      </c>
    </row>
    <row r="883" spans="1:12" x14ac:dyDescent="0.2">
      <c r="A883" s="66" t="s">
        <v>53</v>
      </c>
      <c r="B883" s="6">
        <v>45325</v>
      </c>
      <c r="C883" s="71" t="str">
        <f t="shared" si="59"/>
        <v>Сб</v>
      </c>
      <c r="H883" s="7" t="s">
        <v>23</v>
      </c>
      <c r="I883" s="69">
        <f t="shared" si="60"/>
        <v>45323</v>
      </c>
      <c r="J883" s="30" t="str">
        <f>CHOOSE(SUMPRODUCT((K883:L883&gt;0)*{1,2})+1,"","переработка","норма","норма + переработка")</f>
        <v/>
      </c>
      <c r="K883" s="30">
        <f t="shared" si="56"/>
        <v>0</v>
      </c>
      <c r="L883" s="30">
        <f>IF(A883="В/П",,MIN(SUMIFS(L$3:L881,H$3:H881,H883,B$3:B881,B883)+E883,8)-SUMIFS(L$3:L881,H$3:H881,H883,B$3:B881,B883))</f>
        <v>0</v>
      </c>
    </row>
    <row r="884" spans="1:12" x14ac:dyDescent="0.2">
      <c r="A884" s="66" t="s">
        <v>53</v>
      </c>
      <c r="B884" s="6">
        <v>45326</v>
      </c>
      <c r="C884" s="71" t="str">
        <f t="shared" si="59"/>
        <v>Вс</v>
      </c>
      <c r="H884" s="7" t="s">
        <v>23</v>
      </c>
      <c r="I884" s="69">
        <f t="shared" si="60"/>
        <v>45323</v>
      </c>
      <c r="J884" s="30" t="str">
        <f>CHOOSE(SUMPRODUCT((K884:L884&gt;0)*{1,2})+1,"","переработка","норма","норма + переработка")</f>
        <v/>
      </c>
      <c r="K884" s="30">
        <f t="shared" si="56"/>
        <v>0</v>
      </c>
      <c r="L884" s="30">
        <f>IF(A884="В/П",,MIN(SUMIFS(L$3:L883,H$3:H883,H884,B$3:B883,B884)+E884,8)-SUMIFS(L$3:L883,H$3:H883,H884,B$3:B883,B884))</f>
        <v>0</v>
      </c>
    </row>
    <row r="885" spans="1:12" x14ac:dyDescent="0.2">
      <c r="B885" s="6">
        <v>45327</v>
      </c>
      <c r="C885" s="71" t="str">
        <f t="shared" si="59"/>
        <v>Пн</v>
      </c>
      <c r="D885" s="30" t="s">
        <v>79</v>
      </c>
      <c r="E885" s="30">
        <v>6</v>
      </c>
      <c r="H885" s="7" t="s">
        <v>23</v>
      </c>
      <c r="I885" s="69">
        <f t="shared" si="60"/>
        <v>45323</v>
      </c>
      <c r="J885" s="30" t="str">
        <f>CHOOSE(SUMPRODUCT((K885:L885&gt;0)*{1,2})+1,"","переработка","норма","норма + переработка")</f>
        <v>норма</v>
      </c>
      <c r="K885" s="30">
        <f t="shared" si="56"/>
        <v>0</v>
      </c>
      <c r="L885" s="30">
        <f>IF(A885="В/П",,MIN(SUMIFS(L$3:L884,H$3:H884,H885,B$3:B884,B885)+E885,8)-SUMIFS(L$3:L884,H$3:H884,H885,B$3:B884,B885))</f>
        <v>6</v>
      </c>
    </row>
    <row r="886" spans="1:12" x14ac:dyDescent="0.2">
      <c r="B886" s="6">
        <v>45328</v>
      </c>
      <c r="C886" s="71" t="str">
        <f t="shared" si="59"/>
        <v>Вт</v>
      </c>
      <c r="D886" s="30" t="s">
        <v>79</v>
      </c>
      <c r="E886" s="30">
        <v>6</v>
      </c>
      <c r="H886" s="7" t="s">
        <v>23</v>
      </c>
      <c r="I886" s="69">
        <f t="shared" si="60"/>
        <v>45323</v>
      </c>
      <c r="J886" s="30" t="str">
        <f>CHOOSE(SUMPRODUCT((K886:L886&gt;0)*{1,2})+1,"","переработка","норма","норма + переработка")</f>
        <v>норма</v>
      </c>
      <c r="K886" s="30">
        <f t="shared" si="56"/>
        <v>0</v>
      </c>
      <c r="L886" s="30">
        <f>IF(A886="В/П",,MIN(SUMIFS(L$3:L885,H$3:H885,H886,B$3:B885,B886)+E886,8)-SUMIFS(L$3:L885,H$3:H885,H886,B$3:B885,B886))</f>
        <v>6</v>
      </c>
    </row>
    <row r="887" spans="1:12" x14ac:dyDescent="0.2">
      <c r="B887" s="6">
        <v>45328</v>
      </c>
      <c r="C887" s="71" t="str">
        <f t="shared" si="59"/>
        <v>Вт</v>
      </c>
      <c r="D887" s="30" t="s">
        <v>34</v>
      </c>
      <c r="E887" s="30">
        <v>2</v>
      </c>
      <c r="H887" s="7" t="s">
        <v>23</v>
      </c>
      <c r="I887" s="69">
        <f>EOMONTH(B887,-1)+1</f>
        <v>45323</v>
      </c>
      <c r="J887" s="30" t="str">
        <f>CHOOSE(SUMPRODUCT((K887:L887&gt;0)*{1,2})+1,"","переработка","норма","норма + переработка")</f>
        <v>норма</v>
      </c>
      <c r="K887" s="30">
        <f>MIN(E887,E887-L887)</f>
        <v>0</v>
      </c>
      <c r="L887" s="30">
        <f>IF(A887="В/П",,MIN(SUMIFS(L$3:L886,H$3:H886,H887,B$3:B886,B887)+E887,8)-SUMIFS(L$3:L886,H$3:H886,H887,B$3:B886,B887))</f>
        <v>2</v>
      </c>
    </row>
    <row r="888" spans="1:12" x14ac:dyDescent="0.2">
      <c r="B888" s="6">
        <v>45329</v>
      </c>
      <c r="C888" s="71" t="str">
        <f t="shared" si="59"/>
        <v>Ср</v>
      </c>
      <c r="D888" s="30" t="s">
        <v>79</v>
      </c>
      <c r="E888" s="30">
        <v>8</v>
      </c>
      <c r="H888" s="7" t="s">
        <v>23</v>
      </c>
      <c r="I888" s="69">
        <f t="shared" si="60"/>
        <v>45323</v>
      </c>
      <c r="J888" s="30" t="str">
        <f>CHOOSE(SUMPRODUCT((K888:L888&gt;0)*{1,2})+1,"","переработка","норма","норма + переработка")</f>
        <v>норма</v>
      </c>
      <c r="K888" s="30">
        <f t="shared" ref="K888:K912" si="61">MIN(E888,E888-L888)</f>
        <v>0</v>
      </c>
      <c r="L888" s="30">
        <f>IF(A888="В/П",,MIN(SUMIFS(L$3:L886,H$3:H886,H888,B$3:B886,B888)+E888,8)-SUMIFS(L$3:L886,H$3:H886,H888,B$3:B886,B888))</f>
        <v>8</v>
      </c>
    </row>
    <row r="889" spans="1:12" x14ac:dyDescent="0.2">
      <c r="B889" s="6">
        <v>45330</v>
      </c>
      <c r="C889" s="71" t="str">
        <f t="shared" si="59"/>
        <v>Чт</v>
      </c>
      <c r="D889" s="30" t="s">
        <v>79</v>
      </c>
      <c r="E889" s="30">
        <v>10</v>
      </c>
      <c r="H889" s="7" t="s">
        <v>23</v>
      </c>
      <c r="I889" s="69">
        <f t="shared" si="60"/>
        <v>45323</v>
      </c>
      <c r="J889" s="30" t="str">
        <f>CHOOSE(SUMPRODUCT((K889:L889&gt;0)*{1,2})+1,"","переработка","норма","норма + переработка")</f>
        <v>норма + переработка</v>
      </c>
      <c r="K889" s="30">
        <f t="shared" si="61"/>
        <v>2</v>
      </c>
      <c r="L889" s="30">
        <f>IF(A889="В/П",,MIN(SUMIFS(L$3:L888,H$3:H888,H889,B$3:B888,B889)+E889,8)-SUMIFS(L$3:L888,H$3:H888,H889,B$3:B888,B889))</f>
        <v>8</v>
      </c>
    </row>
    <row r="890" spans="1:12" x14ac:dyDescent="0.2">
      <c r="B890" s="6">
        <v>45331</v>
      </c>
      <c r="C890" s="71" t="str">
        <f t="shared" si="59"/>
        <v>Пт</v>
      </c>
      <c r="D890" s="30" t="s">
        <v>79</v>
      </c>
      <c r="E890" s="30">
        <v>11</v>
      </c>
      <c r="H890" s="7" t="s">
        <v>23</v>
      </c>
      <c r="I890" s="69">
        <f t="shared" si="60"/>
        <v>45323</v>
      </c>
      <c r="J890" s="30" t="str">
        <f>CHOOSE(SUMPRODUCT((K890:L890&gt;0)*{1,2})+1,"","переработка","норма","норма + переработка")</f>
        <v>норма + переработка</v>
      </c>
      <c r="K890" s="30">
        <f t="shared" si="61"/>
        <v>3</v>
      </c>
      <c r="L890" s="30">
        <f>IF(A890="В/П",,MIN(SUMIFS(L$3:L889,H$3:H889,H890,B$3:B889,B890)+E890,8)-SUMIFS(L$3:L889,H$3:H889,H890,B$3:B889,B890))</f>
        <v>8</v>
      </c>
    </row>
    <row r="891" spans="1:12" x14ac:dyDescent="0.2">
      <c r="A891" s="66" t="s">
        <v>53</v>
      </c>
      <c r="B891" s="6">
        <v>45332</v>
      </c>
      <c r="C891" s="71" t="str">
        <f t="shared" si="59"/>
        <v>Сб</v>
      </c>
      <c r="D891" s="30" t="s">
        <v>79</v>
      </c>
      <c r="E891" s="30">
        <v>3</v>
      </c>
      <c r="H891" s="7" t="s">
        <v>23</v>
      </c>
      <c r="I891" s="69">
        <f t="shared" si="60"/>
        <v>45323</v>
      </c>
      <c r="J891" s="30" t="str">
        <f>CHOOSE(SUMPRODUCT((K891:L891&gt;0)*{1,2})+1,"","переработка","норма","норма + переработка")</f>
        <v>переработка</v>
      </c>
      <c r="K891" s="30">
        <f t="shared" si="61"/>
        <v>3</v>
      </c>
      <c r="L891" s="30">
        <f>IF(A891="В/П",,MIN(SUMIFS(L$3:L890,H$3:H890,H891,B$3:B890,B891)+E891,8)-SUMIFS(L$3:L890,H$3:H890,H891,B$3:B890,B891))</f>
        <v>0</v>
      </c>
    </row>
    <row r="892" spans="1:12" x14ac:dyDescent="0.2">
      <c r="A892" s="66" t="s">
        <v>53</v>
      </c>
      <c r="B892" s="6">
        <v>45333</v>
      </c>
      <c r="C892" s="71" t="str">
        <f t="shared" si="59"/>
        <v>Вс</v>
      </c>
      <c r="D892" s="30" t="s">
        <v>79</v>
      </c>
      <c r="E892" s="30">
        <v>10</v>
      </c>
      <c r="H892" s="7" t="s">
        <v>23</v>
      </c>
      <c r="I892" s="69">
        <f t="shared" si="60"/>
        <v>45323</v>
      </c>
      <c r="J892" s="30" t="str">
        <f>CHOOSE(SUMPRODUCT((K892:L892&gt;0)*{1,2})+1,"","переработка","норма","норма + переработка")</f>
        <v>переработка</v>
      </c>
      <c r="K892" s="30">
        <f t="shared" si="61"/>
        <v>10</v>
      </c>
      <c r="L892" s="30">
        <f>IF(A892="В/П",,MIN(SUMIFS(L$3:L891,H$3:H891,H892,B$3:B891,B892)+E892,8)-SUMIFS(L$3:L891,H$3:H891,H892,B$3:B891,B892))</f>
        <v>0</v>
      </c>
    </row>
    <row r="893" spans="1:12" x14ac:dyDescent="0.2">
      <c r="B893" s="6">
        <v>45334</v>
      </c>
      <c r="C893" s="71" t="str">
        <f t="shared" si="59"/>
        <v>Пн</v>
      </c>
      <c r="D893" s="30" t="s">
        <v>79</v>
      </c>
      <c r="E893" s="30">
        <v>11</v>
      </c>
      <c r="H893" s="7" t="s">
        <v>23</v>
      </c>
      <c r="I893" s="69">
        <f t="shared" si="60"/>
        <v>45323</v>
      </c>
      <c r="J893" s="30" t="str">
        <f>CHOOSE(SUMPRODUCT((K893:L893&gt;0)*{1,2})+1,"","переработка","норма","норма + переработка")</f>
        <v>норма + переработка</v>
      </c>
      <c r="K893" s="30">
        <f t="shared" si="61"/>
        <v>3</v>
      </c>
      <c r="L893" s="30">
        <f>IF(A893="В/П",,MIN(SUMIFS(L$3:L892,H$3:H892,H893,B$3:B892,B893)+E893,8)-SUMIFS(L$3:L892,H$3:H892,H893,B$3:B892,B893))</f>
        <v>8</v>
      </c>
    </row>
    <row r="894" spans="1:12" x14ac:dyDescent="0.2">
      <c r="B894" s="6">
        <v>45335</v>
      </c>
      <c r="C894" s="71" t="str">
        <f t="shared" si="59"/>
        <v>Вт</v>
      </c>
      <c r="D894" s="30" t="s">
        <v>79</v>
      </c>
      <c r="E894" s="30">
        <v>11</v>
      </c>
      <c r="H894" s="7" t="s">
        <v>23</v>
      </c>
      <c r="I894" s="69">
        <f t="shared" si="60"/>
        <v>45323</v>
      </c>
      <c r="J894" s="30" t="str">
        <f>CHOOSE(SUMPRODUCT((K894:L894&gt;0)*{1,2})+1,"","переработка","норма","норма + переработка")</f>
        <v>норма + переработка</v>
      </c>
      <c r="K894" s="30">
        <f t="shared" si="61"/>
        <v>3</v>
      </c>
      <c r="L894" s="30">
        <f>IF(A894="В/П",,MIN(SUMIFS(L$3:L893,H$3:H893,H894,B$3:B893,B894)+E894,8)-SUMIFS(L$3:L893,H$3:H893,H894,B$3:B893,B894))</f>
        <v>8</v>
      </c>
    </row>
    <row r="895" spans="1:12" x14ac:dyDescent="0.2">
      <c r="B895" s="6">
        <v>45336</v>
      </c>
      <c r="C895" s="71" t="str">
        <f t="shared" si="59"/>
        <v>Ср</v>
      </c>
      <c r="D895" s="30" t="s">
        <v>79</v>
      </c>
      <c r="E895" s="30">
        <v>14</v>
      </c>
      <c r="H895" s="7" t="s">
        <v>23</v>
      </c>
      <c r="I895" s="69">
        <f t="shared" si="60"/>
        <v>45323</v>
      </c>
      <c r="J895" s="30" t="str">
        <f>CHOOSE(SUMPRODUCT((K895:L895&gt;0)*{1,2})+1,"","переработка","норма","норма + переработка")</f>
        <v>норма + переработка</v>
      </c>
      <c r="K895" s="30">
        <f t="shared" si="61"/>
        <v>6</v>
      </c>
      <c r="L895" s="30">
        <f>IF(A895="В/П",,MIN(SUMIFS(L$3:L894,H$3:H894,H895,B$3:B894,B895)+E895,8)-SUMIFS(L$3:L894,H$3:H894,H895,B$3:B894,B895))</f>
        <v>8</v>
      </c>
    </row>
    <row r="896" spans="1:12" x14ac:dyDescent="0.2">
      <c r="B896" s="6">
        <v>45337</v>
      </c>
      <c r="C896" s="71" t="str">
        <f t="shared" si="59"/>
        <v>Чт</v>
      </c>
      <c r="D896" s="30" t="s">
        <v>79</v>
      </c>
      <c r="E896" s="30">
        <v>10</v>
      </c>
      <c r="H896" s="7" t="s">
        <v>23</v>
      </c>
      <c r="I896" s="69">
        <f t="shared" si="60"/>
        <v>45323</v>
      </c>
      <c r="J896" s="30" t="str">
        <f>CHOOSE(SUMPRODUCT((K896:L896&gt;0)*{1,2})+1,"","переработка","норма","норма + переработка")</f>
        <v>норма + переработка</v>
      </c>
      <c r="K896" s="30">
        <f t="shared" si="61"/>
        <v>2</v>
      </c>
      <c r="L896" s="30">
        <f>IF(A896="В/П",,MIN(SUMIFS(L$3:L895,H$3:H895,H896,B$3:B895,B896)+E896,8)-SUMIFS(L$3:L895,H$3:H895,H896,B$3:B895,B896))</f>
        <v>8</v>
      </c>
    </row>
    <row r="897" spans="1:12" x14ac:dyDescent="0.2">
      <c r="B897" s="6">
        <v>45338</v>
      </c>
      <c r="C897" s="71" t="str">
        <f t="shared" si="59"/>
        <v>Пт</v>
      </c>
      <c r="D897" s="30" t="s">
        <v>79</v>
      </c>
      <c r="E897" s="30">
        <v>8</v>
      </c>
      <c r="H897" s="7" t="s">
        <v>23</v>
      </c>
      <c r="I897" s="69">
        <f t="shared" si="60"/>
        <v>45323</v>
      </c>
      <c r="J897" s="30" t="str">
        <f>CHOOSE(SUMPRODUCT((K897:L897&gt;0)*{1,2})+1,"","переработка","норма","норма + переработка")</f>
        <v>норма</v>
      </c>
      <c r="K897" s="30">
        <f t="shared" si="61"/>
        <v>0</v>
      </c>
      <c r="L897" s="30">
        <f>IF(A897="В/П",,MIN(SUMIFS(L$3:L896,H$3:H896,H897,B$3:B896,B897)+E897,8)-SUMIFS(L$3:L896,H$3:H896,H897,B$3:B896,B897))</f>
        <v>8</v>
      </c>
    </row>
    <row r="898" spans="1:12" x14ac:dyDescent="0.2">
      <c r="A898" s="66" t="s">
        <v>53</v>
      </c>
      <c r="B898" s="6">
        <v>45339</v>
      </c>
      <c r="C898" s="71" t="str">
        <f t="shared" si="59"/>
        <v>Сб</v>
      </c>
      <c r="H898" s="7" t="s">
        <v>23</v>
      </c>
      <c r="I898" s="69">
        <f t="shared" si="60"/>
        <v>45323</v>
      </c>
      <c r="J898" s="30" t="str">
        <f>CHOOSE(SUMPRODUCT((K898:L898&gt;0)*{1,2})+1,"","переработка","норма","норма + переработка")</f>
        <v/>
      </c>
      <c r="K898" s="30">
        <f t="shared" si="61"/>
        <v>0</v>
      </c>
      <c r="L898" s="30">
        <f>IF(A898="В/П",,MIN(SUMIFS(L$3:L897,H$3:H897,H898,B$3:B897,B898)+E898,8)-SUMIFS(L$3:L897,H$3:H897,H898,B$3:B897,B898))</f>
        <v>0</v>
      </c>
    </row>
    <row r="899" spans="1:12" x14ac:dyDescent="0.2">
      <c r="A899" s="66" t="s">
        <v>53</v>
      </c>
      <c r="B899" s="6">
        <v>45340</v>
      </c>
      <c r="C899" s="71" t="str">
        <f t="shared" si="59"/>
        <v>Вс</v>
      </c>
      <c r="H899" s="7" t="s">
        <v>23</v>
      </c>
      <c r="I899" s="69">
        <f t="shared" si="60"/>
        <v>45323</v>
      </c>
      <c r="J899" s="30" t="str">
        <f>CHOOSE(SUMPRODUCT((K899:L899&gt;0)*{1,2})+1,"","переработка","норма","норма + переработка")</f>
        <v/>
      </c>
      <c r="K899" s="30">
        <f t="shared" si="61"/>
        <v>0</v>
      </c>
      <c r="L899" s="30">
        <f>IF(A899="В/П",,MIN(SUMIFS(L$3:L898,H$3:H898,H899,B$3:B898,B899)+E899,8)-SUMIFS(L$3:L898,H$3:H898,H899,B$3:B898,B899))</f>
        <v>0</v>
      </c>
    </row>
    <row r="900" spans="1:12" x14ac:dyDescent="0.2">
      <c r="B900" s="6">
        <v>45341</v>
      </c>
      <c r="C900" s="71" t="str">
        <f t="shared" si="59"/>
        <v>Пн</v>
      </c>
      <c r="D900" s="30" t="s">
        <v>79</v>
      </c>
      <c r="E900" s="30">
        <v>8</v>
      </c>
      <c r="H900" s="7" t="s">
        <v>23</v>
      </c>
      <c r="I900" s="69">
        <f t="shared" si="60"/>
        <v>45323</v>
      </c>
      <c r="J900" s="30" t="str">
        <f>CHOOSE(SUMPRODUCT((K900:L900&gt;0)*{1,2})+1,"","переработка","норма","норма + переработка")</f>
        <v>норма</v>
      </c>
      <c r="K900" s="30">
        <f t="shared" si="61"/>
        <v>0</v>
      </c>
      <c r="L900" s="30">
        <f>IF(A900="В/П",,MIN(SUMIFS(L$3:L899,H$3:H899,H900,B$3:B899,B900)+E900,8)-SUMIFS(L$3:L899,H$3:H899,H900,B$3:B899,B900))</f>
        <v>8</v>
      </c>
    </row>
    <row r="901" spans="1:12" x14ac:dyDescent="0.2">
      <c r="B901" s="6">
        <v>45342</v>
      </c>
      <c r="C901" s="71" t="str">
        <f t="shared" si="59"/>
        <v>Вт</v>
      </c>
      <c r="D901" s="30" t="s">
        <v>79</v>
      </c>
      <c r="E901" s="30">
        <v>8</v>
      </c>
      <c r="H901" s="7" t="s">
        <v>23</v>
      </c>
      <c r="I901" s="69">
        <f t="shared" si="60"/>
        <v>45323</v>
      </c>
      <c r="J901" s="30" t="str">
        <f>CHOOSE(SUMPRODUCT((K901:L901&gt;0)*{1,2})+1,"","переработка","норма","норма + переработка")</f>
        <v>норма</v>
      </c>
      <c r="K901" s="30">
        <f t="shared" si="61"/>
        <v>0</v>
      </c>
      <c r="L901" s="30">
        <f>IF(A901="В/П",,MIN(SUMIFS(L$3:L900,H$3:H900,H901,B$3:B900,B901)+E901,8)-SUMIFS(L$3:L900,H$3:H900,H901,B$3:B900,B901))</f>
        <v>8</v>
      </c>
    </row>
    <row r="902" spans="1:12" x14ac:dyDescent="0.2">
      <c r="B902" s="6">
        <v>45343</v>
      </c>
      <c r="C902" s="71" t="str">
        <f t="shared" si="59"/>
        <v>Ср</v>
      </c>
      <c r="D902" s="30" t="s">
        <v>79</v>
      </c>
      <c r="E902" s="30">
        <v>10</v>
      </c>
      <c r="H902" s="7" t="s">
        <v>23</v>
      </c>
      <c r="I902" s="69">
        <f t="shared" si="60"/>
        <v>45323</v>
      </c>
      <c r="J902" s="30" t="str">
        <f>CHOOSE(SUMPRODUCT((K902:L902&gt;0)*{1,2})+1,"","переработка","норма","норма + переработка")</f>
        <v>норма + переработка</v>
      </c>
      <c r="K902" s="30">
        <f t="shared" si="61"/>
        <v>2</v>
      </c>
      <c r="L902" s="30">
        <f>IF(A902="В/П",,MIN(SUMIFS(L$3:L901,H$3:H901,H902,B$3:B901,B902)+E902,8)-SUMIFS(L$3:L901,H$3:H901,H902,B$3:B901,B902))</f>
        <v>8</v>
      </c>
    </row>
    <row r="903" spans="1:12" x14ac:dyDescent="0.2">
      <c r="B903" s="6">
        <v>45343</v>
      </c>
      <c r="C903" s="71" t="str">
        <f t="shared" si="59"/>
        <v>Ср</v>
      </c>
      <c r="D903" s="30" t="s">
        <v>78</v>
      </c>
      <c r="E903" s="30">
        <v>0.5</v>
      </c>
      <c r="H903" s="7" t="s">
        <v>23</v>
      </c>
      <c r="I903" s="69">
        <f>EOMONTH(B903,-1)+1</f>
        <v>45323</v>
      </c>
      <c r="J903" s="30" t="str">
        <f>CHOOSE(SUMPRODUCT((K903:L903&gt;0)*{1,2})+1,"","переработка","норма","норма + переработка")</f>
        <v>переработка</v>
      </c>
      <c r="K903" s="30">
        <f>MIN(E903,E903-L903)</f>
        <v>0.5</v>
      </c>
      <c r="L903" s="30">
        <f>IF(A903="В/П",,MIN(SUMIFS(L$3:L902,H$3:H902,H903,B$3:B902,B903)+E903,8)-SUMIFS(L$3:L902,H$3:H902,H903,B$3:B902,B903))</f>
        <v>0</v>
      </c>
    </row>
    <row r="904" spans="1:12" x14ac:dyDescent="0.2">
      <c r="B904" s="6">
        <v>45344</v>
      </c>
      <c r="C904" s="71" t="str">
        <f t="shared" si="59"/>
        <v>Чт</v>
      </c>
      <c r="D904" s="30" t="s">
        <v>79</v>
      </c>
      <c r="E904" s="30">
        <v>8</v>
      </c>
      <c r="H904" s="7" t="s">
        <v>23</v>
      </c>
      <c r="I904" s="69">
        <f t="shared" si="60"/>
        <v>45323</v>
      </c>
      <c r="J904" s="30" t="str">
        <f>CHOOSE(SUMPRODUCT((K904:L904&gt;0)*{1,2})+1,"","переработка","норма","норма + переработка")</f>
        <v>норма</v>
      </c>
      <c r="K904" s="30">
        <f t="shared" si="61"/>
        <v>0</v>
      </c>
      <c r="L904" s="30">
        <f>IF(A904="В/П",,MIN(SUMIFS(L$3:L902,H$3:H902,H904,B$3:B902,B904)+E904,8)-SUMIFS(L$3:L902,H$3:H902,H904,B$3:B902,B904))</f>
        <v>8</v>
      </c>
    </row>
    <row r="905" spans="1:12" x14ac:dyDescent="0.2">
      <c r="A905" s="66" t="s">
        <v>53</v>
      </c>
      <c r="B905" s="6">
        <v>45345</v>
      </c>
      <c r="C905" s="71" t="str">
        <f t="shared" si="59"/>
        <v>Пт</v>
      </c>
      <c r="D905" s="30" t="s">
        <v>79</v>
      </c>
      <c r="E905" s="30">
        <v>8</v>
      </c>
      <c r="H905" s="7" t="s">
        <v>23</v>
      </c>
      <c r="I905" s="69">
        <f t="shared" si="60"/>
        <v>45323</v>
      </c>
      <c r="J905" s="30" t="str">
        <f>CHOOSE(SUMPRODUCT((K905:L905&gt;0)*{1,2})+1,"","переработка","норма","норма + переработка")</f>
        <v>переработка</v>
      </c>
      <c r="K905" s="30">
        <f t="shared" si="61"/>
        <v>8</v>
      </c>
      <c r="L905" s="30">
        <f>IF(A905="В/П",,MIN(SUMIFS(L$3:L904,H$3:H904,H905,B$3:B904,B905)+E905,8)-SUMIFS(L$3:L904,H$3:H904,H905,B$3:B904,B905))</f>
        <v>0</v>
      </c>
    </row>
    <row r="906" spans="1:12" x14ac:dyDescent="0.2">
      <c r="A906" s="66" t="s">
        <v>53</v>
      </c>
      <c r="B906" s="6">
        <v>45346</v>
      </c>
      <c r="C906" s="71" t="str">
        <f t="shared" si="59"/>
        <v>Сб</v>
      </c>
      <c r="H906" s="7" t="s">
        <v>23</v>
      </c>
      <c r="I906" s="69">
        <f t="shared" si="60"/>
        <v>45323</v>
      </c>
      <c r="J906" s="30" t="str">
        <f>CHOOSE(SUMPRODUCT((K906:L906&gt;0)*{1,2})+1,"","переработка","норма","норма + переработка")</f>
        <v/>
      </c>
      <c r="K906" s="30">
        <f t="shared" si="61"/>
        <v>0</v>
      </c>
      <c r="L906" s="30">
        <f>IF(A906="В/П",,MIN(SUMIFS(L$3:L905,H$3:H905,H906,B$3:B905,B906)+E906,8)-SUMIFS(L$3:L905,H$3:H905,H906,B$3:B905,B906))</f>
        <v>0</v>
      </c>
    </row>
    <row r="907" spans="1:12" x14ac:dyDescent="0.2">
      <c r="A907" s="66" t="s">
        <v>53</v>
      </c>
      <c r="B907" s="6">
        <v>45347</v>
      </c>
      <c r="C907" s="71" t="str">
        <f t="shared" si="59"/>
        <v>Вс</v>
      </c>
      <c r="H907" s="7" t="s">
        <v>23</v>
      </c>
      <c r="I907" s="69">
        <f t="shared" si="60"/>
        <v>45323</v>
      </c>
      <c r="J907" s="30" t="str">
        <f>CHOOSE(SUMPRODUCT((K907:L907&gt;0)*{1,2})+1,"","переработка","норма","норма + переработка")</f>
        <v/>
      </c>
      <c r="K907" s="30">
        <f t="shared" si="61"/>
        <v>0</v>
      </c>
      <c r="L907" s="30">
        <f>IF(A907="В/П",,MIN(SUMIFS(L$3:L906,H$3:H906,H907,B$3:B906,B907)+E907,8)-SUMIFS(L$3:L906,H$3:H906,H907,B$3:B906,B907))</f>
        <v>0</v>
      </c>
    </row>
    <row r="908" spans="1:12" x14ac:dyDescent="0.2">
      <c r="B908" s="6">
        <v>45348</v>
      </c>
      <c r="C908" s="71" t="str">
        <f t="shared" si="59"/>
        <v>Пн</v>
      </c>
      <c r="D908" s="30" t="s">
        <v>79</v>
      </c>
      <c r="E908" s="30">
        <v>6</v>
      </c>
      <c r="H908" s="7" t="s">
        <v>23</v>
      </c>
      <c r="I908" s="69">
        <f t="shared" si="60"/>
        <v>45323</v>
      </c>
      <c r="J908" s="30" t="str">
        <f>CHOOSE(SUMPRODUCT((K908:L908&gt;0)*{1,2})+1,"","переработка","норма","норма + переработка")</f>
        <v>норма</v>
      </c>
      <c r="K908" s="30">
        <f t="shared" si="61"/>
        <v>0</v>
      </c>
      <c r="L908" s="30">
        <f>IF(A908="В/П",,MIN(SUMIFS(L$3:L907,H$3:H907,H908,B$3:B907,B908)+E908,8)-SUMIFS(L$3:L907,H$3:H907,H908,B$3:B907,B908))</f>
        <v>6</v>
      </c>
    </row>
    <row r="909" spans="1:12" x14ac:dyDescent="0.2">
      <c r="B909" s="6">
        <v>45348</v>
      </c>
      <c r="C909" s="71" t="str">
        <f t="shared" si="59"/>
        <v>Пн</v>
      </c>
      <c r="D909" s="30" t="s">
        <v>78</v>
      </c>
      <c r="E909" s="30">
        <v>4</v>
      </c>
      <c r="H909" s="7" t="s">
        <v>23</v>
      </c>
      <c r="I909" s="69">
        <f>EOMONTH(B909,-1)+1</f>
        <v>45323</v>
      </c>
      <c r="J909" s="30" t="str">
        <f>CHOOSE(SUMPRODUCT((K909:L909&gt;0)*{1,2})+1,"","переработка","норма","норма + переработка")</f>
        <v>норма + переработка</v>
      </c>
      <c r="K909" s="30">
        <f>MIN(E909,E909-L909)</f>
        <v>2</v>
      </c>
      <c r="L909" s="30">
        <f>IF(A909="В/П",,MIN(SUMIFS(L$3:L908,H$3:H908,H909,B$3:B908,B909)+E909,8)-SUMIFS(L$3:L908,H$3:H908,H909,B$3:B908,B909))</f>
        <v>2</v>
      </c>
    </row>
    <row r="910" spans="1:12" x14ac:dyDescent="0.2">
      <c r="B910" s="6">
        <v>45349</v>
      </c>
      <c r="C910" s="71" t="str">
        <f t="shared" si="59"/>
        <v>Вт</v>
      </c>
      <c r="D910" s="30" t="s">
        <v>79</v>
      </c>
      <c r="E910" s="30">
        <v>8</v>
      </c>
      <c r="H910" s="7" t="s">
        <v>23</v>
      </c>
      <c r="I910" s="69">
        <f t="shared" si="60"/>
        <v>45323</v>
      </c>
      <c r="J910" s="30" t="str">
        <f>CHOOSE(SUMPRODUCT((K910:L910&gt;0)*{1,2})+1,"","переработка","норма","норма + переработка")</f>
        <v>норма</v>
      </c>
      <c r="K910" s="30">
        <f t="shared" si="61"/>
        <v>0</v>
      </c>
      <c r="L910" s="30">
        <f>IF(A910="В/П",,MIN(SUMIFS(L$3:L908,H$3:H908,H910,B$3:B908,B910)+E910,8)-SUMIFS(L$3:L908,H$3:H908,H910,B$3:B908,B910))</f>
        <v>8</v>
      </c>
    </row>
    <row r="911" spans="1:12" x14ac:dyDescent="0.2">
      <c r="B911" s="6">
        <v>45350</v>
      </c>
      <c r="C911" s="71" t="str">
        <f t="shared" si="59"/>
        <v>Ср</v>
      </c>
      <c r="D911" s="30" t="s">
        <v>79</v>
      </c>
      <c r="E911" s="30">
        <v>8</v>
      </c>
      <c r="H911" s="7" t="s">
        <v>23</v>
      </c>
      <c r="I911" s="69">
        <f t="shared" si="60"/>
        <v>45323</v>
      </c>
      <c r="J911" s="30" t="str">
        <f>CHOOSE(SUMPRODUCT((K911:L911&gt;0)*{1,2})+1,"","переработка","норма","норма + переработка")</f>
        <v>норма</v>
      </c>
      <c r="K911" s="30">
        <f t="shared" si="61"/>
        <v>0</v>
      </c>
      <c r="L911" s="30">
        <f>IF(A911="В/П",,MIN(SUMIFS(L$3:L910,H$3:H910,H911,B$3:B910,B911)+E911,8)-SUMIFS(L$3:L910,H$3:H910,H911,B$3:B910,B911))</f>
        <v>8</v>
      </c>
    </row>
    <row r="912" spans="1:12" x14ac:dyDescent="0.2">
      <c r="B912" s="6">
        <v>45351</v>
      </c>
      <c r="C912" s="71" t="str">
        <f t="shared" si="59"/>
        <v>Чт</v>
      </c>
      <c r="D912" s="30" t="s">
        <v>79</v>
      </c>
      <c r="E912" s="30">
        <v>8</v>
      </c>
      <c r="H912" s="7" t="s">
        <v>23</v>
      </c>
      <c r="I912" s="69">
        <f t="shared" si="60"/>
        <v>45323</v>
      </c>
      <c r="J912" s="30" t="str">
        <f>CHOOSE(SUMPRODUCT((K912:L912&gt;0)*{1,2})+1,"","переработка","норма","норма + переработка")</f>
        <v>норма</v>
      </c>
      <c r="K912" s="30">
        <f t="shared" si="61"/>
        <v>0</v>
      </c>
      <c r="L912" s="30">
        <f>IF(A912="В/П",,MIN(SUMIFS(L$3:L911,H$3:H911,H912,B$3:B911,B912)+E912,8)-SUMIFS(L$3:L911,H$3:H911,H912,B$3:B911,B912))</f>
        <v>8</v>
      </c>
    </row>
    <row r="913" spans="1:12" x14ac:dyDescent="0.2">
      <c r="B913" s="6">
        <v>45352</v>
      </c>
      <c r="C913" s="71" t="str">
        <f t="shared" ref="C913:C946" si="62">TEXT(B913,"ДДД")</f>
        <v>Пт</v>
      </c>
      <c r="D913" s="30" t="s">
        <v>45</v>
      </c>
      <c r="E913" s="30">
        <v>8</v>
      </c>
      <c r="H913" s="7" t="s">
        <v>31</v>
      </c>
      <c r="I913" s="69">
        <f t="shared" ref="I913:I932" si="63">EOMONTH(B913,-1)+1</f>
        <v>45352</v>
      </c>
      <c r="J913" s="30" t="str">
        <f>CHOOSE(SUMPRODUCT((K913:L913&gt;0)*{1,2})+1,"","переработка","норма","норма + переработка")</f>
        <v>норма</v>
      </c>
      <c r="K913" s="30">
        <f t="shared" ref="K913" si="64">MIN(E913,E913-L913)</f>
        <v>0</v>
      </c>
      <c r="L913" s="30">
        <f>IF(A913="В/П",,MIN(SUMIFS(L$3:L912,H$3:H912,H913,B$3:B912,B913)+E913,8)-SUMIFS(L$3:L912,H$3:H912,H913,B$3:B912,B913))</f>
        <v>8</v>
      </c>
    </row>
    <row r="914" spans="1:12" x14ac:dyDescent="0.2">
      <c r="A914" s="66" t="s">
        <v>53</v>
      </c>
      <c r="B914" s="6">
        <v>45353</v>
      </c>
      <c r="C914" s="71" t="str">
        <f t="shared" si="62"/>
        <v>Сб</v>
      </c>
      <c r="D914" s="30" t="s">
        <v>45</v>
      </c>
      <c r="E914" s="30">
        <v>8</v>
      </c>
      <c r="H914" s="7" t="s">
        <v>31</v>
      </c>
      <c r="I914" s="69">
        <f t="shared" si="63"/>
        <v>45352</v>
      </c>
      <c r="J914" s="30" t="str">
        <f>CHOOSE(SUMPRODUCT((K914:L914&gt;0)*{1,2})+1,"","переработка","норма","норма + переработка")</f>
        <v>переработка</v>
      </c>
      <c r="K914" s="30">
        <f t="shared" ref="K914:K977" si="65">MIN(E914,E914-L914)</f>
        <v>8</v>
      </c>
      <c r="L914" s="30">
        <f>IF(A914="В/П",,MIN(SUMIFS(L$3:L913,H$3:H913,H914,B$3:B913,B914)+E914,8)-SUMIFS(L$3:L913,H$3:H913,H914,B$3:B913,B914))</f>
        <v>0</v>
      </c>
    </row>
    <row r="915" spans="1:12" x14ac:dyDescent="0.2">
      <c r="A915" s="66" t="s">
        <v>53</v>
      </c>
      <c r="B915" s="6">
        <v>45354</v>
      </c>
      <c r="C915" s="71" t="str">
        <f t="shared" si="62"/>
        <v>Вс</v>
      </c>
      <c r="H915" s="7" t="s">
        <v>31</v>
      </c>
      <c r="I915" s="69">
        <f t="shared" si="63"/>
        <v>45352</v>
      </c>
      <c r="J915" s="30" t="str">
        <f>CHOOSE(SUMPRODUCT((K915:L915&gt;0)*{1,2})+1,"","переработка","норма","норма + переработка")</f>
        <v/>
      </c>
      <c r="K915" s="30">
        <f t="shared" si="65"/>
        <v>0</v>
      </c>
      <c r="L915" s="30">
        <f>IF(A915="В/П",,MIN(SUMIFS(L$3:L914,H$3:H914,H915,B$3:B914,B915)+E915,8)-SUMIFS(L$3:L914,H$3:H914,H915,B$3:B914,B915))</f>
        <v>0</v>
      </c>
    </row>
    <row r="916" spans="1:12" x14ac:dyDescent="0.2">
      <c r="B916" s="6">
        <v>45355</v>
      </c>
      <c r="C916" s="71" t="str">
        <f t="shared" si="62"/>
        <v>Пн</v>
      </c>
      <c r="D916" s="30" t="s">
        <v>45</v>
      </c>
      <c r="E916" s="30">
        <v>8</v>
      </c>
      <c r="H916" s="7" t="s">
        <v>31</v>
      </c>
      <c r="I916" s="69">
        <f t="shared" si="63"/>
        <v>45352</v>
      </c>
      <c r="J916" s="30" t="str">
        <f>CHOOSE(SUMPRODUCT((K916:L916&gt;0)*{1,2})+1,"","переработка","норма","норма + переработка")</f>
        <v>норма</v>
      </c>
      <c r="K916" s="30">
        <f t="shared" si="65"/>
        <v>0</v>
      </c>
      <c r="L916" s="30">
        <f>IF(A916="В/П",,MIN(SUMIFS(L$3:L915,H$3:H915,H916,B$3:B915,B916)+E916,8)-SUMIFS(L$3:L915,H$3:H915,H916,B$3:B915,B916))</f>
        <v>8</v>
      </c>
    </row>
    <row r="917" spans="1:12" x14ac:dyDescent="0.2">
      <c r="B917" s="6">
        <v>45356</v>
      </c>
      <c r="C917" s="71" t="str">
        <f t="shared" si="62"/>
        <v>Вт</v>
      </c>
      <c r="D917" s="30" t="s">
        <v>45</v>
      </c>
      <c r="E917" s="30">
        <v>8</v>
      </c>
      <c r="H917" s="7" t="s">
        <v>31</v>
      </c>
      <c r="I917" s="69">
        <f t="shared" si="63"/>
        <v>45352</v>
      </c>
      <c r="J917" s="30" t="str">
        <f>CHOOSE(SUMPRODUCT((K917:L917&gt;0)*{1,2})+1,"","переработка","норма","норма + переработка")</f>
        <v>норма</v>
      </c>
      <c r="K917" s="30">
        <f t="shared" si="65"/>
        <v>0</v>
      </c>
      <c r="L917" s="30">
        <f>IF(A917="В/П",,MIN(SUMIFS(L$3:L916,H$3:H916,H917,B$3:B916,B917)+E917,8)-SUMIFS(L$3:L916,H$3:H916,H917,B$3:B916,B917))</f>
        <v>8</v>
      </c>
    </row>
    <row r="918" spans="1:12" x14ac:dyDescent="0.2">
      <c r="B918" s="6">
        <v>45357</v>
      </c>
      <c r="C918" s="71" t="str">
        <f t="shared" si="62"/>
        <v>Ср</v>
      </c>
      <c r="D918" s="30" t="s">
        <v>45</v>
      </c>
      <c r="E918" s="30">
        <v>8</v>
      </c>
      <c r="H918" s="7" t="s">
        <v>31</v>
      </c>
      <c r="I918" s="69">
        <f t="shared" si="63"/>
        <v>45352</v>
      </c>
      <c r="J918" s="30" t="str">
        <f>CHOOSE(SUMPRODUCT((K918:L918&gt;0)*{1,2})+1,"","переработка","норма","норма + переработка")</f>
        <v>норма</v>
      </c>
      <c r="K918" s="30">
        <f t="shared" si="65"/>
        <v>0</v>
      </c>
      <c r="L918" s="30">
        <f>IF(A918="В/П",,MIN(SUMIFS(L$3:L917,H$3:H917,H918,B$3:B917,B918)+E918,8)-SUMIFS(L$3:L917,H$3:H917,H918,B$3:B917,B918))</f>
        <v>8</v>
      </c>
    </row>
    <row r="919" spans="1:12" x14ac:dyDescent="0.2">
      <c r="B919" s="6">
        <v>45358</v>
      </c>
      <c r="C919" s="71" t="str">
        <f t="shared" si="62"/>
        <v>Чт</v>
      </c>
      <c r="D919" s="30" t="s">
        <v>45</v>
      </c>
      <c r="E919" s="30">
        <v>8</v>
      </c>
      <c r="H919" s="7" t="s">
        <v>31</v>
      </c>
      <c r="I919" s="69">
        <f t="shared" si="63"/>
        <v>45352</v>
      </c>
      <c r="J919" s="30" t="str">
        <f>CHOOSE(SUMPRODUCT((K919:L919&gt;0)*{1,2})+1,"","переработка","норма","норма + переработка")</f>
        <v>норма</v>
      </c>
      <c r="K919" s="30">
        <f t="shared" si="65"/>
        <v>0</v>
      </c>
      <c r="L919" s="30">
        <f>IF(A919="В/П",,MIN(SUMIFS(L$3:L918,H$3:H918,H919,B$3:B918,B919)+E919,8)-SUMIFS(L$3:L918,H$3:H918,H919,B$3:B918,B919))</f>
        <v>8</v>
      </c>
    </row>
    <row r="920" spans="1:12" x14ac:dyDescent="0.2">
      <c r="A920" s="66" t="s">
        <v>53</v>
      </c>
      <c r="B920" s="6">
        <v>45359</v>
      </c>
      <c r="C920" s="71" t="str">
        <f t="shared" si="62"/>
        <v>Пт</v>
      </c>
      <c r="H920" s="7" t="s">
        <v>31</v>
      </c>
      <c r="I920" s="69">
        <f t="shared" si="63"/>
        <v>45352</v>
      </c>
      <c r="J920" s="30" t="str">
        <f>CHOOSE(SUMPRODUCT((K920:L920&gt;0)*{1,2})+1,"","переработка","норма","норма + переработка")</f>
        <v/>
      </c>
      <c r="K920" s="30">
        <f t="shared" si="65"/>
        <v>0</v>
      </c>
      <c r="L920" s="30">
        <f>IF(A920="В/П",,MIN(SUMIFS(L$3:L919,H$3:H919,H920,B$3:B919,B920)+E920,8)-SUMIFS(L$3:L919,H$3:H919,H920,B$3:B919,B920))</f>
        <v>0</v>
      </c>
    </row>
    <row r="921" spans="1:12" x14ac:dyDescent="0.2">
      <c r="A921" s="66" t="s">
        <v>53</v>
      </c>
      <c r="B921" s="6">
        <v>45360</v>
      </c>
      <c r="C921" s="71" t="str">
        <f t="shared" si="62"/>
        <v>Сб</v>
      </c>
      <c r="D921" s="30" t="s">
        <v>45</v>
      </c>
      <c r="E921" s="30">
        <v>8</v>
      </c>
      <c r="H921" s="7" t="s">
        <v>31</v>
      </c>
      <c r="I921" s="69">
        <f t="shared" si="63"/>
        <v>45352</v>
      </c>
      <c r="J921" s="30" t="str">
        <f>CHOOSE(SUMPRODUCT((K921:L921&gt;0)*{1,2})+1,"","переработка","норма","норма + переработка")</f>
        <v>переработка</v>
      </c>
      <c r="K921" s="30">
        <f t="shared" si="65"/>
        <v>8</v>
      </c>
      <c r="L921" s="30">
        <f>IF(A921="В/П",,MIN(SUMIFS(L$3:L920,H$3:H920,H921,B$3:B920,B921)+E921,8)-SUMIFS(L$3:L920,H$3:H920,H921,B$3:B920,B921))</f>
        <v>0</v>
      </c>
    </row>
    <row r="922" spans="1:12" x14ac:dyDescent="0.2">
      <c r="A922" s="66" t="s">
        <v>53</v>
      </c>
      <c r="B922" s="6">
        <v>45361</v>
      </c>
      <c r="C922" s="71" t="str">
        <f t="shared" si="62"/>
        <v>Вс</v>
      </c>
      <c r="H922" s="7" t="s">
        <v>31</v>
      </c>
      <c r="I922" s="69">
        <f t="shared" si="63"/>
        <v>45352</v>
      </c>
      <c r="J922" s="30" t="str">
        <f>CHOOSE(SUMPRODUCT((K922:L922&gt;0)*{1,2})+1,"","переработка","норма","норма + переработка")</f>
        <v/>
      </c>
      <c r="K922" s="30">
        <f t="shared" si="65"/>
        <v>0</v>
      </c>
      <c r="L922" s="30">
        <f>IF(A922="В/П",,MIN(SUMIFS(L$3:L921,H$3:H921,H922,B$3:B921,B922)+E922,8)-SUMIFS(L$3:L921,H$3:H921,H922,B$3:B921,B922))</f>
        <v>0</v>
      </c>
    </row>
    <row r="923" spans="1:12" x14ac:dyDescent="0.2">
      <c r="B923" s="6">
        <v>45362</v>
      </c>
      <c r="C923" s="71" t="str">
        <f t="shared" si="62"/>
        <v>Пн</v>
      </c>
      <c r="D923" s="30" t="s">
        <v>45</v>
      </c>
      <c r="E923" s="30">
        <v>8</v>
      </c>
      <c r="H923" s="7" t="s">
        <v>31</v>
      </c>
      <c r="I923" s="69">
        <f t="shared" si="63"/>
        <v>45352</v>
      </c>
      <c r="J923" s="30" t="str">
        <f>CHOOSE(SUMPRODUCT((K923:L923&gt;0)*{1,2})+1,"","переработка","норма","норма + переработка")</f>
        <v>норма</v>
      </c>
      <c r="K923" s="30">
        <f t="shared" si="65"/>
        <v>0</v>
      </c>
      <c r="L923" s="30">
        <f>IF(A923="В/П",,MIN(SUMIFS(L$3:L922,H$3:H922,H923,B$3:B922,B923)+E923,8)-SUMIFS(L$3:L922,H$3:H922,H923,B$3:B922,B923))</f>
        <v>8</v>
      </c>
    </row>
    <row r="924" spans="1:12" x14ac:dyDescent="0.2">
      <c r="B924" s="6">
        <v>45363</v>
      </c>
      <c r="C924" s="71" t="str">
        <f t="shared" si="62"/>
        <v>Вт</v>
      </c>
      <c r="D924" s="30" t="s">
        <v>45</v>
      </c>
      <c r="E924" s="30">
        <v>8</v>
      </c>
      <c r="H924" s="7" t="s">
        <v>31</v>
      </c>
      <c r="I924" s="69">
        <f t="shared" si="63"/>
        <v>45352</v>
      </c>
      <c r="J924" s="30" t="str">
        <f>CHOOSE(SUMPRODUCT((K924:L924&gt;0)*{1,2})+1,"","переработка","норма","норма + переработка")</f>
        <v>норма</v>
      </c>
      <c r="K924" s="30">
        <f t="shared" si="65"/>
        <v>0</v>
      </c>
      <c r="L924" s="30">
        <f>IF(A924="В/П",,MIN(SUMIFS(L$3:L923,H$3:H923,H924,B$3:B923,B924)+E924,8)-SUMIFS(L$3:L923,H$3:H923,H924,B$3:B923,B924))</f>
        <v>8</v>
      </c>
    </row>
    <row r="925" spans="1:12" x14ac:dyDescent="0.2">
      <c r="B925" s="6">
        <v>45364</v>
      </c>
      <c r="C925" s="71" t="str">
        <f t="shared" si="62"/>
        <v>Ср</v>
      </c>
      <c r="D925" s="30" t="s">
        <v>45</v>
      </c>
      <c r="E925" s="30">
        <v>8</v>
      </c>
      <c r="H925" s="7" t="s">
        <v>31</v>
      </c>
      <c r="I925" s="69">
        <f t="shared" si="63"/>
        <v>45352</v>
      </c>
      <c r="J925" s="30" t="str">
        <f>CHOOSE(SUMPRODUCT((K925:L925&gt;0)*{1,2})+1,"","переработка","норма","норма + переработка")</f>
        <v>норма</v>
      </c>
      <c r="K925" s="30">
        <f t="shared" si="65"/>
        <v>0</v>
      </c>
      <c r="L925" s="30">
        <f>IF(A925="В/П",,MIN(SUMIFS(L$3:L924,H$3:H924,H925,B$3:B924,B925)+E925,8)-SUMIFS(L$3:L924,H$3:H924,H925,B$3:B924,B925))</f>
        <v>8</v>
      </c>
    </row>
    <row r="926" spans="1:12" x14ac:dyDescent="0.2">
      <c r="B926" s="6">
        <v>45365</v>
      </c>
      <c r="C926" s="71" t="str">
        <f t="shared" si="62"/>
        <v>Чт</v>
      </c>
      <c r="D926" s="30" t="s">
        <v>45</v>
      </c>
      <c r="E926" s="30">
        <v>8</v>
      </c>
      <c r="H926" s="7" t="s">
        <v>31</v>
      </c>
      <c r="I926" s="69">
        <f t="shared" si="63"/>
        <v>45352</v>
      </c>
      <c r="J926" s="30" t="str">
        <f>CHOOSE(SUMPRODUCT((K926:L926&gt;0)*{1,2})+1,"","переработка","норма","норма + переработка")</f>
        <v>норма</v>
      </c>
      <c r="K926" s="30">
        <f t="shared" si="65"/>
        <v>0</v>
      </c>
      <c r="L926" s="30">
        <f>IF(A926="В/П",,MIN(SUMIFS(L$3:L925,H$3:H925,H926,B$3:B925,B926)+E926,8)-SUMIFS(L$3:L925,H$3:H925,H926,B$3:B925,B926))</f>
        <v>8</v>
      </c>
    </row>
    <row r="927" spans="1:12" x14ac:dyDescent="0.2">
      <c r="B927" s="6">
        <v>45366</v>
      </c>
      <c r="C927" s="71" t="str">
        <f t="shared" si="62"/>
        <v>Пт</v>
      </c>
      <c r="D927" s="30" t="s">
        <v>45</v>
      </c>
      <c r="E927" s="30">
        <v>8</v>
      </c>
      <c r="H927" s="7" t="s">
        <v>31</v>
      </c>
      <c r="I927" s="69">
        <f t="shared" si="63"/>
        <v>45352</v>
      </c>
      <c r="J927" s="30" t="str">
        <f>CHOOSE(SUMPRODUCT((K927:L927&gt;0)*{1,2})+1,"","переработка","норма","норма + переработка")</f>
        <v>норма</v>
      </c>
      <c r="K927" s="30">
        <f t="shared" si="65"/>
        <v>0</v>
      </c>
      <c r="L927" s="30">
        <f>IF(A927="В/П",,MIN(SUMIFS(L$3:L926,H$3:H926,H927,B$3:B926,B927)+E927,8)-SUMIFS(L$3:L926,H$3:H926,H927,B$3:B926,B927))</f>
        <v>8</v>
      </c>
    </row>
    <row r="928" spans="1:12" x14ac:dyDescent="0.2">
      <c r="A928" s="66" t="s">
        <v>53</v>
      </c>
      <c r="B928" s="6">
        <v>45367</v>
      </c>
      <c r="C928" s="71" t="str">
        <f t="shared" si="62"/>
        <v>Сб</v>
      </c>
      <c r="D928" s="30" t="s">
        <v>45</v>
      </c>
      <c r="E928" s="30">
        <v>8</v>
      </c>
      <c r="H928" s="7" t="s">
        <v>31</v>
      </c>
      <c r="I928" s="69">
        <f t="shared" si="63"/>
        <v>45352</v>
      </c>
      <c r="J928" s="30" t="str">
        <f>CHOOSE(SUMPRODUCT((K928:L928&gt;0)*{1,2})+1,"","переработка","норма","норма + переработка")</f>
        <v>переработка</v>
      </c>
      <c r="K928" s="30">
        <f t="shared" si="65"/>
        <v>8</v>
      </c>
      <c r="L928" s="30">
        <f>IF(A928="В/П",,MIN(SUMIFS(L$3:L927,H$3:H927,H928,B$3:B927,B928)+E928,8)-SUMIFS(L$3:L927,H$3:H927,H928,B$3:B927,B928))</f>
        <v>0</v>
      </c>
    </row>
    <row r="929" spans="1:12" x14ac:dyDescent="0.2">
      <c r="A929" s="66" t="s">
        <v>53</v>
      </c>
      <c r="B929" s="6">
        <v>45368</v>
      </c>
      <c r="C929" s="71" t="str">
        <f t="shared" si="62"/>
        <v>Вс</v>
      </c>
      <c r="H929" s="7" t="s">
        <v>31</v>
      </c>
      <c r="I929" s="69">
        <f t="shared" si="63"/>
        <v>45352</v>
      </c>
      <c r="J929" s="30" t="str">
        <f>CHOOSE(SUMPRODUCT((K929:L929&gt;0)*{1,2})+1,"","переработка","норма","норма + переработка")</f>
        <v/>
      </c>
      <c r="K929" s="30">
        <f t="shared" si="65"/>
        <v>0</v>
      </c>
      <c r="L929" s="30">
        <f>IF(A929="В/П",,MIN(SUMIFS(L$3:L928,H$3:H928,H929,B$3:B928,B929)+E929,8)-SUMIFS(L$3:L928,H$3:H928,H929,B$3:B928,B929))</f>
        <v>0</v>
      </c>
    </row>
    <row r="930" spans="1:12" x14ac:dyDescent="0.2">
      <c r="B930" s="6">
        <v>45369</v>
      </c>
      <c r="C930" s="71" t="str">
        <f t="shared" si="62"/>
        <v>Пн</v>
      </c>
      <c r="D930" s="30" t="s">
        <v>45</v>
      </c>
      <c r="E930" s="30">
        <v>8</v>
      </c>
      <c r="H930" s="7" t="s">
        <v>31</v>
      </c>
      <c r="I930" s="69">
        <f t="shared" si="63"/>
        <v>45352</v>
      </c>
      <c r="J930" s="30" t="str">
        <f>CHOOSE(SUMPRODUCT((K930:L930&gt;0)*{1,2})+1,"","переработка","норма","норма + переработка")</f>
        <v>норма</v>
      </c>
      <c r="K930" s="30">
        <f t="shared" si="65"/>
        <v>0</v>
      </c>
      <c r="L930" s="30">
        <f>IF(A930="В/П",,MIN(SUMIFS(L$3:L929,H$3:H929,H930,B$3:B929,B930)+E930,8)-SUMIFS(L$3:L929,H$3:H929,H930,B$3:B929,B930))</f>
        <v>8</v>
      </c>
    </row>
    <row r="931" spans="1:12" x14ac:dyDescent="0.2">
      <c r="B931" s="6">
        <v>45370</v>
      </c>
      <c r="C931" s="71" t="str">
        <f t="shared" si="62"/>
        <v>Вт</v>
      </c>
      <c r="D931" s="30" t="s">
        <v>45</v>
      </c>
      <c r="E931" s="30">
        <v>8</v>
      </c>
      <c r="H931" s="7" t="s">
        <v>31</v>
      </c>
      <c r="I931" s="69">
        <f t="shared" si="63"/>
        <v>45352</v>
      </c>
      <c r="J931" s="30" t="str">
        <f>CHOOSE(SUMPRODUCT((K931:L931&gt;0)*{1,2})+1,"","переработка","норма","норма + переработка")</f>
        <v>норма</v>
      </c>
      <c r="K931" s="30">
        <f t="shared" si="65"/>
        <v>0</v>
      </c>
      <c r="L931" s="30">
        <f>IF(A931="В/П",,MIN(SUMIFS(L$3:L930,H$3:H930,H931,B$3:B930,B931)+E931,8)-SUMIFS(L$3:L930,H$3:H930,H931,B$3:B930,B931))</f>
        <v>8</v>
      </c>
    </row>
    <row r="932" spans="1:12" x14ac:dyDescent="0.2">
      <c r="B932" s="6">
        <v>45371</v>
      </c>
      <c r="C932" s="71" t="str">
        <f t="shared" si="62"/>
        <v>Ср</v>
      </c>
      <c r="D932" s="30" t="s">
        <v>45</v>
      </c>
      <c r="E932" s="30">
        <v>8</v>
      </c>
      <c r="H932" s="7" t="s">
        <v>31</v>
      </c>
      <c r="I932" s="69">
        <f t="shared" si="63"/>
        <v>45352</v>
      </c>
      <c r="J932" s="30" t="str">
        <f>CHOOSE(SUMPRODUCT((K932:L932&gt;0)*{1,2})+1,"","переработка","норма","норма + переработка")</f>
        <v>норма</v>
      </c>
      <c r="K932" s="30">
        <f t="shared" si="65"/>
        <v>0</v>
      </c>
      <c r="L932" s="30">
        <f>IF(A932="В/П",,MIN(SUMIFS(L$3:L931,H$3:H931,H932,B$3:B931,B932)+E932,8)-SUMIFS(L$3:L931,H$3:H931,H932,B$3:B931,B932))</f>
        <v>8</v>
      </c>
    </row>
    <row r="933" spans="1:12" x14ac:dyDescent="0.2">
      <c r="B933" s="6">
        <v>45372</v>
      </c>
      <c r="C933" s="71" t="str">
        <f t="shared" si="62"/>
        <v>Чт</v>
      </c>
      <c r="D933" s="30" t="s">
        <v>45</v>
      </c>
      <c r="E933" s="30">
        <v>8</v>
      </c>
      <c r="H933" s="7" t="s">
        <v>31</v>
      </c>
      <c r="I933" s="69">
        <f t="shared" ref="I933:I963" si="66">EOMONTH(B933,-1)+1</f>
        <v>45352</v>
      </c>
      <c r="J933" s="30" t="str">
        <f>CHOOSE(SUMPRODUCT((K933:L933&gt;0)*{1,2})+1,"","переработка","норма","норма + переработка")</f>
        <v>норма</v>
      </c>
      <c r="K933" s="30">
        <f t="shared" si="65"/>
        <v>0</v>
      </c>
      <c r="L933" s="30">
        <f>IF(A933="В/П",,MIN(SUMIFS(L$3:L932,H$3:H932,H933,B$3:B932,B933)+E933,8)-SUMIFS(L$3:L932,H$3:H932,H933,B$3:B932,B933))</f>
        <v>8</v>
      </c>
    </row>
    <row r="934" spans="1:12" x14ac:dyDescent="0.2">
      <c r="B934" s="6">
        <v>45373</v>
      </c>
      <c r="C934" s="71" t="str">
        <f t="shared" si="62"/>
        <v>Пт</v>
      </c>
      <c r="D934" s="30" t="s">
        <v>45</v>
      </c>
      <c r="E934" s="30">
        <v>8</v>
      </c>
      <c r="H934" s="7" t="s">
        <v>31</v>
      </c>
      <c r="I934" s="69">
        <f t="shared" si="66"/>
        <v>45352</v>
      </c>
      <c r="J934" s="30" t="str">
        <f>CHOOSE(SUMPRODUCT((K934:L934&gt;0)*{1,2})+1,"","переработка","норма","норма + переработка")</f>
        <v>норма</v>
      </c>
      <c r="K934" s="30">
        <f t="shared" si="65"/>
        <v>0</v>
      </c>
      <c r="L934" s="30">
        <f>IF(A934="В/П",,MIN(SUMIFS(L$3:L933,H$3:H933,H934,B$3:B933,B934)+E934,8)-SUMIFS(L$3:L933,H$3:H933,H934,B$3:B933,B934))</f>
        <v>8</v>
      </c>
    </row>
    <row r="935" spans="1:12" x14ac:dyDescent="0.2">
      <c r="A935" s="66" t="s">
        <v>53</v>
      </c>
      <c r="B935" s="6">
        <v>45374</v>
      </c>
      <c r="C935" s="71" t="str">
        <f t="shared" si="62"/>
        <v>Сб</v>
      </c>
      <c r="D935" s="30" t="s">
        <v>45</v>
      </c>
      <c r="E935" s="30">
        <v>8</v>
      </c>
      <c r="H935" s="7" t="s">
        <v>31</v>
      </c>
      <c r="I935" s="69">
        <f t="shared" si="66"/>
        <v>45352</v>
      </c>
      <c r="J935" s="30" t="str">
        <f>CHOOSE(SUMPRODUCT((K935:L935&gt;0)*{1,2})+1,"","переработка","норма","норма + переработка")</f>
        <v>переработка</v>
      </c>
      <c r="K935" s="30">
        <f t="shared" si="65"/>
        <v>8</v>
      </c>
      <c r="L935" s="30">
        <f>IF(A935="В/П",,MIN(SUMIFS(L$3:L934,H$3:H934,H935,B$3:B934,B935)+E935,8)-SUMIFS(L$3:L934,H$3:H934,H935,B$3:B934,B935))</f>
        <v>0</v>
      </c>
    </row>
    <row r="936" spans="1:12" x14ac:dyDescent="0.2">
      <c r="A936" s="66" t="s">
        <v>53</v>
      </c>
      <c r="B936" s="6">
        <v>45375</v>
      </c>
      <c r="C936" s="71" t="str">
        <f t="shared" si="62"/>
        <v>Вс</v>
      </c>
      <c r="H936" s="7" t="s">
        <v>31</v>
      </c>
      <c r="I936" s="69">
        <f t="shared" si="66"/>
        <v>45352</v>
      </c>
      <c r="J936" s="30" t="str">
        <f>CHOOSE(SUMPRODUCT((K936:L936&gt;0)*{1,2})+1,"","переработка","норма","норма + переработка")</f>
        <v/>
      </c>
      <c r="K936" s="30">
        <f t="shared" si="65"/>
        <v>0</v>
      </c>
      <c r="L936" s="30">
        <f>IF(A936="В/П",,MIN(SUMIFS(L$3:L935,H$3:H935,H936,B$3:B935,B936)+E936,8)-SUMIFS(L$3:L935,H$3:H935,H936,B$3:B935,B936))</f>
        <v>0</v>
      </c>
    </row>
    <row r="937" spans="1:12" x14ac:dyDescent="0.2">
      <c r="B937" s="6">
        <v>45376</v>
      </c>
      <c r="C937" s="71" t="str">
        <f t="shared" si="62"/>
        <v>Пн</v>
      </c>
      <c r="D937" s="30" t="s">
        <v>45</v>
      </c>
      <c r="E937" s="30">
        <v>8</v>
      </c>
      <c r="H937" s="7" t="s">
        <v>31</v>
      </c>
      <c r="I937" s="69">
        <f t="shared" si="66"/>
        <v>45352</v>
      </c>
      <c r="J937" s="30" t="str">
        <f>CHOOSE(SUMPRODUCT((K937:L937&gt;0)*{1,2})+1,"","переработка","норма","норма + переработка")</f>
        <v>норма</v>
      </c>
      <c r="K937" s="30">
        <f t="shared" si="65"/>
        <v>0</v>
      </c>
      <c r="L937" s="30">
        <f>IF(A937="В/П",,MIN(SUMIFS(L$3:L936,H$3:H936,H937,B$3:B936,B937)+E937,8)-SUMIFS(L$3:L936,H$3:H936,H937,B$3:B936,B937))</f>
        <v>8</v>
      </c>
    </row>
    <row r="938" spans="1:12" x14ac:dyDescent="0.2">
      <c r="B938" s="6">
        <v>45377</v>
      </c>
      <c r="C938" s="71" t="str">
        <f t="shared" si="62"/>
        <v>Вт</v>
      </c>
      <c r="D938" s="30" t="s">
        <v>45</v>
      </c>
      <c r="E938" s="30">
        <v>8</v>
      </c>
      <c r="H938" s="7" t="s">
        <v>31</v>
      </c>
      <c r="I938" s="69">
        <f t="shared" si="66"/>
        <v>45352</v>
      </c>
      <c r="J938" s="30" t="str">
        <f>CHOOSE(SUMPRODUCT((K938:L938&gt;0)*{1,2})+1,"","переработка","норма","норма + переработка")</f>
        <v>норма</v>
      </c>
      <c r="K938" s="30">
        <f t="shared" si="65"/>
        <v>0</v>
      </c>
      <c r="L938" s="30">
        <f>IF(A938="В/П",,MIN(SUMIFS(L$3:L937,H$3:H937,H938,B$3:B937,B938)+E938,8)-SUMIFS(L$3:L937,H$3:H937,H938,B$3:B937,B938))</f>
        <v>8</v>
      </c>
    </row>
    <row r="939" spans="1:12" x14ac:dyDescent="0.2">
      <c r="B939" s="6">
        <v>45378</v>
      </c>
      <c r="C939" s="71" t="str">
        <f t="shared" si="62"/>
        <v>Ср</v>
      </c>
      <c r="D939" s="30" t="s">
        <v>45</v>
      </c>
      <c r="E939" s="30">
        <v>8</v>
      </c>
      <c r="H939" s="7" t="s">
        <v>31</v>
      </c>
      <c r="I939" s="69">
        <f t="shared" si="66"/>
        <v>45352</v>
      </c>
      <c r="J939" s="30" t="str">
        <f>CHOOSE(SUMPRODUCT((K939:L939&gt;0)*{1,2})+1,"","переработка","норма","норма + переработка")</f>
        <v>норма</v>
      </c>
      <c r="K939" s="30">
        <f t="shared" si="65"/>
        <v>0</v>
      </c>
      <c r="L939" s="30">
        <f>IF(A939="В/П",,MIN(SUMIFS(L$3:L938,H$3:H938,H939,B$3:B938,B939)+E939,8)-SUMIFS(L$3:L938,H$3:H938,H939,B$3:B938,B939))</f>
        <v>8</v>
      </c>
    </row>
    <row r="940" spans="1:12" x14ac:dyDescent="0.2">
      <c r="B940" s="6">
        <v>45379</v>
      </c>
      <c r="C940" s="71" t="str">
        <f t="shared" si="62"/>
        <v>Чт</v>
      </c>
      <c r="D940" s="30" t="s">
        <v>45</v>
      </c>
      <c r="E940" s="30">
        <v>8</v>
      </c>
      <c r="H940" s="7" t="s">
        <v>31</v>
      </c>
      <c r="I940" s="69">
        <f t="shared" si="66"/>
        <v>45352</v>
      </c>
      <c r="J940" s="30" t="str">
        <f>CHOOSE(SUMPRODUCT((K940:L940&gt;0)*{1,2})+1,"","переработка","норма","норма + переработка")</f>
        <v>норма</v>
      </c>
      <c r="K940" s="30">
        <f t="shared" si="65"/>
        <v>0</v>
      </c>
      <c r="L940" s="30">
        <f>IF(A940="В/П",,MIN(SUMIFS(L$3:L939,H$3:H939,H940,B$3:B939,B940)+E940,8)-SUMIFS(L$3:L939,H$3:H939,H940,B$3:B939,B940))</f>
        <v>8</v>
      </c>
    </row>
    <row r="941" spans="1:12" x14ac:dyDescent="0.2">
      <c r="B941" s="6">
        <v>45380</v>
      </c>
      <c r="C941" s="71" t="str">
        <f t="shared" si="62"/>
        <v>Пт</v>
      </c>
      <c r="D941" s="30" t="s">
        <v>45</v>
      </c>
      <c r="E941" s="30">
        <v>8</v>
      </c>
      <c r="H941" s="7" t="s">
        <v>31</v>
      </c>
      <c r="I941" s="69">
        <f t="shared" si="66"/>
        <v>45352</v>
      </c>
      <c r="J941" s="30" t="str">
        <f>CHOOSE(SUMPRODUCT((K941:L941&gt;0)*{1,2})+1,"","переработка","норма","норма + переработка")</f>
        <v>норма</v>
      </c>
      <c r="K941" s="30">
        <f t="shared" si="65"/>
        <v>0</v>
      </c>
      <c r="L941" s="30">
        <f>IF(A941="В/П",,MIN(SUMIFS(L$3:L940,H$3:H940,H941,B$3:B940,B941)+E941,8)-SUMIFS(L$3:L940,H$3:H940,H941,B$3:B940,B941))</f>
        <v>8</v>
      </c>
    </row>
    <row r="942" spans="1:12" x14ac:dyDescent="0.2">
      <c r="A942" s="66" t="s">
        <v>53</v>
      </c>
      <c r="B942" s="6">
        <v>45381</v>
      </c>
      <c r="C942" s="71" t="str">
        <f t="shared" si="62"/>
        <v>Сб</v>
      </c>
      <c r="D942" s="30" t="s">
        <v>35</v>
      </c>
      <c r="E942" s="30">
        <v>11</v>
      </c>
      <c r="H942" s="7" t="s">
        <v>31</v>
      </c>
      <c r="I942" s="69">
        <f t="shared" si="66"/>
        <v>45352</v>
      </c>
      <c r="J942" s="30" t="str">
        <f>CHOOSE(SUMPRODUCT((K942:L942&gt;0)*{1,2})+1,"","переработка","норма","норма + переработка")</f>
        <v>переработка</v>
      </c>
      <c r="K942" s="30">
        <f t="shared" si="65"/>
        <v>11</v>
      </c>
      <c r="L942" s="30">
        <f>IF(A942="В/П",,MIN(SUMIFS(L$3:L941,H$3:H941,H942,B$3:B941,B942)+E942,8)-SUMIFS(L$3:L941,H$3:H941,H942,B$3:B941,B942))</f>
        <v>0</v>
      </c>
    </row>
    <row r="943" spans="1:12" x14ac:dyDescent="0.2">
      <c r="A943" s="66" t="s">
        <v>53</v>
      </c>
      <c r="B943" s="6">
        <v>45382</v>
      </c>
      <c r="C943" s="71" t="str">
        <f t="shared" si="62"/>
        <v>Вс</v>
      </c>
      <c r="H943" s="7" t="s">
        <v>31</v>
      </c>
      <c r="I943" s="69">
        <f t="shared" si="66"/>
        <v>45352</v>
      </c>
      <c r="J943" s="30" t="str">
        <f>CHOOSE(SUMPRODUCT((K943:L943&gt;0)*{1,2})+1,"","переработка","норма","норма + переработка")</f>
        <v/>
      </c>
      <c r="K943" s="30">
        <f t="shared" si="65"/>
        <v>0</v>
      </c>
      <c r="L943" s="30">
        <f>IF(A943="В/П",,MIN(SUMIFS(L$3:L942,H$3:H942,H943,B$3:B942,B943)+E943,8)-SUMIFS(L$3:L942,H$3:H942,H943,B$3:B942,B943))</f>
        <v>0</v>
      </c>
    </row>
    <row r="944" spans="1:12" x14ac:dyDescent="0.2">
      <c r="B944" s="6">
        <v>45352</v>
      </c>
      <c r="C944" s="71" t="str">
        <f t="shared" si="62"/>
        <v>Пт</v>
      </c>
      <c r="D944" s="30" t="s">
        <v>45</v>
      </c>
      <c r="E944" s="30">
        <v>8</v>
      </c>
      <c r="H944" s="7" t="s">
        <v>52</v>
      </c>
      <c r="I944" s="69">
        <f t="shared" si="66"/>
        <v>45352</v>
      </c>
      <c r="J944" s="30" t="str">
        <f>CHOOSE(SUMPRODUCT((K944:L944&gt;0)*{1,2})+1,"","переработка","норма","норма + переработка")</f>
        <v>норма</v>
      </c>
      <c r="K944" s="30">
        <f t="shared" si="65"/>
        <v>0</v>
      </c>
      <c r="L944" s="30">
        <f>IF(A944="В/П",,MIN(SUMIFS(L$3:L943,H$3:H943,H944,B$3:B943,B944)+E944,8)-SUMIFS(L$3:L943,H$3:H943,H944,B$3:B943,B944))</f>
        <v>8</v>
      </c>
    </row>
    <row r="945" spans="1:12" x14ac:dyDescent="0.2">
      <c r="A945" s="66" t="s">
        <v>53</v>
      </c>
      <c r="B945" s="6">
        <v>45353</v>
      </c>
      <c r="C945" s="71" t="str">
        <f t="shared" si="62"/>
        <v>Сб</v>
      </c>
      <c r="D945" s="30" t="s">
        <v>45</v>
      </c>
      <c r="E945" s="30">
        <v>8</v>
      </c>
      <c r="H945" s="7" t="s">
        <v>52</v>
      </c>
      <c r="I945" s="69">
        <f t="shared" si="66"/>
        <v>45352</v>
      </c>
      <c r="J945" s="30" t="str">
        <f>CHOOSE(SUMPRODUCT((K945:L945&gt;0)*{1,2})+1,"","переработка","норма","норма + переработка")</f>
        <v>переработка</v>
      </c>
      <c r="K945" s="30">
        <f t="shared" si="65"/>
        <v>8</v>
      </c>
      <c r="L945" s="30">
        <f>IF(A945="В/П",,MIN(SUMIFS(L$3:L944,H$3:H944,H945,B$3:B944,B945)+E945,8)-SUMIFS(L$3:L944,H$3:H944,H945,B$3:B944,B945))</f>
        <v>0</v>
      </c>
    </row>
    <row r="946" spans="1:12" x14ac:dyDescent="0.2">
      <c r="A946" s="66" t="s">
        <v>53</v>
      </c>
      <c r="B946" s="6">
        <v>45354</v>
      </c>
      <c r="C946" s="71" t="str">
        <f t="shared" si="62"/>
        <v>Вс</v>
      </c>
      <c r="E946" s="30">
        <v>0</v>
      </c>
      <c r="H946" s="7" t="s">
        <v>52</v>
      </c>
      <c r="I946" s="69">
        <f t="shared" si="66"/>
        <v>45352</v>
      </c>
      <c r="J946" s="30" t="str">
        <f>CHOOSE(SUMPRODUCT((K946:L946&gt;0)*{1,2})+1,"","переработка","норма","норма + переработка")</f>
        <v/>
      </c>
      <c r="K946" s="30">
        <f t="shared" si="65"/>
        <v>0</v>
      </c>
      <c r="L946" s="30">
        <f>IF(A946="В/П",,MIN(SUMIFS(L$3:L945,H$3:H945,H946,B$3:B945,B946)+E946,8)-SUMIFS(L$3:L945,H$3:H945,H946,B$3:B945,B946))</f>
        <v>0</v>
      </c>
    </row>
    <row r="947" spans="1:12" x14ac:dyDescent="0.2">
      <c r="B947" s="6">
        <v>45355</v>
      </c>
      <c r="C947" s="71" t="str">
        <f t="shared" ref="C947:C1010" si="67">TEXT(B947,"ДДД")</f>
        <v>Пн</v>
      </c>
      <c r="D947" s="30" t="s">
        <v>45</v>
      </c>
      <c r="E947" s="30">
        <v>8</v>
      </c>
      <c r="H947" s="7" t="s">
        <v>52</v>
      </c>
      <c r="I947" s="69">
        <f t="shared" si="66"/>
        <v>45352</v>
      </c>
      <c r="J947" s="30" t="str">
        <f>CHOOSE(SUMPRODUCT((K947:L947&gt;0)*{1,2})+1,"","переработка","норма","норма + переработка")</f>
        <v>норма</v>
      </c>
      <c r="K947" s="30">
        <f t="shared" si="65"/>
        <v>0</v>
      </c>
      <c r="L947" s="30">
        <f>IF(A947="В/П",,MIN(SUMIFS(L$3:L946,H$3:H946,H947,B$3:B946,B947)+E947,8)-SUMIFS(L$3:L946,H$3:H946,H947,B$3:B946,B947))</f>
        <v>8</v>
      </c>
    </row>
    <row r="948" spans="1:12" x14ac:dyDescent="0.2">
      <c r="B948" s="6">
        <v>45356</v>
      </c>
      <c r="C948" s="71" t="str">
        <f t="shared" si="67"/>
        <v>Вт</v>
      </c>
      <c r="D948" s="30" t="s">
        <v>45</v>
      </c>
      <c r="E948" s="30">
        <v>8</v>
      </c>
      <c r="H948" s="7" t="s">
        <v>52</v>
      </c>
      <c r="I948" s="69">
        <f t="shared" si="66"/>
        <v>45352</v>
      </c>
      <c r="J948" s="30" t="str">
        <f>CHOOSE(SUMPRODUCT((K948:L948&gt;0)*{1,2})+1,"","переработка","норма","норма + переработка")</f>
        <v>норма</v>
      </c>
      <c r="K948" s="30">
        <f t="shared" si="65"/>
        <v>0</v>
      </c>
      <c r="L948" s="30">
        <f>IF(A948="В/П",,MIN(SUMIFS(L$3:L947,H$3:H947,H948,B$3:B947,B948)+E948,8)-SUMIFS(L$3:L947,H$3:H947,H948,B$3:B947,B948))</f>
        <v>8</v>
      </c>
    </row>
    <row r="949" spans="1:12" x14ac:dyDescent="0.2">
      <c r="B949" s="6">
        <v>45357</v>
      </c>
      <c r="C949" s="71" t="str">
        <f t="shared" si="67"/>
        <v>Ср</v>
      </c>
      <c r="D949" s="30" t="s">
        <v>45</v>
      </c>
      <c r="E949" s="30">
        <v>8</v>
      </c>
      <c r="H949" s="7" t="s">
        <v>52</v>
      </c>
      <c r="I949" s="69">
        <f t="shared" si="66"/>
        <v>45352</v>
      </c>
      <c r="J949" s="30" t="str">
        <f>CHOOSE(SUMPRODUCT((K949:L949&gt;0)*{1,2})+1,"","переработка","норма","норма + переработка")</f>
        <v>норма</v>
      </c>
      <c r="K949" s="30">
        <f t="shared" si="65"/>
        <v>0</v>
      </c>
      <c r="L949" s="30">
        <f>IF(A949="В/П",,MIN(SUMIFS(L$3:L948,H$3:H948,H949,B$3:B948,B949)+E949,8)-SUMIFS(L$3:L948,H$3:H948,H949,B$3:B948,B949))</f>
        <v>8</v>
      </c>
    </row>
    <row r="950" spans="1:12" x14ac:dyDescent="0.2">
      <c r="B950" s="6">
        <v>45358</v>
      </c>
      <c r="C950" s="71" t="str">
        <f t="shared" si="67"/>
        <v>Чт</v>
      </c>
      <c r="D950" s="30" t="s">
        <v>45</v>
      </c>
      <c r="E950" s="30">
        <v>8</v>
      </c>
      <c r="H950" s="7" t="s">
        <v>52</v>
      </c>
      <c r="I950" s="69">
        <f t="shared" si="66"/>
        <v>45352</v>
      </c>
      <c r="J950" s="30" t="str">
        <f>CHOOSE(SUMPRODUCT((K950:L950&gt;0)*{1,2})+1,"","переработка","норма","норма + переработка")</f>
        <v>норма</v>
      </c>
      <c r="K950" s="30">
        <f t="shared" si="65"/>
        <v>0</v>
      </c>
      <c r="L950" s="30">
        <f>IF(A950="В/П",,MIN(SUMIFS(L$3:L949,H$3:H949,H950,B$3:B949,B950)+E950,8)-SUMIFS(L$3:L949,H$3:H949,H950,B$3:B949,B950))</f>
        <v>8</v>
      </c>
    </row>
    <row r="951" spans="1:12" x14ac:dyDescent="0.2">
      <c r="A951" s="66" t="s">
        <v>53</v>
      </c>
      <c r="B951" s="6">
        <v>45359</v>
      </c>
      <c r="C951" s="71" t="str">
        <f t="shared" si="67"/>
        <v>Пт</v>
      </c>
      <c r="E951" s="30">
        <v>0</v>
      </c>
      <c r="H951" s="7" t="s">
        <v>52</v>
      </c>
      <c r="I951" s="69">
        <f t="shared" si="66"/>
        <v>45352</v>
      </c>
      <c r="J951" s="30" t="str">
        <f>CHOOSE(SUMPRODUCT((K951:L951&gt;0)*{1,2})+1,"","переработка","норма","норма + переработка")</f>
        <v/>
      </c>
      <c r="K951" s="30">
        <f t="shared" si="65"/>
        <v>0</v>
      </c>
      <c r="L951" s="30">
        <f>IF(A951="В/П",,MIN(SUMIFS(L$3:L950,H$3:H950,H951,B$3:B950,B951)+E951,8)-SUMIFS(L$3:L950,H$3:H950,H951,B$3:B950,B951))</f>
        <v>0</v>
      </c>
    </row>
    <row r="952" spans="1:12" x14ac:dyDescent="0.2">
      <c r="A952" s="66" t="s">
        <v>53</v>
      </c>
      <c r="B952" s="6">
        <v>45360</v>
      </c>
      <c r="C952" s="71" t="str">
        <f t="shared" si="67"/>
        <v>Сб</v>
      </c>
      <c r="D952" s="30" t="s">
        <v>45</v>
      </c>
      <c r="E952" s="30">
        <v>8</v>
      </c>
      <c r="H952" s="7" t="s">
        <v>52</v>
      </c>
      <c r="I952" s="69">
        <f t="shared" si="66"/>
        <v>45352</v>
      </c>
      <c r="J952" s="30" t="str">
        <f>CHOOSE(SUMPRODUCT((K952:L952&gt;0)*{1,2})+1,"","переработка","норма","норма + переработка")</f>
        <v>переработка</v>
      </c>
      <c r="K952" s="30">
        <f t="shared" si="65"/>
        <v>8</v>
      </c>
      <c r="L952" s="30">
        <f>IF(A952="В/П",,MIN(SUMIFS(L$3:L951,H$3:H951,H952,B$3:B951,B952)+E952,8)-SUMIFS(L$3:L951,H$3:H951,H952,B$3:B951,B952))</f>
        <v>0</v>
      </c>
    </row>
    <row r="953" spans="1:12" x14ac:dyDescent="0.2">
      <c r="A953" s="66" t="s">
        <v>53</v>
      </c>
      <c r="B953" s="6">
        <v>45361</v>
      </c>
      <c r="C953" s="71" t="str">
        <f t="shared" si="67"/>
        <v>Вс</v>
      </c>
      <c r="D953" s="30" t="s">
        <v>45</v>
      </c>
      <c r="E953" s="30">
        <v>8</v>
      </c>
      <c r="H953" s="7" t="s">
        <v>52</v>
      </c>
      <c r="I953" s="69">
        <f t="shared" si="66"/>
        <v>45352</v>
      </c>
      <c r="J953" s="30" t="str">
        <f>CHOOSE(SUMPRODUCT((K953:L953&gt;0)*{1,2})+1,"","переработка","норма","норма + переработка")</f>
        <v>переработка</v>
      </c>
      <c r="K953" s="30">
        <f t="shared" si="65"/>
        <v>8</v>
      </c>
      <c r="L953" s="30">
        <f>IF(A953="В/П",,MIN(SUMIFS(L$3:L952,H$3:H952,H953,B$3:B952,B953)+E953,8)-SUMIFS(L$3:L952,H$3:H952,H953,B$3:B952,B953))</f>
        <v>0</v>
      </c>
    </row>
    <row r="954" spans="1:12" x14ac:dyDescent="0.2">
      <c r="B954" s="6">
        <v>45362</v>
      </c>
      <c r="C954" s="71" t="str">
        <f t="shared" si="67"/>
        <v>Пн</v>
      </c>
      <c r="D954" s="30" t="s">
        <v>45</v>
      </c>
      <c r="E954" s="30">
        <v>8</v>
      </c>
      <c r="H954" s="7" t="s">
        <v>52</v>
      </c>
      <c r="I954" s="69">
        <f t="shared" si="66"/>
        <v>45352</v>
      </c>
      <c r="J954" s="30" t="str">
        <f>CHOOSE(SUMPRODUCT((K954:L954&gt;0)*{1,2})+1,"","переработка","норма","норма + переработка")</f>
        <v>норма</v>
      </c>
      <c r="K954" s="30">
        <f t="shared" si="65"/>
        <v>0</v>
      </c>
      <c r="L954" s="30">
        <f>IF(A954="В/П",,MIN(SUMIFS(L$3:L953,H$3:H953,H954,B$3:B953,B954)+E954,8)-SUMIFS(L$3:L953,H$3:H953,H954,B$3:B953,B954))</f>
        <v>8</v>
      </c>
    </row>
    <row r="955" spans="1:12" x14ac:dyDescent="0.2">
      <c r="B955" s="6">
        <v>45363</v>
      </c>
      <c r="C955" s="71" t="str">
        <f t="shared" si="67"/>
        <v>Вт</v>
      </c>
      <c r="D955" s="30" t="s">
        <v>45</v>
      </c>
      <c r="E955" s="30">
        <v>8</v>
      </c>
      <c r="H955" s="7" t="s">
        <v>52</v>
      </c>
      <c r="I955" s="69">
        <f t="shared" si="66"/>
        <v>45352</v>
      </c>
      <c r="J955" s="30" t="str">
        <f>CHOOSE(SUMPRODUCT((K955:L955&gt;0)*{1,2})+1,"","переработка","норма","норма + переработка")</f>
        <v>норма</v>
      </c>
      <c r="K955" s="30">
        <f t="shared" si="65"/>
        <v>0</v>
      </c>
      <c r="L955" s="30">
        <f>IF(A955="В/П",,MIN(SUMIFS(L$3:L954,H$3:H954,H955,B$3:B954,B955)+E955,8)-SUMIFS(L$3:L954,H$3:H954,H955,B$3:B954,B955))</f>
        <v>8</v>
      </c>
    </row>
    <row r="956" spans="1:12" x14ac:dyDescent="0.2">
      <c r="B956" s="6">
        <v>45364</v>
      </c>
      <c r="C956" s="71" t="str">
        <f t="shared" si="67"/>
        <v>Ср</v>
      </c>
      <c r="D956" s="30" t="s">
        <v>45</v>
      </c>
      <c r="E956" s="30">
        <v>8</v>
      </c>
      <c r="H956" s="7" t="s">
        <v>52</v>
      </c>
      <c r="I956" s="69">
        <f t="shared" si="66"/>
        <v>45352</v>
      </c>
      <c r="J956" s="30" t="str">
        <f>CHOOSE(SUMPRODUCT((K956:L956&gt;0)*{1,2})+1,"","переработка","норма","норма + переработка")</f>
        <v>норма</v>
      </c>
      <c r="K956" s="30">
        <f t="shared" si="65"/>
        <v>0</v>
      </c>
      <c r="L956" s="30">
        <f>IF(A956="В/П",,MIN(SUMIFS(L$3:L955,H$3:H955,H956,B$3:B955,B956)+E956,8)-SUMIFS(L$3:L955,H$3:H955,H956,B$3:B955,B956))</f>
        <v>8</v>
      </c>
    </row>
    <row r="957" spans="1:12" x14ac:dyDescent="0.2">
      <c r="B957" s="6">
        <v>45365</v>
      </c>
      <c r="C957" s="71" t="str">
        <f t="shared" si="67"/>
        <v>Чт</v>
      </c>
      <c r="D957" s="30" t="s">
        <v>45</v>
      </c>
      <c r="E957" s="30">
        <v>8</v>
      </c>
      <c r="H957" s="7" t="s">
        <v>52</v>
      </c>
      <c r="I957" s="69">
        <f t="shared" si="66"/>
        <v>45352</v>
      </c>
      <c r="J957" s="30" t="str">
        <f>CHOOSE(SUMPRODUCT((K957:L957&gt;0)*{1,2})+1,"","переработка","норма","норма + переработка")</f>
        <v>норма</v>
      </c>
      <c r="K957" s="30">
        <f t="shared" si="65"/>
        <v>0</v>
      </c>
      <c r="L957" s="30">
        <f>IF(A957="В/П",,MIN(SUMIFS(L$3:L956,H$3:H956,H957,B$3:B956,B957)+E957,8)-SUMIFS(L$3:L956,H$3:H956,H957,B$3:B956,B957))</f>
        <v>8</v>
      </c>
    </row>
    <row r="958" spans="1:12" x14ac:dyDescent="0.2">
      <c r="B958" s="6">
        <v>45366</v>
      </c>
      <c r="C958" s="71" t="str">
        <f t="shared" si="67"/>
        <v>Пт</v>
      </c>
      <c r="D958" s="30" t="s">
        <v>45</v>
      </c>
      <c r="E958" s="30">
        <v>8</v>
      </c>
      <c r="H958" s="7" t="s">
        <v>52</v>
      </c>
      <c r="I958" s="69">
        <f t="shared" si="66"/>
        <v>45352</v>
      </c>
      <c r="J958" s="30" t="str">
        <f>CHOOSE(SUMPRODUCT((K958:L958&gt;0)*{1,2})+1,"","переработка","норма","норма + переработка")</f>
        <v>норма</v>
      </c>
      <c r="K958" s="30">
        <f t="shared" si="65"/>
        <v>0</v>
      </c>
      <c r="L958" s="30">
        <f>IF(A958="В/П",,MIN(SUMIFS(L$3:L957,H$3:H957,H958,B$3:B957,B958)+E958,8)-SUMIFS(L$3:L957,H$3:H957,H958,B$3:B957,B958))</f>
        <v>8</v>
      </c>
    </row>
    <row r="959" spans="1:12" x14ac:dyDescent="0.2">
      <c r="A959" s="66" t="s">
        <v>53</v>
      </c>
      <c r="B959" s="6">
        <v>45367</v>
      </c>
      <c r="C959" s="71" t="str">
        <f t="shared" si="67"/>
        <v>Сб</v>
      </c>
      <c r="E959" s="30">
        <v>0</v>
      </c>
      <c r="H959" s="7" t="s">
        <v>52</v>
      </c>
      <c r="I959" s="69">
        <f t="shared" si="66"/>
        <v>45352</v>
      </c>
      <c r="J959" s="30" t="str">
        <f>CHOOSE(SUMPRODUCT((K959:L959&gt;0)*{1,2})+1,"","переработка","норма","норма + переработка")</f>
        <v/>
      </c>
      <c r="K959" s="30">
        <f t="shared" si="65"/>
        <v>0</v>
      </c>
      <c r="L959" s="30">
        <f>IF(A959="В/П",,MIN(SUMIFS(L$3:L958,H$3:H958,H959,B$3:B958,B959)+E959,8)-SUMIFS(L$3:L958,H$3:H958,H959,B$3:B958,B959))</f>
        <v>0</v>
      </c>
    </row>
    <row r="960" spans="1:12" x14ac:dyDescent="0.2">
      <c r="A960" s="66" t="s">
        <v>53</v>
      </c>
      <c r="B960" s="6">
        <v>45368</v>
      </c>
      <c r="C960" s="71" t="str">
        <f t="shared" si="67"/>
        <v>Вс</v>
      </c>
      <c r="E960" s="30">
        <v>0</v>
      </c>
      <c r="H960" s="7" t="s">
        <v>52</v>
      </c>
      <c r="I960" s="69">
        <f t="shared" si="66"/>
        <v>45352</v>
      </c>
      <c r="J960" s="30" t="str">
        <f>CHOOSE(SUMPRODUCT((K960:L960&gt;0)*{1,2})+1,"","переработка","норма","норма + переработка")</f>
        <v/>
      </c>
      <c r="K960" s="30">
        <f t="shared" si="65"/>
        <v>0</v>
      </c>
      <c r="L960" s="30">
        <f>IF(A960="В/П",,MIN(SUMIFS(L$3:L959,H$3:H959,H960,B$3:B959,B960)+E960,8)-SUMIFS(L$3:L959,H$3:H959,H960,B$3:B959,B960))</f>
        <v>0</v>
      </c>
    </row>
    <row r="961" spans="1:12" x14ac:dyDescent="0.2">
      <c r="B961" s="6">
        <v>45369</v>
      </c>
      <c r="C961" s="71" t="str">
        <f t="shared" si="67"/>
        <v>Пн</v>
      </c>
      <c r="D961" s="30" t="s">
        <v>45</v>
      </c>
      <c r="E961" s="30">
        <v>8</v>
      </c>
      <c r="H961" s="7" t="s">
        <v>52</v>
      </c>
      <c r="I961" s="69">
        <f t="shared" si="66"/>
        <v>45352</v>
      </c>
      <c r="J961" s="30" t="str">
        <f>CHOOSE(SUMPRODUCT((K961:L961&gt;0)*{1,2})+1,"","переработка","норма","норма + переработка")</f>
        <v>норма</v>
      </c>
      <c r="K961" s="30">
        <f t="shared" si="65"/>
        <v>0</v>
      </c>
      <c r="L961" s="30">
        <f>IF(A961="В/П",,MIN(SUMIFS(L$3:L960,H$3:H960,H961,B$3:B960,B961)+E961,8)-SUMIFS(L$3:L960,H$3:H960,H961,B$3:B960,B961))</f>
        <v>8</v>
      </c>
    </row>
    <row r="962" spans="1:12" x14ac:dyDescent="0.2">
      <c r="B962" s="6">
        <v>45370</v>
      </c>
      <c r="C962" s="71" t="str">
        <f t="shared" si="67"/>
        <v>Вт</v>
      </c>
      <c r="D962" s="30" t="s">
        <v>45</v>
      </c>
      <c r="E962" s="30">
        <v>8</v>
      </c>
      <c r="H962" s="7" t="s">
        <v>52</v>
      </c>
      <c r="I962" s="69">
        <f t="shared" si="66"/>
        <v>45352</v>
      </c>
      <c r="J962" s="30" t="str">
        <f>CHOOSE(SUMPRODUCT((K962:L962&gt;0)*{1,2})+1,"","переработка","норма","норма + переработка")</f>
        <v>норма</v>
      </c>
      <c r="K962" s="30">
        <f t="shared" si="65"/>
        <v>0</v>
      </c>
      <c r="L962" s="30">
        <f>IF(A962="В/П",,MIN(SUMIFS(L$3:L961,H$3:H961,H962,B$3:B961,B962)+E962,8)-SUMIFS(L$3:L961,H$3:H961,H962,B$3:B961,B962))</f>
        <v>8</v>
      </c>
    </row>
    <row r="963" spans="1:12" x14ac:dyDescent="0.2">
      <c r="B963" s="6">
        <v>45371</v>
      </c>
      <c r="C963" s="71" t="str">
        <f t="shared" si="67"/>
        <v>Ср</v>
      </c>
      <c r="D963" s="30" t="s">
        <v>45</v>
      </c>
      <c r="E963" s="30">
        <v>8</v>
      </c>
      <c r="H963" s="7" t="s">
        <v>52</v>
      </c>
      <c r="I963" s="69">
        <f t="shared" si="66"/>
        <v>45352</v>
      </c>
      <c r="J963" s="30" t="str">
        <f>CHOOSE(SUMPRODUCT((K963:L963&gt;0)*{1,2})+1,"","переработка","норма","норма + переработка")</f>
        <v>норма</v>
      </c>
      <c r="K963" s="30">
        <f t="shared" si="65"/>
        <v>0</v>
      </c>
      <c r="L963" s="30">
        <f>IF(A963="В/П",,MIN(SUMIFS(L$3:L962,H$3:H962,H963,B$3:B962,B963)+E963,8)-SUMIFS(L$3:L962,H$3:H962,H963,B$3:B962,B963))</f>
        <v>8</v>
      </c>
    </row>
    <row r="964" spans="1:12" x14ac:dyDescent="0.2">
      <c r="B964" s="6">
        <v>45372</v>
      </c>
      <c r="C964" s="71" t="str">
        <f t="shared" si="67"/>
        <v>Чт</v>
      </c>
      <c r="D964" s="30" t="s">
        <v>45</v>
      </c>
      <c r="E964" s="30">
        <v>8</v>
      </c>
      <c r="H964" s="7" t="s">
        <v>52</v>
      </c>
      <c r="I964" s="69">
        <f t="shared" ref="I964:I1027" si="68">EOMONTH(B964,-1)+1</f>
        <v>45352</v>
      </c>
      <c r="J964" s="30" t="str">
        <f>CHOOSE(SUMPRODUCT((K964:L964&gt;0)*{1,2})+1,"","переработка","норма","норма + переработка")</f>
        <v>норма</v>
      </c>
      <c r="K964" s="30">
        <f t="shared" si="65"/>
        <v>0</v>
      </c>
      <c r="L964" s="30">
        <f>IF(A964="В/П",,MIN(SUMIFS(L$3:L963,H$3:H963,H964,B$3:B963,B964)+E964,8)-SUMIFS(L$3:L963,H$3:H963,H964,B$3:B963,B964))</f>
        <v>8</v>
      </c>
    </row>
    <row r="965" spans="1:12" x14ac:dyDescent="0.2">
      <c r="B965" s="6">
        <v>45373</v>
      </c>
      <c r="C965" s="71" t="str">
        <f t="shared" si="67"/>
        <v>Пт</v>
      </c>
      <c r="D965" s="30" t="s">
        <v>45</v>
      </c>
      <c r="E965" s="30">
        <v>8</v>
      </c>
      <c r="H965" s="7" t="s">
        <v>52</v>
      </c>
      <c r="I965" s="69">
        <f t="shared" si="68"/>
        <v>45352</v>
      </c>
      <c r="J965" s="30" t="str">
        <f>CHOOSE(SUMPRODUCT((K965:L965&gt;0)*{1,2})+1,"","переработка","норма","норма + переработка")</f>
        <v>норма</v>
      </c>
      <c r="K965" s="30">
        <f t="shared" si="65"/>
        <v>0</v>
      </c>
      <c r="L965" s="30">
        <f>IF(A965="В/П",,MIN(SUMIFS(L$3:L964,H$3:H964,H965,B$3:B964,B965)+E965,8)-SUMIFS(L$3:L964,H$3:H964,H965,B$3:B964,B965))</f>
        <v>8</v>
      </c>
    </row>
    <row r="966" spans="1:12" x14ac:dyDescent="0.2">
      <c r="A966" s="66" t="s">
        <v>53</v>
      </c>
      <c r="B966" s="6">
        <v>45374</v>
      </c>
      <c r="C966" s="71" t="str">
        <f t="shared" si="67"/>
        <v>Сб</v>
      </c>
      <c r="E966" s="30">
        <v>0</v>
      </c>
      <c r="H966" s="7" t="s">
        <v>52</v>
      </c>
      <c r="I966" s="69">
        <f t="shared" si="68"/>
        <v>45352</v>
      </c>
      <c r="J966" s="30" t="str">
        <f>CHOOSE(SUMPRODUCT((K966:L966&gt;0)*{1,2})+1,"","переработка","норма","норма + переработка")</f>
        <v/>
      </c>
      <c r="K966" s="30">
        <f t="shared" si="65"/>
        <v>0</v>
      </c>
      <c r="L966" s="30">
        <f>IF(A966="В/П",,MIN(SUMIFS(L$3:L965,H$3:H965,H966,B$3:B965,B966)+E966,8)-SUMIFS(L$3:L965,H$3:H965,H966,B$3:B965,B966))</f>
        <v>0</v>
      </c>
    </row>
    <row r="967" spans="1:12" x14ac:dyDescent="0.2">
      <c r="A967" s="66" t="s">
        <v>53</v>
      </c>
      <c r="B967" s="6">
        <v>45375</v>
      </c>
      <c r="C967" s="71" t="str">
        <f t="shared" si="67"/>
        <v>Вс</v>
      </c>
      <c r="E967" s="30">
        <v>0</v>
      </c>
      <c r="H967" s="7" t="s">
        <v>52</v>
      </c>
      <c r="I967" s="69">
        <f t="shared" si="68"/>
        <v>45352</v>
      </c>
      <c r="J967" s="30" t="str">
        <f>CHOOSE(SUMPRODUCT((K967:L967&gt;0)*{1,2})+1,"","переработка","норма","норма + переработка")</f>
        <v/>
      </c>
      <c r="K967" s="30">
        <f t="shared" si="65"/>
        <v>0</v>
      </c>
      <c r="L967" s="30">
        <f>IF(A967="В/П",,MIN(SUMIFS(L$3:L966,H$3:H966,H967,B$3:B966,B967)+E967,8)-SUMIFS(L$3:L966,H$3:H966,H967,B$3:B966,B967))</f>
        <v>0</v>
      </c>
    </row>
    <row r="968" spans="1:12" x14ac:dyDescent="0.2">
      <c r="B968" s="6">
        <v>45376</v>
      </c>
      <c r="C968" s="71" t="str">
        <f t="shared" si="67"/>
        <v>Пн</v>
      </c>
      <c r="D968" s="30" t="s">
        <v>45</v>
      </c>
      <c r="E968" s="30">
        <v>8</v>
      </c>
      <c r="H968" s="7" t="s">
        <v>52</v>
      </c>
      <c r="I968" s="69">
        <f t="shared" si="68"/>
        <v>45352</v>
      </c>
      <c r="J968" s="30" t="str">
        <f>CHOOSE(SUMPRODUCT((K968:L968&gt;0)*{1,2})+1,"","переработка","норма","норма + переработка")</f>
        <v>норма</v>
      </c>
      <c r="K968" s="30">
        <f t="shared" si="65"/>
        <v>0</v>
      </c>
      <c r="L968" s="30">
        <f>IF(A968="В/П",,MIN(SUMIFS(L$3:L967,H$3:H967,H968,B$3:B967,B968)+E968,8)-SUMIFS(L$3:L967,H$3:H967,H968,B$3:B967,B968))</f>
        <v>8</v>
      </c>
    </row>
    <row r="969" spans="1:12" x14ac:dyDescent="0.2">
      <c r="B969" s="6">
        <v>45377</v>
      </c>
      <c r="C969" s="71" t="str">
        <f t="shared" si="67"/>
        <v>Вт</v>
      </c>
      <c r="D969" s="30" t="s">
        <v>45</v>
      </c>
      <c r="E969" s="30">
        <v>8</v>
      </c>
      <c r="H969" s="7" t="s">
        <v>52</v>
      </c>
      <c r="I969" s="69">
        <f t="shared" si="68"/>
        <v>45352</v>
      </c>
      <c r="J969" s="30" t="str">
        <f>CHOOSE(SUMPRODUCT((K969:L969&gt;0)*{1,2})+1,"","переработка","норма","норма + переработка")</f>
        <v>норма</v>
      </c>
      <c r="K969" s="30">
        <f t="shared" si="65"/>
        <v>0</v>
      </c>
      <c r="L969" s="30">
        <f>IF(A969="В/П",,MIN(SUMIFS(L$3:L968,H$3:H968,H969,B$3:B968,B969)+E969,8)-SUMIFS(L$3:L968,H$3:H968,H969,B$3:B968,B969))</f>
        <v>8</v>
      </c>
    </row>
    <row r="970" spans="1:12" x14ac:dyDescent="0.2">
      <c r="B970" s="6">
        <v>45378</v>
      </c>
      <c r="C970" s="71" t="str">
        <f t="shared" si="67"/>
        <v>Ср</v>
      </c>
      <c r="D970" s="30" t="s">
        <v>45</v>
      </c>
      <c r="E970" s="30">
        <v>8</v>
      </c>
      <c r="H970" s="7" t="s">
        <v>52</v>
      </c>
      <c r="I970" s="69">
        <f t="shared" si="68"/>
        <v>45352</v>
      </c>
      <c r="J970" s="30" t="str">
        <f>CHOOSE(SUMPRODUCT((K970:L970&gt;0)*{1,2})+1,"","переработка","норма","норма + переработка")</f>
        <v>норма</v>
      </c>
      <c r="K970" s="30">
        <f t="shared" si="65"/>
        <v>0</v>
      </c>
      <c r="L970" s="30">
        <f>IF(A970="В/П",,MIN(SUMIFS(L$3:L969,H$3:H969,H970,B$3:B969,B970)+E970,8)-SUMIFS(L$3:L969,H$3:H969,H970,B$3:B969,B970))</f>
        <v>8</v>
      </c>
    </row>
    <row r="971" spans="1:12" x14ac:dyDescent="0.2">
      <c r="B971" s="6">
        <v>45379</v>
      </c>
      <c r="C971" s="71" t="str">
        <f t="shared" si="67"/>
        <v>Чт</v>
      </c>
      <c r="D971" s="30" t="s">
        <v>45</v>
      </c>
      <c r="E971" s="30">
        <v>8</v>
      </c>
      <c r="H971" s="7" t="s">
        <v>52</v>
      </c>
      <c r="I971" s="69">
        <f t="shared" si="68"/>
        <v>45352</v>
      </c>
      <c r="J971" s="30" t="str">
        <f>CHOOSE(SUMPRODUCT((K971:L971&gt;0)*{1,2})+1,"","переработка","норма","норма + переработка")</f>
        <v>норма</v>
      </c>
      <c r="K971" s="30">
        <f t="shared" si="65"/>
        <v>0</v>
      </c>
      <c r="L971" s="30">
        <f>IF(A971="В/П",,MIN(SUMIFS(L$3:L970,H$3:H970,H971,B$3:B970,B971)+E971,8)-SUMIFS(L$3:L970,H$3:H970,H971,B$3:B970,B971))</f>
        <v>8</v>
      </c>
    </row>
    <row r="972" spans="1:12" x14ac:dyDescent="0.2">
      <c r="B972" s="6">
        <v>45380</v>
      </c>
      <c r="C972" s="71" t="str">
        <f t="shared" si="67"/>
        <v>Пт</v>
      </c>
      <c r="D972" s="30" t="s">
        <v>45</v>
      </c>
      <c r="E972" s="30">
        <v>8</v>
      </c>
      <c r="H972" s="7" t="s">
        <v>52</v>
      </c>
      <c r="I972" s="69">
        <f t="shared" si="68"/>
        <v>45352</v>
      </c>
      <c r="J972" s="30" t="str">
        <f>CHOOSE(SUMPRODUCT((K972:L972&gt;0)*{1,2})+1,"","переработка","норма","норма + переработка")</f>
        <v>норма</v>
      </c>
      <c r="K972" s="30">
        <f t="shared" si="65"/>
        <v>0</v>
      </c>
      <c r="L972" s="30">
        <f>IF(A972="В/П",,MIN(SUMIFS(L$3:L971,H$3:H971,H972,B$3:B971,B972)+E972,8)-SUMIFS(L$3:L971,H$3:H971,H972,B$3:B971,B972))</f>
        <v>8</v>
      </c>
    </row>
    <row r="973" spans="1:12" x14ac:dyDescent="0.2">
      <c r="A973" s="66" t="s">
        <v>53</v>
      </c>
      <c r="B973" s="6">
        <v>45381</v>
      </c>
      <c r="C973" s="71" t="str">
        <f t="shared" si="67"/>
        <v>Сб</v>
      </c>
      <c r="H973" s="7" t="s">
        <v>52</v>
      </c>
      <c r="I973" s="69">
        <f t="shared" si="68"/>
        <v>45352</v>
      </c>
      <c r="J973" s="30" t="str">
        <f>CHOOSE(SUMPRODUCT((K973:L973&gt;0)*{1,2})+1,"","переработка","норма","норма + переработка")</f>
        <v/>
      </c>
      <c r="K973" s="30">
        <f t="shared" si="65"/>
        <v>0</v>
      </c>
      <c r="L973" s="30">
        <f>IF(A973="В/П",,MIN(SUMIFS(L$3:L972,H$3:H972,H973,B$3:B972,B973)+E973,8)-SUMIFS(L$3:L972,H$3:H972,H973,B$3:B972,B973))</f>
        <v>0</v>
      </c>
    </row>
    <row r="974" spans="1:12" x14ac:dyDescent="0.2">
      <c r="A974" s="66" t="s">
        <v>53</v>
      </c>
      <c r="B974" s="6">
        <v>45382</v>
      </c>
      <c r="C974" s="71" t="str">
        <f t="shared" si="67"/>
        <v>Вс</v>
      </c>
      <c r="H974" s="7" t="s">
        <v>52</v>
      </c>
      <c r="I974" s="69">
        <f t="shared" si="68"/>
        <v>45352</v>
      </c>
      <c r="J974" s="30" t="str">
        <f>CHOOSE(SUMPRODUCT((K974:L974&gt;0)*{1,2})+1,"","переработка","норма","норма + переработка")</f>
        <v/>
      </c>
      <c r="K974" s="30">
        <f t="shared" si="65"/>
        <v>0</v>
      </c>
      <c r="L974" s="30">
        <f>IF(A974="В/П",,MIN(SUMIFS(L$3:L973,H$3:H973,H974,B$3:B973,B974)+E974,8)-SUMIFS(L$3:L973,H$3:H973,H974,B$3:B973,B974))</f>
        <v>0</v>
      </c>
    </row>
    <row r="975" spans="1:12" x14ac:dyDescent="0.2">
      <c r="B975" s="6">
        <v>45352</v>
      </c>
      <c r="C975" s="71" t="str">
        <f t="shared" si="67"/>
        <v>Пт</v>
      </c>
      <c r="D975" s="30" t="s">
        <v>78</v>
      </c>
      <c r="E975" s="30">
        <v>8</v>
      </c>
      <c r="H975" s="7" t="s">
        <v>32</v>
      </c>
      <c r="I975" s="69">
        <f t="shared" si="68"/>
        <v>45352</v>
      </c>
      <c r="J975" s="30" t="str">
        <f>CHOOSE(SUMPRODUCT((K975:L975&gt;0)*{1,2})+1,"","переработка","норма","норма + переработка")</f>
        <v>норма</v>
      </c>
      <c r="K975" s="30">
        <f t="shared" si="65"/>
        <v>0</v>
      </c>
      <c r="L975" s="30">
        <f>IF(A975="В/П",,MIN(SUMIFS(L$3:L974,H$3:H974,H975,B$3:B974,B975)+E975,8)-SUMIFS(L$3:L974,H$3:H974,H975,B$3:B974,B975))</f>
        <v>8</v>
      </c>
    </row>
    <row r="976" spans="1:12" x14ac:dyDescent="0.2">
      <c r="A976" s="66" t="s">
        <v>53</v>
      </c>
      <c r="B976" s="6">
        <v>45353</v>
      </c>
      <c r="C976" s="71" t="str">
        <f t="shared" si="67"/>
        <v>Сб</v>
      </c>
      <c r="E976" s="30">
        <v>0</v>
      </c>
      <c r="H976" s="7" t="s">
        <v>32</v>
      </c>
      <c r="I976" s="69">
        <f t="shared" si="68"/>
        <v>45352</v>
      </c>
      <c r="J976" s="30" t="str">
        <f>CHOOSE(SUMPRODUCT((K976:L976&gt;0)*{1,2})+1,"","переработка","норма","норма + переработка")</f>
        <v/>
      </c>
      <c r="K976" s="30">
        <f t="shared" si="65"/>
        <v>0</v>
      </c>
      <c r="L976" s="30">
        <f>IF(A976="В/П",,MIN(SUMIFS(L$3:L975,H$3:H975,H976,B$3:B975,B976)+E976,8)-SUMIFS(L$3:L975,H$3:H975,H976,B$3:B975,B976))</f>
        <v>0</v>
      </c>
    </row>
    <row r="977" spans="1:12" x14ac:dyDescent="0.2">
      <c r="A977" s="66" t="s">
        <v>53</v>
      </c>
      <c r="B977" s="6">
        <v>45354</v>
      </c>
      <c r="C977" s="71" t="str">
        <f t="shared" si="67"/>
        <v>Вс</v>
      </c>
      <c r="E977" s="30">
        <v>0</v>
      </c>
      <c r="H977" s="7" t="s">
        <v>32</v>
      </c>
      <c r="I977" s="69">
        <f t="shared" si="68"/>
        <v>45352</v>
      </c>
      <c r="J977" s="30" t="str">
        <f>CHOOSE(SUMPRODUCT((K977:L977&gt;0)*{1,2})+1,"","переработка","норма","норма + переработка")</f>
        <v/>
      </c>
      <c r="K977" s="30">
        <f t="shared" si="65"/>
        <v>0</v>
      </c>
      <c r="L977" s="30">
        <f>IF(A977="В/П",,MIN(SUMIFS(L$3:L976,H$3:H976,H977,B$3:B976,B977)+E977,8)-SUMIFS(L$3:L976,H$3:H976,H977,B$3:B976,B977))</f>
        <v>0</v>
      </c>
    </row>
    <row r="978" spans="1:12" x14ac:dyDescent="0.2">
      <c r="B978" s="6">
        <v>45355</v>
      </c>
      <c r="C978" s="71" t="str">
        <f t="shared" si="67"/>
        <v>Пн</v>
      </c>
      <c r="D978" s="30" t="s">
        <v>78</v>
      </c>
      <c r="E978" s="30">
        <v>8</v>
      </c>
      <c r="H978" s="7" t="s">
        <v>32</v>
      </c>
      <c r="I978" s="69">
        <f t="shared" si="68"/>
        <v>45352</v>
      </c>
      <c r="J978" s="30" t="str">
        <f>CHOOSE(SUMPRODUCT((K978:L978&gt;0)*{1,2})+1,"","переработка","норма","норма + переработка")</f>
        <v>норма</v>
      </c>
      <c r="K978" s="30">
        <f t="shared" ref="K978:K1041" si="69">MIN(E978,E978-L978)</f>
        <v>0</v>
      </c>
      <c r="L978" s="30">
        <f>IF(A978="В/П",,MIN(SUMIFS(L$3:L977,H$3:H977,H978,B$3:B977,B978)+E978,8)-SUMIFS(L$3:L977,H$3:H977,H978,B$3:B977,B978))</f>
        <v>8</v>
      </c>
    </row>
    <row r="979" spans="1:12" x14ac:dyDescent="0.2">
      <c r="B979" s="6">
        <v>45356</v>
      </c>
      <c r="C979" s="71" t="str">
        <f t="shared" si="67"/>
        <v>Вт</v>
      </c>
      <c r="D979" s="30" t="s">
        <v>78</v>
      </c>
      <c r="E979" s="30">
        <v>8</v>
      </c>
      <c r="H979" s="7" t="s">
        <v>32</v>
      </c>
      <c r="I979" s="69">
        <f t="shared" si="68"/>
        <v>45352</v>
      </c>
      <c r="J979" s="30" t="str">
        <f>CHOOSE(SUMPRODUCT((K979:L979&gt;0)*{1,2})+1,"","переработка","норма","норма + переработка")</f>
        <v>норма</v>
      </c>
      <c r="K979" s="30">
        <f t="shared" si="69"/>
        <v>0</v>
      </c>
      <c r="L979" s="30">
        <f>IF(A979="В/П",,MIN(SUMIFS(L$3:L978,H$3:H978,H979,B$3:B978,B979)+E979,8)-SUMIFS(L$3:L978,H$3:H978,H979,B$3:B978,B979))</f>
        <v>8</v>
      </c>
    </row>
    <row r="980" spans="1:12" x14ac:dyDescent="0.2">
      <c r="B980" s="6">
        <v>45357</v>
      </c>
      <c r="C980" s="71" t="str">
        <f t="shared" si="67"/>
        <v>Ср</v>
      </c>
      <c r="D980" s="30" t="s">
        <v>78</v>
      </c>
      <c r="E980" s="30">
        <v>8</v>
      </c>
      <c r="H980" s="7" t="s">
        <v>32</v>
      </c>
      <c r="I980" s="69">
        <f t="shared" si="68"/>
        <v>45352</v>
      </c>
      <c r="J980" s="30" t="str">
        <f>CHOOSE(SUMPRODUCT((K980:L980&gt;0)*{1,2})+1,"","переработка","норма","норма + переработка")</f>
        <v>норма</v>
      </c>
      <c r="K980" s="30">
        <f t="shared" si="69"/>
        <v>0</v>
      </c>
      <c r="L980" s="30">
        <f>IF(A980="В/П",,MIN(SUMIFS(L$3:L979,H$3:H979,H980,B$3:B979,B980)+E980,8)-SUMIFS(L$3:L979,H$3:H979,H980,B$3:B979,B980))</f>
        <v>8</v>
      </c>
    </row>
    <row r="981" spans="1:12" x14ac:dyDescent="0.2">
      <c r="B981" s="6">
        <v>45358</v>
      </c>
      <c r="C981" s="71" t="str">
        <f t="shared" si="67"/>
        <v>Чт</v>
      </c>
      <c r="D981" s="30" t="s">
        <v>78</v>
      </c>
      <c r="E981" s="30">
        <v>8</v>
      </c>
      <c r="H981" s="7" t="s">
        <v>32</v>
      </c>
      <c r="I981" s="69">
        <f t="shared" si="68"/>
        <v>45352</v>
      </c>
      <c r="J981" s="30" t="str">
        <f>CHOOSE(SUMPRODUCT((K981:L981&gt;0)*{1,2})+1,"","переработка","норма","норма + переработка")</f>
        <v>норма</v>
      </c>
      <c r="K981" s="30">
        <f t="shared" si="69"/>
        <v>0</v>
      </c>
      <c r="L981" s="30">
        <f>IF(A981="В/П",,MIN(SUMIFS(L$3:L980,H$3:H980,H981,B$3:B980,B981)+E981,8)-SUMIFS(L$3:L980,H$3:H980,H981,B$3:B980,B981))</f>
        <v>8</v>
      </c>
    </row>
    <row r="982" spans="1:12" x14ac:dyDescent="0.2">
      <c r="A982" s="66" t="s">
        <v>53</v>
      </c>
      <c r="B982" s="6">
        <v>45359</v>
      </c>
      <c r="C982" s="71" t="str">
        <f t="shared" si="67"/>
        <v>Пт</v>
      </c>
      <c r="D982" s="30" t="s">
        <v>78</v>
      </c>
      <c r="E982" s="30">
        <v>8</v>
      </c>
      <c r="H982" s="7" t="s">
        <v>32</v>
      </c>
      <c r="I982" s="69">
        <f t="shared" si="68"/>
        <v>45352</v>
      </c>
      <c r="J982" s="30" t="str">
        <f>CHOOSE(SUMPRODUCT((K982:L982&gt;0)*{1,2})+1,"","переработка","норма","норма + переработка")</f>
        <v>переработка</v>
      </c>
      <c r="K982" s="30">
        <f t="shared" si="69"/>
        <v>8</v>
      </c>
      <c r="L982" s="30">
        <f>IF(A982="В/П",,MIN(SUMIFS(L$3:L981,H$3:H981,H982,B$3:B981,B982)+E982,8)-SUMIFS(L$3:L981,H$3:H981,H982,B$3:B981,B982))</f>
        <v>0</v>
      </c>
    </row>
    <row r="983" spans="1:12" x14ac:dyDescent="0.2">
      <c r="A983" s="66" t="s">
        <v>53</v>
      </c>
      <c r="B983" s="6">
        <v>45360</v>
      </c>
      <c r="C983" s="71" t="str">
        <f t="shared" si="67"/>
        <v>Сб</v>
      </c>
      <c r="E983" s="30">
        <v>0</v>
      </c>
      <c r="H983" s="7" t="s">
        <v>32</v>
      </c>
      <c r="I983" s="69">
        <f t="shared" si="68"/>
        <v>45352</v>
      </c>
      <c r="J983" s="30" t="str">
        <f>CHOOSE(SUMPRODUCT((K983:L983&gt;0)*{1,2})+1,"","переработка","норма","норма + переработка")</f>
        <v/>
      </c>
      <c r="K983" s="30">
        <f t="shared" si="69"/>
        <v>0</v>
      </c>
      <c r="L983" s="30">
        <f>IF(A983="В/П",,MIN(SUMIFS(L$3:L982,H$3:H982,H983,B$3:B982,B983)+E983,8)-SUMIFS(L$3:L982,H$3:H982,H983,B$3:B982,B983))</f>
        <v>0</v>
      </c>
    </row>
    <row r="984" spans="1:12" x14ac:dyDescent="0.2">
      <c r="A984" s="66" t="s">
        <v>53</v>
      </c>
      <c r="B984" s="6">
        <v>45361</v>
      </c>
      <c r="C984" s="71" t="str">
        <f t="shared" si="67"/>
        <v>Вс</v>
      </c>
      <c r="E984" s="30">
        <v>0</v>
      </c>
      <c r="H984" s="7" t="s">
        <v>32</v>
      </c>
      <c r="I984" s="69">
        <f t="shared" si="68"/>
        <v>45352</v>
      </c>
      <c r="J984" s="30" t="str">
        <f>CHOOSE(SUMPRODUCT((K984:L984&gt;0)*{1,2})+1,"","переработка","норма","норма + переработка")</f>
        <v/>
      </c>
      <c r="K984" s="30">
        <f t="shared" si="69"/>
        <v>0</v>
      </c>
      <c r="L984" s="30">
        <f>IF(A984="В/П",,MIN(SUMIFS(L$3:L983,H$3:H983,H984,B$3:B983,B984)+E984,8)-SUMIFS(L$3:L983,H$3:H983,H984,B$3:B983,B984))</f>
        <v>0</v>
      </c>
    </row>
    <row r="985" spans="1:12" x14ac:dyDescent="0.2">
      <c r="B985" s="6">
        <v>45362</v>
      </c>
      <c r="C985" s="71" t="str">
        <f t="shared" si="67"/>
        <v>Пн</v>
      </c>
      <c r="D985" s="30" t="s">
        <v>78</v>
      </c>
      <c r="E985" s="30">
        <v>8</v>
      </c>
      <c r="H985" s="7" t="s">
        <v>32</v>
      </c>
      <c r="I985" s="69">
        <f t="shared" si="68"/>
        <v>45352</v>
      </c>
      <c r="J985" s="30" t="str">
        <f>CHOOSE(SUMPRODUCT((K985:L985&gt;0)*{1,2})+1,"","переработка","норма","норма + переработка")</f>
        <v>норма</v>
      </c>
      <c r="K985" s="30">
        <f t="shared" si="69"/>
        <v>0</v>
      </c>
      <c r="L985" s="30">
        <f>IF(A985="В/П",,MIN(SUMIFS(L$3:L984,H$3:H984,H985,B$3:B984,B985)+E985,8)-SUMIFS(L$3:L984,H$3:H984,H985,B$3:B984,B985))</f>
        <v>8</v>
      </c>
    </row>
    <row r="986" spans="1:12" x14ac:dyDescent="0.2">
      <c r="B986" s="6">
        <v>45363</v>
      </c>
      <c r="C986" s="71" t="str">
        <f t="shared" si="67"/>
        <v>Вт</v>
      </c>
      <c r="D986" s="30" t="s">
        <v>78</v>
      </c>
      <c r="E986" s="30">
        <v>8</v>
      </c>
      <c r="H986" s="7" t="s">
        <v>32</v>
      </c>
      <c r="I986" s="69">
        <f t="shared" si="68"/>
        <v>45352</v>
      </c>
      <c r="J986" s="30" t="str">
        <f>CHOOSE(SUMPRODUCT((K986:L986&gt;0)*{1,2})+1,"","переработка","норма","норма + переработка")</f>
        <v>норма</v>
      </c>
      <c r="K986" s="30">
        <f t="shared" si="69"/>
        <v>0</v>
      </c>
      <c r="L986" s="30">
        <f>IF(A986="В/П",,MIN(SUMIFS(L$3:L985,H$3:H985,H986,B$3:B985,B986)+E986,8)-SUMIFS(L$3:L985,H$3:H985,H986,B$3:B985,B986))</f>
        <v>8</v>
      </c>
    </row>
    <row r="987" spans="1:12" x14ac:dyDescent="0.2">
      <c r="B987" s="6">
        <v>45364</v>
      </c>
      <c r="C987" s="71" t="str">
        <f t="shared" si="67"/>
        <v>Ср</v>
      </c>
      <c r="D987" s="30" t="s">
        <v>78</v>
      </c>
      <c r="E987" s="30">
        <v>8</v>
      </c>
      <c r="H987" s="7" t="s">
        <v>32</v>
      </c>
      <c r="I987" s="69">
        <f t="shared" si="68"/>
        <v>45352</v>
      </c>
      <c r="J987" s="30" t="str">
        <f>CHOOSE(SUMPRODUCT((K987:L987&gt;0)*{1,2})+1,"","переработка","норма","норма + переработка")</f>
        <v>норма</v>
      </c>
      <c r="K987" s="30">
        <f t="shared" si="69"/>
        <v>0</v>
      </c>
      <c r="L987" s="30">
        <f>IF(A987="В/П",,MIN(SUMIFS(L$3:L986,H$3:H986,H987,B$3:B986,B987)+E987,8)-SUMIFS(L$3:L986,H$3:H986,H987,B$3:B986,B987))</f>
        <v>8</v>
      </c>
    </row>
    <row r="988" spans="1:12" x14ac:dyDescent="0.2">
      <c r="B988" s="6">
        <v>45365</v>
      </c>
      <c r="C988" s="71" t="str">
        <f t="shared" si="67"/>
        <v>Чт</v>
      </c>
      <c r="D988" s="30" t="s">
        <v>78</v>
      </c>
      <c r="E988" s="30">
        <v>8</v>
      </c>
      <c r="H988" s="7" t="s">
        <v>32</v>
      </c>
      <c r="I988" s="69">
        <f t="shared" si="68"/>
        <v>45352</v>
      </c>
      <c r="J988" s="30" t="str">
        <f>CHOOSE(SUMPRODUCT((K988:L988&gt;0)*{1,2})+1,"","переработка","норма","норма + переработка")</f>
        <v>норма</v>
      </c>
      <c r="K988" s="30">
        <f t="shared" si="69"/>
        <v>0</v>
      </c>
      <c r="L988" s="30">
        <f>IF(A988="В/П",,MIN(SUMIFS(L$3:L987,H$3:H987,H988,B$3:B987,B988)+E988,8)-SUMIFS(L$3:L987,H$3:H987,H988,B$3:B987,B988))</f>
        <v>8</v>
      </c>
    </row>
    <row r="989" spans="1:12" x14ac:dyDescent="0.2">
      <c r="B989" s="6">
        <v>45366</v>
      </c>
      <c r="C989" s="71" t="str">
        <f t="shared" si="67"/>
        <v>Пт</v>
      </c>
      <c r="D989" s="30" t="s">
        <v>78</v>
      </c>
      <c r="E989" s="30">
        <v>8</v>
      </c>
      <c r="H989" s="7" t="s">
        <v>32</v>
      </c>
      <c r="I989" s="69">
        <f t="shared" si="68"/>
        <v>45352</v>
      </c>
      <c r="J989" s="30" t="str">
        <f>CHOOSE(SUMPRODUCT((K989:L989&gt;0)*{1,2})+1,"","переработка","норма","норма + переработка")</f>
        <v>норма</v>
      </c>
      <c r="K989" s="30">
        <f t="shared" si="69"/>
        <v>0</v>
      </c>
      <c r="L989" s="30">
        <f>IF(A989="В/П",,MIN(SUMIFS(L$3:L988,H$3:H988,H989,B$3:B988,B989)+E989,8)-SUMIFS(L$3:L988,H$3:H988,H989,B$3:B988,B989))</f>
        <v>8</v>
      </c>
    </row>
    <row r="990" spans="1:12" x14ac:dyDescent="0.2">
      <c r="A990" s="66" t="s">
        <v>53</v>
      </c>
      <c r="B990" s="6">
        <v>45367</v>
      </c>
      <c r="C990" s="71" t="str">
        <f t="shared" si="67"/>
        <v>Сб</v>
      </c>
      <c r="E990" s="30">
        <v>0</v>
      </c>
      <c r="H990" s="7" t="s">
        <v>32</v>
      </c>
      <c r="I990" s="69">
        <f t="shared" si="68"/>
        <v>45352</v>
      </c>
      <c r="J990" s="30" t="str">
        <f>CHOOSE(SUMPRODUCT((K990:L990&gt;0)*{1,2})+1,"","переработка","норма","норма + переработка")</f>
        <v/>
      </c>
      <c r="K990" s="30">
        <f t="shared" si="69"/>
        <v>0</v>
      </c>
      <c r="L990" s="30">
        <f>IF(A990="В/П",,MIN(SUMIFS(L$3:L989,H$3:H989,H990,B$3:B989,B990)+E990,8)-SUMIFS(L$3:L989,H$3:H989,H990,B$3:B989,B990))</f>
        <v>0</v>
      </c>
    </row>
    <row r="991" spans="1:12" x14ac:dyDescent="0.2">
      <c r="A991" s="66" t="s">
        <v>53</v>
      </c>
      <c r="B991" s="6">
        <v>45368</v>
      </c>
      <c r="C991" s="71" t="str">
        <f t="shared" si="67"/>
        <v>Вс</v>
      </c>
      <c r="E991" s="30">
        <v>0</v>
      </c>
      <c r="H991" s="7" t="s">
        <v>32</v>
      </c>
      <c r="I991" s="69">
        <f t="shared" si="68"/>
        <v>45352</v>
      </c>
      <c r="J991" s="30" t="str">
        <f>CHOOSE(SUMPRODUCT((K991:L991&gt;0)*{1,2})+1,"","переработка","норма","норма + переработка")</f>
        <v/>
      </c>
      <c r="K991" s="30">
        <f t="shared" si="69"/>
        <v>0</v>
      </c>
      <c r="L991" s="30">
        <f>IF(A991="В/П",,MIN(SUMIFS(L$3:L990,H$3:H990,H991,B$3:B990,B991)+E991,8)-SUMIFS(L$3:L990,H$3:H990,H991,B$3:B990,B991))</f>
        <v>0</v>
      </c>
    </row>
    <row r="992" spans="1:12" x14ac:dyDescent="0.2">
      <c r="B992" s="6">
        <v>45369</v>
      </c>
      <c r="C992" s="71" t="str">
        <f t="shared" si="67"/>
        <v>Пн</v>
      </c>
      <c r="D992" s="30" t="s">
        <v>78</v>
      </c>
      <c r="E992" s="30">
        <v>8</v>
      </c>
      <c r="H992" s="7" t="s">
        <v>32</v>
      </c>
      <c r="I992" s="69">
        <f t="shared" si="68"/>
        <v>45352</v>
      </c>
      <c r="J992" s="30" t="str">
        <f>CHOOSE(SUMPRODUCT((K992:L992&gt;0)*{1,2})+1,"","переработка","норма","норма + переработка")</f>
        <v>норма</v>
      </c>
      <c r="K992" s="30">
        <f t="shared" si="69"/>
        <v>0</v>
      </c>
      <c r="L992" s="30">
        <f>IF(A992="В/П",,MIN(SUMIFS(L$3:L991,H$3:H991,H992,B$3:B991,B992)+E992,8)-SUMIFS(L$3:L991,H$3:H991,H992,B$3:B991,B992))</f>
        <v>8</v>
      </c>
    </row>
    <row r="993" spans="1:12" x14ac:dyDescent="0.2">
      <c r="B993" s="6">
        <v>45370</v>
      </c>
      <c r="C993" s="71" t="str">
        <f t="shared" si="67"/>
        <v>Вт</v>
      </c>
      <c r="D993" s="30" t="s">
        <v>78</v>
      </c>
      <c r="E993" s="30">
        <v>8</v>
      </c>
      <c r="H993" s="7" t="s">
        <v>32</v>
      </c>
      <c r="I993" s="69">
        <f t="shared" si="68"/>
        <v>45352</v>
      </c>
      <c r="J993" s="30" t="str">
        <f>CHOOSE(SUMPRODUCT((K993:L993&gt;0)*{1,2})+1,"","переработка","норма","норма + переработка")</f>
        <v>норма</v>
      </c>
      <c r="K993" s="30">
        <f t="shared" si="69"/>
        <v>0</v>
      </c>
      <c r="L993" s="30">
        <f>IF(A993="В/П",,MIN(SUMIFS(L$3:L992,H$3:H992,H993,B$3:B992,B993)+E993,8)-SUMIFS(L$3:L992,H$3:H992,H993,B$3:B992,B993))</f>
        <v>8</v>
      </c>
    </row>
    <row r="994" spans="1:12" x14ac:dyDescent="0.2">
      <c r="B994" s="6">
        <v>45371</v>
      </c>
      <c r="C994" s="71" t="str">
        <f t="shared" si="67"/>
        <v>Ср</v>
      </c>
      <c r="D994" s="30" t="s">
        <v>78</v>
      </c>
      <c r="E994" s="30">
        <v>8</v>
      </c>
      <c r="H994" s="7" t="s">
        <v>32</v>
      </c>
      <c r="I994" s="69">
        <f t="shared" si="68"/>
        <v>45352</v>
      </c>
      <c r="J994" s="30" t="str">
        <f>CHOOSE(SUMPRODUCT((K994:L994&gt;0)*{1,2})+1,"","переработка","норма","норма + переработка")</f>
        <v>норма</v>
      </c>
      <c r="K994" s="30">
        <f t="shared" si="69"/>
        <v>0</v>
      </c>
      <c r="L994" s="30">
        <f>IF(A994="В/П",,MIN(SUMIFS(L$3:L993,H$3:H993,H994,B$3:B993,B994)+E994,8)-SUMIFS(L$3:L993,H$3:H993,H994,B$3:B993,B994))</f>
        <v>8</v>
      </c>
    </row>
    <row r="995" spans="1:12" x14ac:dyDescent="0.2">
      <c r="B995" s="6">
        <v>45372</v>
      </c>
      <c r="C995" s="71" t="str">
        <f t="shared" si="67"/>
        <v>Чт</v>
      </c>
      <c r="D995" s="30" t="s">
        <v>78</v>
      </c>
      <c r="E995" s="30">
        <v>8</v>
      </c>
      <c r="H995" s="7" t="s">
        <v>32</v>
      </c>
      <c r="I995" s="69">
        <f t="shared" si="68"/>
        <v>45352</v>
      </c>
      <c r="J995" s="30" t="str">
        <f>CHOOSE(SUMPRODUCT((K995:L995&gt;0)*{1,2})+1,"","переработка","норма","норма + переработка")</f>
        <v>норма</v>
      </c>
      <c r="K995" s="30">
        <f t="shared" si="69"/>
        <v>0</v>
      </c>
      <c r="L995" s="30">
        <f>IF(A995="В/П",,MIN(SUMIFS(L$3:L994,H$3:H994,H995,B$3:B994,B995)+E995,8)-SUMIFS(L$3:L994,H$3:H994,H995,B$3:B994,B995))</f>
        <v>8</v>
      </c>
    </row>
    <row r="996" spans="1:12" x14ac:dyDescent="0.2">
      <c r="B996" s="6">
        <v>45373</v>
      </c>
      <c r="C996" s="71" t="str">
        <f t="shared" si="67"/>
        <v>Пт</v>
      </c>
      <c r="D996" s="30" t="s">
        <v>78</v>
      </c>
      <c r="E996" s="30">
        <v>8</v>
      </c>
      <c r="H996" s="7" t="s">
        <v>32</v>
      </c>
      <c r="I996" s="69">
        <f t="shared" si="68"/>
        <v>45352</v>
      </c>
      <c r="J996" s="30" t="str">
        <f>CHOOSE(SUMPRODUCT((K996:L996&gt;0)*{1,2})+1,"","переработка","норма","норма + переработка")</f>
        <v>норма</v>
      </c>
      <c r="K996" s="30">
        <f t="shared" si="69"/>
        <v>0</v>
      </c>
      <c r="L996" s="30">
        <f>IF(A996="В/П",,MIN(SUMIFS(L$3:L995,H$3:H995,H996,B$3:B995,B996)+E996,8)-SUMIFS(L$3:L995,H$3:H995,H996,B$3:B995,B996))</f>
        <v>8</v>
      </c>
    </row>
    <row r="997" spans="1:12" x14ac:dyDescent="0.2">
      <c r="A997" s="66" t="s">
        <v>53</v>
      </c>
      <c r="B997" s="6">
        <v>45374</v>
      </c>
      <c r="C997" s="71" t="str">
        <f t="shared" si="67"/>
        <v>Сб</v>
      </c>
      <c r="E997" s="30">
        <v>0</v>
      </c>
      <c r="H997" s="7" t="s">
        <v>32</v>
      </c>
      <c r="I997" s="69">
        <f t="shared" si="68"/>
        <v>45352</v>
      </c>
      <c r="J997" s="30" t="str">
        <f>CHOOSE(SUMPRODUCT((K997:L997&gt;0)*{1,2})+1,"","переработка","норма","норма + переработка")</f>
        <v/>
      </c>
      <c r="K997" s="30">
        <f t="shared" si="69"/>
        <v>0</v>
      </c>
      <c r="L997" s="30">
        <f>IF(A997="В/П",,MIN(SUMIFS(L$3:L996,H$3:H996,H997,B$3:B996,B997)+E997,8)-SUMIFS(L$3:L996,H$3:H996,H997,B$3:B996,B997))</f>
        <v>0</v>
      </c>
    </row>
    <row r="998" spans="1:12" x14ac:dyDescent="0.2">
      <c r="A998" s="66" t="s">
        <v>53</v>
      </c>
      <c r="B998" s="6">
        <v>45375</v>
      </c>
      <c r="C998" s="71" t="str">
        <f t="shared" si="67"/>
        <v>Вс</v>
      </c>
      <c r="E998" s="30">
        <v>0</v>
      </c>
      <c r="H998" s="7" t="s">
        <v>32</v>
      </c>
      <c r="I998" s="69">
        <f t="shared" si="68"/>
        <v>45352</v>
      </c>
      <c r="J998" s="30" t="str">
        <f>CHOOSE(SUMPRODUCT((K998:L998&gt;0)*{1,2})+1,"","переработка","норма","норма + переработка")</f>
        <v/>
      </c>
      <c r="K998" s="30">
        <f t="shared" si="69"/>
        <v>0</v>
      </c>
      <c r="L998" s="30">
        <f>IF(A998="В/П",,MIN(SUMIFS(L$3:L997,H$3:H997,H998,B$3:B997,B998)+E998,8)-SUMIFS(L$3:L997,H$3:H997,H998,B$3:B997,B998))</f>
        <v>0</v>
      </c>
    </row>
    <row r="999" spans="1:12" x14ac:dyDescent="0.2">
      <c r="B999" s="6">
        <v>45376</v>
      </c>
      <c r="C999" s="71" t="str">
        <f t="shared" si="67"/>
        <v>Пн</v>
      </c>
      <c r="D999" s="30" t="s">
        <v>78</v>
      </c>
      <c r="E999" s="30">
        <v>10</v>
      </c>
      <c r="H999" s="7" t="s">
        <v>32</v>
      </c>
      <c r="I999" s="69">
        <f t="shared" si="68"/>
        <v>45352</v>
      </c>
      <c r="J999" s="30" t="str">
        <f>CHOOSE(SUMPRODUCT((K999:L999&gt;0)*{1,2})+1,"","переработка","норма","норма + переработка")</f>
        <v>норма + переработка</v>
      </c>
      <c r="K999" s="30">
        <f t="shared" si="69"/>
        <v>2</v>
      </c>
      <c r="L999" s="30">
        <f>IF(A999="В/П",,MIN(SUMIFS(L$3:L998,H$3:H998,H999,B$3:B998,B999)+E999,8)-SUMIFS(L$3:L998,H$3:H998,H999,B$3:B998,B999))</f>
        <v>8</v>
      </c>
    </row>
    <row r="1000" spans="1:12" x14ac:dyDescent="0.2">
      <c r="B1000" s="6">
        <v>45377</v>
      </c>
      <c r="C1000" s="71" t="str">
        <f t="shared" si="67"/>
        <v>Вт</v>
      </c>
      <c r="D1000" s="30" t="s">
        <v>78</v>
      </c>
      <c r="E1000" s="30">
        <v>8</v>
      </c>
      <c r="H1000" s="7" t="s">
        <v>32</v>
      </c>
      <c r="I1000" s="69">
        <f t="shared" si="68"/>
        <v>45352</v>
      </c>
      <c r="J1000" s="30" t="str">
        <f>CHOOSE(SUMPRODUCT((K1000:L1000&gt;0)*{1,2})+1,"","переработка","норма","норма + переработка")</f>
        <v>норма</v>
      </c>
      <c r="K1000" s="30">
        <f t="shared" si="69"/>
        <v>0</v>
      </c>
      <c r="L1000" s="30">
        <f>IF(A1000="В/П",,MIN(SUMIFS(L$3:L999,H$3:H999,H1000,B$3:B999,B1000)+E1000,8)-SUMIFS(L$3:L999,H$3:H999,H1000,B$3:B999,B1000))</f>
        <v>8</v>
      </c>
    </row>
    <row r="1001" spans="1:12" x14ac:dyDescent="0.2">
      <c r="B1001" s="6">
        <v>45378</v>
      </c>
      <c r="C1001" s="71" t="str">
        <f t="shared" si="67"/>
        <v>Ср</v>
      </c>
      <c r="D1001" s="30" t="s">
        <v>78</v>
      </c>
      <c r="E1001" s="30">
        <v>8</v>
      </c>
      <c r="H1001" s="7" t="s">
        <v>32</v>
      </c>
      <c r="I1001" s="69">
        <f t="shared" si="68"/>
        <v>45352</v>
      </c>
      <c r="J1001" s="30" t="str">
        <f>CHOOSE(SUMPRODUCT((K1001:L1001&gt;0)*{1,2})+1,"","переработка","норма","норма + переработка")</f>
        <v>норма</v>
      </c>
      <c r="K1001" s="30">
        <f t="shared" si="69"/>
        <v>0</v>
      </c>
      <c r="L1001" s="30">
        <f>IF(A1001="В/П",,MIN(SUMIFS(L$3:L1000,H$3:H1000,H1001,B$3:B1000,B1001)+E1001,8)-SUMIFS(L$3:L1000,H$3:H1000,H1001,B$3:B1000,B1001))</f>
        <v>8</v>
      </c>
    </row>
    <row r="1002" spans="1:12" x14ac:dyDescent="0.2">
      <c r="B1002" s="6">
        <v>45379</v>
      </c>
      <c r="C1002" s="71" t="str">
        <f t="shared" si="67"/>
        <v>Чт</v>
      </c>
      <c r="D1002" s="30" t="s">
        <v>78</v>
      </c>
      <c r="E1002" s="30">
        <v>11</v>
      </c>
      <c r="H1002" s="7" t="s">
        <v>32</v>
      </c>
      <c r="I1002" s="69">
        <f t="shared" si="68"/>
        <v>45352</v>
      </c>
      <c r="J1002" s="30" t="str">
        <f>CHOOSE(SUMPRODUCT((K1002:L1002&gt;0)*{1,2})+1,"","переработка","норма","норма + переработка")</f>
        <v>норма + переработка</v>
      </c>
      <c r="K1002" s="30">
        <f t="shared" si="69"/>
        <v>3</v>
      </c>
      <c r="L1002" s="30">
        <f>IF(A1002="В/П",,MIN(SUMIFS(L$3:L1001,H$3:H1001,H1002,B$3:B1001,B1002)+E1002,8)-SUMIFS(L$3:L1001,H$3:H1001,H1002,B$3:B1001,B1002))</f>
        <v>8</v>
      </c>
    </row>
    <row r="1003" spans="1:12" x14ac:dyDescent="0.2">
      <c r="B1003" s="6">
        <v>45380</v>
      </c>
      <c r="C1003" s="71" t="str">
        <f t="shared" si="67"/>
        <v>Пт</v>
      </c>
      <c r="D1003" s="30" t="s">
        <v>78</v>
      </c>
      <c r="E1003" s="30">
        <v>8</v>
      </c>
      <c r="H1003" s="7" t="s">
        <v>32</v>
      </c>
      <c r="I1003" s="69">
        <f t="shared" si="68"/>
        <v>45352</v>
      </c>
      <c r="J1003" s="30" t="str">
        <f>CHOOSE(SUMPRODUCT((K1003:L1003&gt;0)*{1,2})+1,"","переработка","норма","норма + переработка")</f>
        <v>норма</v>
      </c>
      <c r="K1003" s="30">
        <f t="shared" si="69"/>
        <v>0</v>
      </c>
      <c r="L1003" s="30">
        <f>IF(A1003="В/П",,MIN(SUMIFS(L$3:L1002,H$3:H1002,H1003,B$3:B1002,B1003)+E1003,8)-SUMIFS(L$3:L1002,H$3:H1002,H1003,B$3:B1002,B1003))</f>
        <v>8</v>
      </c>
    </row>
    <row r="1004" spans="1:12" x14ac:dyDescent="0.2">
      <c r="A1004" s="66" t="s">
        <v>53</v>
      </c>
      <c r="B1004" s="6">
        <v>45381</v>
      </c>
      <c r="C1004" s="71" t="str">
        <f t="shared" si="67"/>
        <v>Сб</v>
      </c>
      <c r="E1004" s="30">
        <v>0</v>
      </c>
      <c r="H1004" s="7" t="s">
        <v>32</v>
      </c>
      <c r="I1004" s="69">
        <f t="shared" si="68"/>
        <v>45352</v>
      </c>
      <c r="J1004" s="30" t="str">
        <f>CHOOSE(SUMPRODUCT((K1004:L1004&gt;0)*{1,2})+1,"","переработка","норма","норма + переработка")</f>
        <v/>
      </c>
      <c r="K1004" s="30">
        <f t="shared" si="69"/>
        <v>0</v>
      </c>
      <c r="L1004" s="30">
        <f>IF(A1004="В/П",,MIN(SUMIFS(L$3:L1003,H$3:H1003,H1004,B$3:B1003,B1004)+E1004,8)-SUMIFS(L$3:L1003,H$3:H1003,H1004,B$3:B1003,B1004))</f>
        <v>0</v>
      </c>
    </row>
    <row r="1005" spans="1:12" x14ac:dyDescent="0.2">
      <c r="A1005" s="66" t="s">
        <v>53</v>
      </c>
      <c r="B1005" s="6">
        <v>45382</v>
      </c>
      <c r="C1005" s="71" t="str">
        <f t="shared" si="67"/>
        <v>Вс</v>
      </c>
      <c r="E1005" s="30">
        <v>0</v>
      </c>
      <c r="H1005" s="7" t="s">
        <v>32</v>
      </c>
      <c r="I1005" s="69">
        <f t="shared" si="68"/>
        <v>45352</v>
      </c>
      <c r="J1005" s="30" t="str">
        <f>CHOOSE(SUMPRODUCT((K1005:L1005&gt;0)*{1,2})+1,"","переработка","норма","норма + переработка")</f>
        <v/>
      </c>
      <c r="K1005" s="30">
        <f t="shared" si="69"/>
        <v>0</v>
      </c>
      <c r="L1005" s="30">
        <f>IF(A1005="В/П",,MIN(SUMIFS(L$3:L1004,H$3:H1004,H1005,B$3:B1004,B1005)+E1005,8)-SUMIFS(L$3:L1004,H$3:H1004,H1005,B$3:B1004,B1005))</f>
        <v>0</v>
      </c>
    </row>
    <row r="1006" spans="1:12" x14ac:dyDescent="0.2">
      <c r="B1006" s="6">
        <v>45352</v>
      </c>
      <c r="C1006" s="71" t="str">
        <f t="shared" si="67"/>
        <v>Пт</v>
      </c>
      <c r="D1006" s="30" t="s">
        <v>45</v>
      </c>
      <c r="E1006" s="30">
        <v>8</v>
      </c>
      <c r="H1006" s="7" t="s">
        <v>46</v>
      </c>
      <c r="I1006" s="69">
        <f t="shared" si="68"/>
        <v>45352</v>
      </c>
      <c r="J1006" s="30" t="str">
        <f>CHOOSE(SUMPRODUCT((K1006:L1006&gt;0)*{1,2})+1,"","переработка","норма","норма + переработка")</f>
        <v>норма</v>
      </c>
      <c r="K1006" s="30">
        <f t="shared" si="69"/>
        <v>0</v>
      </c>
      <c r="L1006" s="30">
        <f>IF(A1006="В/П",,MIN(SUMIFS(L$3:L1005,H$3:H1005,H1006,B$3:B1005,B1006)+E1006,8)-SUMIFS(L$3:L1005,H$3:H1005,H1006,B$3:B1005,B1006))</f>
        <v>8</v>
      </c>
    </row>
    <row r="1007" spans="1:12" x14ac:dyDescent="0.2">
      <c r="A1007" s="66" t="s">
        <v>53</v>
      </c>
      <c r="B1007" s="6">
        <v>45353</v>
      </c>
      <c r="C1007" s="71" t="str">
        <f t="shared" si="67"/>
        <v>Сб</v>
      </c>
      <c r="D1007" s="30" t="s">
        <v>45</v>
      </c>
      <c r="E1007" s="30">
        <v>8</v>
      </c>
      <c r="H1007" s="7" t="s">
        <v>46</v>
      </c>
      <c r="I1007" s="69">
        <f t="shared" si="68"/>
        <v>45352</v>
      </c>
      <c r="J1007" s="30" t="str">
        <f>CHOOSE(SUMPRODUCT((K1007:L1007&gt;0)*{1,2})+1,"","переработка","норма","норма + переработка")</f>
        <v>переработка</v>
      </c>
      <c r="K1007" s="30">
        <f t="shared" si="69"/>
        <v>8</v>
      </c>
      <c r="L1007" s="30">
        <f>IF(A1007="В/П",,MIN(SUMIFS(L$3:L1006,H$3:H1006,H1007,B$3:B1006,B1007)+E1007,8)-SUMIFS(L$3:L1006,H$3:H1006,H1007,B$3:B1006,B1007))</f>
        <v>0</v>
      </c>
    </row>
    <row r="1008" spans="1:12" x14ac:dyDescent="0.2">
      <c r="A1008" s="66" t="s">
        <v>53</v>
      </c>
      <c r="B1008" s="6">
        <v>45354</v>
      </c>
      <c r="C1008" s="71" t="str">
        <f t="shared" si="67"/>
        <v>Вс</v>
      </c>
      <c r="E1008" s="30">
        <v>0</v>
      </c>
      <c r="H1008" s="7" t="s">
        <v>46</v>
      </c>
      <c r="I1008" s="69">
        <f t="shared" si="68"/>
        <v>45352</v>
      </c>
      <c r="J1008" s="30" t="str">
        <f>CHOOSE(SUMPRODUCT((K1008:L1008&gt;0)*{1,2})+1,"","переработка","норма","норма + переработка")</f>
        <v/>
      </c>
      <c r="K1008" s="30">
        <f t="shared" si="69"/>
        <v>0</v>
      </c>
      <c r="L1008" s="30">
        <f>IF(A1008="В/П",,MIN(SUMIFS(L$3:L1007,H$3:H1007,H1008,B$3:B1007,B1008)+E1008,8)-SUMIFS(L$3:L1007,H$3:H1007,H1008,B$3:B1007,B1008))</f>
        <v>0</v>
      </c>
    </row>
    <row r="1009" spans="1:12" x14ac:dyDescent="0.2">
      <c r="B1009" s="6">
        <v>45355</v>
      </c>
      <c r="C1009" s="71" t="str">
        <f t="shared" si="67"/>
        <v>Пн</v>
      </c>
      <c r="D1009" s="30" t="s">
        <v>45</v>
      </c>
      <c r="E1009" s="30">
        <v>8</v>
      </c>
      <c r="H1009" s="7" t="s">
        <v>46</v>
      </c>
      <c r="I1009" s="69">
        <f t="shared" si="68"/>
        <v>45352</v>
      </c>
      <c r="J1009" s="30" t="str">
        <f>CHOOSE(SUMPRODUCT((K1009:L1009&gt;0)*{1,2})+1,"","переработка","норма","норма + переработка")</f>
        <v>норма</v>
      </c>
      <c r="K1009" s="30">
        <f t="shared" si="69"/>
        <v>0</v>
      </c>
      <c r="L1009" s="30">
        <f>IF(A1009="В/П",,MIN(SUMIFS(L$3:L1008,H$3:H1008,H1009,B$3:B1008,B1009)+E1009,8)-SUMIFS(L$3:L1008,H$3:H1008,H1009,B$3:B1008,B1009))</f>
        <v>8</v>
      </c>
    </row>
    <row r="1010" spans="1:12" x14ac:dyDescent="0.2">
      <c r="B1010" s="6">
        <v>45356</v>
      </c>
      <c r="C1010" s="71" t="str">
        <f t="shared" si="67"/>
        <v>Вт</v>
      </c>
      <c r="D1010" s="30" t="s">
        <v>45</v>
      </c>
      <c r="E1010" s="30">
        <v>8</v>
      </c>
      <c r="H1010" s="7" t="s">
        <v>46</v>
      </c>
      <c r="I1010" s="69">
        <f t="shared" si="68"/>
        <v>45352</v>
      </c>
      <c r="J1010" s="30" t="str">
        <f>CHOOSE(SUMPRODUCT((K1010:L1010&gt;0)*{1,2})+1,"","переработка","норма","норма + переработка")</f>
        <v>норма</v>
      </c>
      <c r="K1010" s="30">
        <f t="shared" si="69"/>
        <v>0</v>
      </c>
      <c r="L1010" s="30">
        <f>IF(A1010="В/П",,MIN(SUMIFS(L$3:L1009,H$3:H1009,H1010,B$3:B1009,B1010)+E1010,8)-SUMIFS(L$3:L1009,H$3:H1009,H1010,B$3:B1009,B1010))</f>
        <v>8</v>
      </c>
    </row>
    <row r="1011" spans="1:12" x14ac:dyDescent="0.2">
      <c r="B1011" s="6">
        <v>45357</v>
      </c>
      <c r="C1011" s="71" t="str">
        <f t="shared" ref="C1011:C1074" si="70">TEXT(B1011,"ДДД")</f>
        <v>Ср</v>
      </c>
      <c r="D1011" s="30" t="s">
        <v>45</v>
      </c>
      <c r="E1011" s="30">
        <v>8</v>
      </c>
      <c r="H1011" s="7" t="s">
        <v>46</v>
      </c>
      <c r="I1011" s="69">
        <f t="shared" si="68"/>
        <v>45352</v>
      </c>
      <c r="J1011" s="30" t="str">
        <f>CHOOSE(SUMPRODUCT((K1011:L1011&gt;0)*{1,2})+1,"","переработка","норма","норма + переработка")</f>
        <v>норма</v>
      </c>
      <c r="K1011" s="30">
        <f t="shared" si="69"/>
        <v>0</v>
      </c>
      <c r="L1011" s="30">
        <f>IF(A1011="В/П",,MIN(SUMIFS(L$3:L1010,H$3:H1010,H1011,B$3:B1010,B1011)+E1011,8)-SUMIFS(L$3:L1010,H$3:H1010,H1011,B$3:B1010,B1011))</f>
        <v>8</v>
      </c>
    </row>
    <row r="1012" spans="1:12" x14ac:dyDescent="0.2">
      <c r="B1012" s="6">
        <v>45358</v>
      </c>
      <c r="C1012" s="71" t="str">
        <f t="shared" si="70"/>
        <v>Чт</v>
      </c>
      <c r="D1012" s="30" t="s">
        <v>45</v>
      </c>
      <c r="E1012" s="30">
        <v>8</v>
      </c>
      <c r="H1012" s="7" t="s">
        <v>46</v>
      </c>
      <c r="I1012" s="69">
        <f t="shared" si="68"/>
        <v>45352</v>
      </c>
      <c r="J1012" s="30" t="str">
        <f>CHOOSE(SUMPRODUCT((K1012:L1012&gt;0)*{1,2})+1,"","переработка","норма","норма + переработка")</f>
        <v>норма</v>
      </c>
      <c r="K1012" s="30">
        <f t="shared" si="69"/>
        <v>0</v>
      </c>
      <c r="L1012" s="30">
        <f>IF(A1012="В/П",,MIN(SUMIFS(L$3:L1011,H$3:H1011,H1012,B$3:B1011,B1012)+E1012,8)-SUMIFS(L$3:L1011,H$3:H1011,H1012,B$3:B1011,B1012))</f>
        <v>8</v>
      </c>
    </row>
    <row r="1013" spans="1:12" x14ac:dyDescent="0.2">
      <c r="A1013" s="66" t="s">
        <v>53</v>
      </c>
      <c r="B1013" s="6">
        <v>45359</v>
      </c>
      <c r="C1013" s="71" t="str">
        <f t="shared" si="70"/>
        <v>Пт</v>
      </c>
      <c r="E1013" s="30">
        <v>0</v>
      </c>
      <c r="H1013" s="7" t="s">
        <v>46</v>
      </c>
      <c r="I1013" s="69">
        <f t="shared" si="68"/>
        <v>45352</v>
      </c>
      <c r="J1013" s="30" t="str">
        <f>CHOOSE(SUMPRODUCT((K1013:L1013&gt;0)*{1,2})+1,"","переработка","норма","норма + переработка")</f>
        <v/>
      </c>
      <c r="K1013" s="30">
        <f t="shared" si="69"/>
        <v>0</v>
      </c>
      <c r="L1013" s="30">
        <f>IF(A1013="В/П",,MIN(SUMIFS(L$3:L1012,H$3:H1012,H1013,B$3:B1012,B1013)+E1013,8)-SUMIFS(L$3:L1012,H$3:H1012,H1013,B$3:B1012,B1013))</f>
        <v>0</v>
      </c>
    </row>
    <row r="1014" spans="1:12" x14ac:dyDescent="0.2">
      <c r="A1014" s="66" t="s">
        <v>53</v>
      </c>
      <c r="B1014" s="6">
        <v>45360</v>
      </c>
      <c r="C1014" s="71" t="str">
        <f t="shared" si="70"/>
        <v>Сб</v>
      </c>
      <c r="E1014" s="30">
        <v>0</v>
      </c>
      <c r="H1014" s="7" t="s">
        <v>46</v>
      </c>
      <c r="I1014" s="69">
        <f t="shared" si="68"/>
        <v>45352</v>
      </c>
      <c r="J1014" s="30" t="str">
        <f>CHOOSE(SUMPRODUCT((K1014:L1014&gt;0)*{1,2})+1,"","переработка","норма","норма + переработка")</f>
        <v/>
      </c>
      <c r="K1014" s="30">
        <f t="shared" si="69"/>
        <v>0</v>
      </c>
      <c r="L1014" s="30">
        <f>IF(A1014="В/П",,MIN(SUMIFS(L$3:L1013,H$3:H1013,H1014,B$3:B1013,B1014)+E1014,8)-SUMIFS(L$3:L1013,H$3:H1013,H1014,B$3:B1013,B1014))</f>
        <v>0</v>
      </c>
    </row>
    <row r="1015" spans="1:12" x14ac:dyDescent="0.2">
      <c r="A1015" s="66" t="s">
        <v>53</v>
      </c>
      <c r="B1015" s="6">
        <v>45361</v>
      </c>
      <c r="C1015" s="71" t="str">
        <f t="shared" si="70"/>
        <v>Вс</v>
      </c>
      <c r="E1015" s="30">
        <v>0</v>
      </c>
      <c r="H1015" s="7" t="s">
        <v>46</v>
      </c>
      <c r="I1015" s="69">
        <f t="shared" si="68"/>
        <v>45352</v>
      </c>
      <c r="J1015" s="30" t="str">
        <f>CHOOSE(SUMPRODUCT((K1015:L1015&gt;0)*{1,2})+1,"","переработка","норма","норма + переработка")</f>
        <v/>
      </c>
      <c r="K1015" s="30">
        <f t="shared" si="69"/>
        <v>0</v>
      </c>
      <c r="L1015" s="30">
        <f>IF(A1015="В/П",,MIN(SUMIFS(L$3:L1014,H$3:H1014,H1015,B$3:B1014,B1015)+E1015,8)-SUMIFS(L$3:L1014,H$3:H1014,H1015,B$3:B1014,B1015))</f>
        <v>0</v>
      </c>
    </row>
    <row r="1016" spans="1:12" x14ac:dyDescent="0.2">
      <c r="B1016" s="6">
        <v>45362</v>
      </c>
      <c r="C1016" s="71" t="str">
        <f t="shared" si="70"/>
        <v>Пн</v>
      </c>
      <c r="D1016" s="30" t="s">
        <v>45</v>
      </c>
      <c r="E1016" s="30">
        <v>8</v>
      </c>
      <c r="H1016" s="7" t="s">
        <v>46</v>
      </c>
      <c r="I1016" s="69">
        <f t="shared" si="68"/>
        <v>45352</v>
      </c>
      <c r="J1016" s="30" t="str">
        <f>CHOOSE(SUMPRODUCT((K1016:L1016&gt;0)*{1,2})+1,"","переработка","норма","норма + переработка")</f>
        <v>норма</v>
      </c>
      <c r="K1016" s="30">
        <f t="shared" si="69"/>
        <v>0</v>
      </c>
      <c r="L1016" s="30">
        <f>IF(A1016="В/П",,MIN(SUMIFS(L$3:L1015,H$3:H1015,H1016,B$3:B1015,B1016)+E1016,8)-SUMIFS(L$3:L1015,H$3:H1015,H1016,B$3:B1015,B1016))</f>
        <v>8</v>
      </c>
    </row>
    <row r="1017" spans="1:12" x14ac:dyDescent="0.2">
      <c r="B1017" s="6">
        <v>45363</v>
      </c>
      <c r="C1017" s="71" t="str">
        <f t="shared" si="70"/>
        <v>Вт</v>
      </c>
      <c r="D1017" s="30" t="s">
        <v>45</v>
      </c>
      <c r="E1017" s="30">
        <v>8</v>
      </c>
      <c r="H1017" s="7" t="s">
        <v>46</v>
      </c>
      <c r="I1017" s="69">
        <f t="shared" si="68"/>
        <v>45352</v>
      </c>
      <c r="J1017" s="30" t="str">
        <f>CHOOSE(SUMPRODUCT((K1017:L1017&gt;0)*{1,2})+1,"","переработка","норма","норма + переработка")</f>
        <v>норма</v>
      </c>
      <c r="K1017" s="30">
        <f t="shared" si="69"/>
        <v>0</v>
      </c>
      <c r="L1017" s="30">
        <f>IF(A1017="В/П",,MIN(SUMIFS(L$3:L1016,H$3:H1016,H1017,B$3:B1016,B1017)+E1017,8)-SUMIFS(L$3:L1016,H$3:H1016,H1017,B$3:B1016,B1017))</f>
        <v>8</v>
      </c>
    </row>
    <row r="1018" spans="1:12" x14ac:dyDescent="0.2">
      <c r="B1018" s="6">
        <v>45364</v>
      </c>
      <c r="C1018" s="71" t="str">
        <f t="shared" si="70"/>
        <v>Ср</v>
      </c>
      <c r="D1018" s="30" t="s">
        <v>45</v>
      </c>
      <c r="E1018" s="30">
        <v>8</v>
      </c>
      <c r="H1018" s="7" t="s">
        <v>46</v>
      </c>
      <c r="I1018" s="69">
        <f t="shared" si="68"/>
        <v>45352</v>
      </c>
      <c r="J1018" s="30" t="str">
        <f>CHOOSE(SUMPRODUCT((K1018:L1018&gt;0)*{1,2})+1,"","переработка","норма","норма + переработка")</f>
        <v>норма</v>
      </c>
      <c r="K1018" s="30">
        <f t="shared" si="69"/>
        <v>0</v>
      </c>
      <c r="L1018" s="30">
        <f>IF(A1018="В/П",,MIN(SUMIFS(L$3:L1017,H$3:H1017,H1018,B$3:B1017,B1018)+E1018,8)-SUMIFS(L$3:L1017,H$3:H1017,H1018,B$3:B1017,B1018))</f>
        <v>8</v>
      </c>
    </row>
    <row r="1019" spans="1:12" x14ac:dyDescent="0.2">
      <c r="B1019" s="6">
        <v>45365</v>
      </c>
      <c r="C1019" s="71" t="str">
        <f t="shared" si="70"/>
        <v>Чт</v>
      </c>
      <c r="D1019" s="30" t="s">
        <v>45</v>
      </c>
      <c r="E1019" s="30">
        <v>8</v>
      </c>
      <c r="H1019" s="7" t="s">
        <v>46</v>
      </c>
      <c r="I1019" s="69">
        <f t="shared" si="68"/>
        <v>45352</v>
      </c>
      <c r="J1019" s="30" t="str">
        <f>CHOOSE(SUMPRODUCT((K1019:L1019&gt;0)*{1,2})+1,"","переработка","норма","норма + переработка")</f>
        <v>норма</v>
      </c>
      <c r="K1019" s="30">
        <f t="shared" si="69"/>
        <v>0</v>
      </c>
      <c r="L1019" s="30">
        <f>IF(A1019="В/П",,MIN(SUMIFS(L$3:L1018,H$3:H1018,H1019,B$3:B1018,B1019)+E1019,8)-SUMIFS(L$3:L1018,H$3:H1018,H1019,B$3:B1018,B1019))</f>
        <v>8</v>
      </c>
    </row>
    <row r="1020" spans="1:12" x14ac:dyDescent="0.2">
      <c r="B1020" s="6">
        <v>45366</v>
      </c>
      <c r="C1020" s="71" t="str">
        <f t="shared" si="70"/>
        <v>Пт</v>
      </c>
      <c r="D1020" s="30" t="s">
        <v>45</v>
      </c>
      <c r="E1020" s="30">
        <v>8</v>
      </c>
      <c r="H1020" s="7" t="s">
        <v>46</v>
      </c>
      <c r="I1020" s="69">
        <f t="shared" si="68"/>
        <v>45352</v>
      </c>
      <c r="J1020" s="30" t="str">
        <f>CHOOSE(SUMPRODUCT((K1020:L1020&gt;0)*{1,2})+1,"","переработка","норма","норма + переработка")</f>
        <v>норма</v>
      </c>
      <c r="K1020" s="30">
        <f t="shared" si="69"/>
        <v>0</v>
      </c>
      <c r="L1020" s="30">
        <f>IF(A1020="В/П",,MIN(SUMIFS(L$3:L1019,H$3:H1019,H1020,B$3:B1019,B1020)+E1020,8)-SUMIFS(L$3:L1019,H$3:H1019,H1020,B$3:B1019,B1020))</f>
        <v>8</v>
      </c>
    </row>
    <row r="1021" spans="1:12" x14ac:dyDescent="0.2">
      <c r="A1021" s="66" t="s">
        <v>53</v>
      </c>
      <c r="B1021" s="6">
        <v>45367</v>
      </c>
      <c r="C1021" s="71" t="str">
        <f t="shared" si="70"/>
        <v>Сб</v>
      </c>
      <c r="D1021" s="30" t="s">
        <v>45</v>
      </c>
      <c r="E1021" s="30">
        <v>8</v>
      </c>
      <c r="H1021" s="7" t="s">
        <v>46</v>
      </c>
      <c r="I1021" s="69">
        <f t="shared" si="68"/>
        <v>45352</v>
      </c>
      <c r="J1021" s="30" t="str">
        <f>CHOOSE(SUMPRODUCT((K1021:L1021&gt;0)*{1,2})+1,"","переработка","норма","норма + переработка")</f>
        <v>переработка</v>
      </c>
      <c r="K1021" s="30">
        <f t="shared" si="69"/>
        <v>8</v>
      </c>
      <c r="L1021" s="30">
        <f>IF(A1021="В/П",,MIN(SUMIFS(L$3:L1020,H$3:H1020,H1021,B$3:B1020,B1021)+E1021,8)-SUMIFS(L$3:L1020,H$3:H1020,H1021,B$3:B1020,B1021))</f>
        <v>0</v>
      </c>
    </row>
    <row r="1022" spans="1:12" x14ac:dyDescent="0.2">
      <c r="A1022" s="66" t="s">
        <v>53</v>
      </c>
      <c r="B1022" s="6">
        <v>45368</v>
      </c>
      <c r="C1022" s="71" t="str">
        <f t="shared" si="70"/>
        <v>Вс</v>
      </c>
      <c r="E1022" s="30">
        <v>0</v>
      </c>
      <c r="H1022" s="7" t="s">
        <v>46</v>
      </c>
      <c r="I1022" s="69">
        <f t="shared" si="68"/>
        <v>45352</v>
      </c>
      <c r="J1022" s="30" t="str">
        <f>CHOOSE(SUMPRODUCT((K1022:L1022&gt;0)*{1,2})+1,"","переработка","норма","норма + переработка")</f>
        <v/>
      </c>
      <c r="K1022" s="30">
        <f t="shared" si="69"/>
        <v>0</v>
      </c>
      <c r="L1022" s="30">
        <f>IF(A1022="В/П",,MIN(SUMIFS(L$3:L1021,H$3:H1021,H1022,B$3:B1021,B1022)+E1022,8)-SUMIFS(L$3:L1021,H$3:H1021,H1022,B$3:B1021,B1022))</f>
        <v>0</v>
      </c>
    </row>
    <row r="1023" spans="1:12" x14ac:dyDescent="0.2">
      <c r="B1023" s="6">
        <v>45369</v>
      </c>
      <c r="C1023" s="71" t="str">
        <f t="shared" si="70"/>
        <v>Пн</v>
      </c>
      <c r="D1023" s="30" t="s">
        <v>45</v>
      </c>
      <c r="E1023" s="30">
        <v>8</v>
      </c>
      <c r="H1023" s="7" t="s">
        <v>46</v>
      </c>
      <c r="I1023" s="69">
        <f t="shared" si="68"/>
        <v>45352</v>
      </c>
      <c r="J1023" s="30" t="str">
        <f>CHOOSE(SUMPRODUCT((K1023:L1023&gt;0)*{1,2})+1,"","переработка","норма","норма + переработка")</f>
        <v>норма</v>
      </c>
      <c r="K1023" s="30">
        <f t="shared" si="69"/>
        <v>0</v>
      </c>
      <c r="L1023" s="30">
        <f>IF(A1023="В/П",,MIN(SUMIFS(L$3:L1022,H$3:H1022,H1023,B$3:B1022,B1023)+E1023,8)-SUMIFS(L$3:L1022,H$3:H1022,H1023,B$3:B1022,B1023))</f>
        <v>8</v>
      </c>
    </row>
    <row r="1024" spans="1:12" x14ac:dyDescent="0.2">
      <c r="B1024" s="6">
        <v>45370</v>
      </c>
      <c r="C1024" s="71" t="str">
        <f t="shared" si="70"/>
        <v>Вт</v>
      </c>
      <c r="D1024" s="30" t="s">
        <v>45</v>
      </c>
      <c r="E1024" s="30">
        <v>8</v>
      </c>
      <c r="H1024" s="7" t="s">
        <v>46</v>
      </c>
      <c r="I1024" s="69">
        <f t="shared" si="68"/>
        <v>45352</v>
      </c>
      <c r="J1024" s="30" t="str">
        <f>CHOOSE(SUMPRODUCT((K1024:L1024&gt;0)*{1,2})+1,"","переработка","норма","норма + переработка")</f>
        <v>норма</v>
      </c>
      <c r="K1024" s="30">
        <f t="shared" si="69"/>
        <v>0</v>
      </c>
      <c r="L1024" s="30">
        <f>IF(A1024="В/П",,MIN(SUMIFS(L$3:L1023,H$3:H1023,H1024,B$3:B1023,B1024)+E1024,8)-SUMIFS(L$3:L1023,H$3:H1023,H1024,B$3:B1023,B1024))</f>
        <v>8</v>
      </c>
    </row>
    <row r="1025" spans="1:12" x14ac:dyDescent="0.2">
      <c r="B1025" s="6">
        <v>45371</v>
      </c>
      <c r="C1025" s="71" t="str">
        <f t="shared" si="70"/>
        <v>Ср</v>
      </c>
      <c r="D1025" s="30" t="s">
        <v>45</v>
      </c>
      <c r="E1025" s="30">
        <v>8</v>
      </c>
      <c r="H1025" s="7" t="s">
        <v>46</v>
      </c>
      <c r="I1025" s="69">
        <f t="shared" si="68"/>
        <v>45352</v>
      </c>
      <c r="J1025" s="30" t="str">
        <f>CHOOSE(SUMPRODUCT((K1025:L1025&gt;0)*{1,2})+1,"","переработка","норма","норма + переработка")</f>
        <v>норма</v>
      </c>
      <c r="K1025" s="30">
        <f t="shared" si="69"/>
        <v>0</v>
      </c>
      <c r="L1025" s="30">
        <f>IF(A1025="В/П",,MIN(SUMIFS(L$3:L1024,H$3:H1024,H1025,B$3:B1024,B1025)+E1025,8)-SUMIFS(L$3:L1024,H$3:H1024,H1025,B$3:B1024,B1025))</f>
        <v>8</v>
      </c>
    </row>
    <row r="1026" spans="1:12" x14ac:dyDescent="0.2">
      <c r="B1026" s="6">
        <v>45372</v>
      </c>
      <c r="C1026" s="71" t="str">
        <f t="shared" si="70"/>
        <v>Чт</v>
      </c>
      <c r="D1026" s="30" t="s">
        <v>45</v>
      </c>
      <c r="E1026" s="30">
        <v>8</v>
      </c>
      <c r="H1026" s="7" t="s">
        <v>46</v>
      </c>
      <c r="I1026" s="69">
        <f t="shared" si="68"/>
        <v>45352</v>
      </c>
      <c r="J1026" s="30" t="str">
        <f>CHOOSE(SUMPRODUCT((K1026:L1026&gt;0)*{1,2})+1,"","переработка","норма","норма + переработка")</f>
        <v>норма</v>
      </c>
      <c r="K1026" s="30">
        <f t="shared" si="69"/>
        <v>0</v>
      </c>
      <c r="L1026" s="30">
        <f>IF(A1026="В/П",,MIN(SUMIFS(L$3:L1025,H$3:H1025,H1026,B$3:B1025,B1026)+E1026,8)-SUMIFS(L$3:L1025,H$3:H1025,H1026,B$3:B1025,B1026))</f>
        <v>8</v>
      </c>
    </row>
    <row r="1027" spans="1:12" x14ac:dyDescent="0.2">
      <c r="B1027" s="6">
        <v>45373</v>
      </c>
      <c r="C1027" s="71" t="str">
        <f t="shared" si="70"/>
        <v>Пт</v>
      </c>
      <c r="D1027" s="30" t="s">
        <v>45</v>
      </c>
      <c r="E1027" s="30">
        <v>8</v>
      </c>
      <c r="H1027" s="7" t="s">
        <v>46</v>
      </c>
      <c r="I1027" s="69">
        <f t="shared" si="68"/>
        <v>45352</v>
      </c>
      <c r="J1027" s="30" t="str">
        <f>CHOOSE(SUMPRODUCT((K1027:L1027&gt;0)*{1,2})+1,"","переработка","норма","норма + переработка")</f>
        <v>норма</v>
      </c>
      <c r="K1027" s="30">
        <f t="shared" si="69"/>
        <v>0</v>
      </c>
      <c r="L1027" s="30">
        <f>IF(A1027="В/П",,MIN(SUMIFS(L$3:L1026,H$3:H1026,H1027,B$3:B1026,B1027)+E1027,8)-SUMIFS(L$3:L1026,H$3:H1026,H1027,B$3:B1026,B1027))</f>
        <v>8</v>
      </c>
    </row>
    <row r="1028" spans="1:12" x14ac:dyDescent="0.2">
      <c r="A1028" s="66" t="s">
        <v>53</v>
      </c>
      <c r="B1028" s="6">
        <v>45374</v>
      </c>
      <c r="C1028" s="71" t="str">
        <f t="shared" si="70"/>
        <v>Сб</v>
      </c>
      <c r="D1028" s="30" t="s">
        <v>45</v>
      </c>
      <c r="E1028" s="30">
        <v>8</v>
      </c>
      <c r="H1028" s="7" t="s">
        <v>46</v>
      </c>
      <c r="I1028" s="69">
        <f t="shared" ref="I1028:I1091" si="71">EOMONTH(B1028,-1)+1</f>
        <v>45352</v>
      </c>
      <c r="J1028" s="30" t="str">
        <f>CHOOSE(SUMPRODUCT((K1028:L1028&gt;0)*{1,2})+1,"","переработка","норма","норма + переработка")</f>
        <v>переработка</v>
      </c>
      <c r="K1028" s="30">
        <f t="shared" si="69"/>
        <v>8</v>
      </c>
      <c r="L1028" s="30">
        <f>IF(A1028="В/П",,MIN(SUMIFS(L$3:L1027,H$3:H1027,H1028,B$3:B1027,B1028)+E1028,8)-SUMIFS(L$3:L1027,H$3:H1027,H1028,B$3:B1027,B1028))</f>
        <v>0</v>
      </c>
    </row>
    <row r="1029" spans="1:12" x14ac:dyDescent="0.2">
      <c r="A1029" s="66" t="s">
        <v>53</v>
      </c>
      <c r="B1029" s="6">
        <v>45375</v>
      </c>
      <c r="C1029" s="71" t="str">
        <f t="shared" si="70"/>
        <v>Вс</v>
      </c>
      <c r="E1029" s="30">
        <v>0</v>
      </c>
      <c r="H1029" s="7" t="s">
        <v>46</v>
      </c>
      <c r="I1029" s="69">
        <f t="shared" si="71"/>
        <v>45352</v>
      </c>
      <c r="J1029" s="30" t="str">
        <f>CHOOSE(SUMPRODUCT((K1029:L1029&gt;0)*{1,2})+1,"","переработка","норма","норма + переработка")</f>
        <v/>
      </c>
      <c r="K1029" s="30">
        <f t="shared" si="69"/>
        <v>0</v>
      </c>
      <c r="L1029" s="30">
        <f>IF(A1029="В/П",,MIN(SUMIFS(L$3:L1028,H$3:H1028,H1029,B$3:B1028,B1029)+E1029,8)-SUMIFS(L$3:L1028,H$3:H1028,H1029,B$3:B1028,B1029))</f>
        <v>0</v>
      </c>
    </row>
    <row r="1030" spans="1:12" x14ac:dyDescent="0.2">
      <c r="B1030" s="6">
        <v>45376</v>
      </c>
      <c r="C1030" s="71" t="str">
        <f t="shared" si="70"/>
        <v>Пн</v>
      </c>
      <c r="D1030" s="30" t="s">
        <v>45</v>
      </c>
      <c r="E1030" s="30">
        <v>8</v>
      </c>
      <c r="H1030" s="7" t="s">
        <v>46</v>
      </c>
      <c r="I1030" s="69">
        <f t="shared" si="71"/>
        <v>45352</v>
      </c>
      <c r="J1030" s="30" t="str">
        <f>CHOOSE(SUMPRODUCT((K1030:L1030&gt;0)*{1,2})+1,"","переработка","норма","норма + переработка")</f>
        <v>норма</v>
      </c>
      <c r="K1030" s="30">
        <f t="shared" si="69"/>
        <v>0</v>
      </c>
      <c r="L1030" s="30">
        <f>IF(A1030="В/П",,MIN(SUMIFS(L$3:L1029,H$3:H1029,H1030,B$3:B1029,B1030)+E1030,8)-SUMIFS(L$3:L1029,H$3:H1029,H1030,B$3:B1029,B1030))</f>
        <v>8</v>
      </c>
    </row>
    <row r="1031" spans="1:12" x14ac:dyDescent="0.2">
      <c r="B1031" s="6">
        <v>45377</v>
      </c>
      <c r="C1031" s="71" t="str">
        <f t="shared" si="70"/>
        <v>Вт</v>
      </c>
      <c r="D1031" s="30" t="s">
        <v>45</v>
      </c>
      <c r="E1031" s="30">
        <v>8</v>
      </c>
      <c r="H1031" s="7" t="s">
        <v>46</v>
      </c>
      <c r="I1031" s="69">
        <f t="shared" si="71"/>
        <v>45352</v>
      </c>
      <c r="J1031" s="30" t="str">
        <f>CHOOSE(SUMPRODUCT((K1031:L1031&gt;0)*{1,2})+1,"","переработка","норма","норма + переработка")</f>
        <v>норма</v>
      </c>
      <c r="K1031" s="30">
        <f t="shared" si="69"/>
        <v>0</v>
      </c>
      <c r="L1031" s="30">
        <f>IF(A1031="В/П",,MIN(SUMIFS(L$3:L1030,H$3:H1030,H1031,B$3:B1030,B1031)+E1031,8)-SUMIFS(L$3:L1030,H$3:H1030,H1031,B$3:B1030,B1031))</f>
        <v>8</v>
      </c>
    </row>
    <row r="1032" spans="1:12" x14ac:dyDescent="0.2">
      <c r="B1032" s="6">
        <v>45378</v>
      </c>
      <c r="C1032" s="71" t="str">
        <f t="shared" si="70"/>
        <v>Ср</v>
      </c>
      <c r="D1032" s="30" t="s">
        <v>45</v>
      </c>
      <c r="E1032" s="30">
        <v>8</v>
      </c>
      <c r="H1032" s="7" t="s">
        <v>46</v>
      </c>
      <c r="I1032" s="69">
        <f t="shared" si="71"/>
        <v>45352</v>
      </c>
      <c r="J1032" s="30" t="str">
        <f>CHOOSE(SUMPRODUCT((K1032:L1032&gt;0)*{1,2})+1,"","переработка","норма","норма + переработка")</f>
        <v>норма</v>
      </c>
      <c r="K1032" s="30">
        <f t="shared" si="69"/>
        <v>0</v>
      </c>
      <c r="L1032" s="30">
        <f>IF(A1032="В/П",,MIN(SUMIFS(L$3:L1031,H$3:H1031,H1032,B$3:B1031,B1032)+E1032,8)-SUMIFS(L$3:L1031,H$3:H1031,H1032,B$3:B1031,B1032))</f>
        <v>8</v>
      </c>
    </row>
    <row r="1033" spans="1:12" x14ac:dyDescent="0.2">
      <c r="B1033" s="6">
        <v>45379</v>
      </c>
      <c r="C1033" s="71" t="str">
        <f t="shared" si="70"/>
        <v>Чт</v>
      </c>
      <c r="D1033" s="30" t="s">
        <v>45</v>
      </c>
      <c r="E1033" s="30">
        <v>8</v>
      </c>
      <c r="H1033" s="7" t="s">
        <v>46</v>
      </c>
      <c r="I1033" s="69">
        <f t="shared" si="71"/>
        <v>45352</v>
      </c>
      <c r="J1033" s="30" t="str">
        <f>CHOOSE(SUMPRODUCT((K1033:L1033&gt;0)*{1,2})+1,"","переработка","норма","норма + переработка")</f>
        <v>норма</v>
      </c>
      <c r="K1033" s="30">
        <f t="shared" si="69"/>
        <v>0</v>
      </c>
      <c r="L1033" s="30">
        <f>IF(A1033="В/П",,MIN(SUMIFS(L$3:L1032,H$3:H1032,H1033,B$3:B1032,B1033)+E1033,8)-SUMIFS(L$3:L1032,H$3:H1032,H1033,B$3:B1032,B1033))</f>
        <v>8</v>
      </c>
    </row>
    <row r="1034" spans="1:12" x14ac:dyDescent="0.2">
      <c r="B1034" s="6">
        <v>45380</v>
      </c>
      <c r="C1034" s="71" t="str">
        <f t="shared" si="70"/>
        <v>Пт</v>
      </c>
      <c r="D1034" s="30" t="s">
        <v>45</v>
      </c>
      <c r="E1034" s="30">
        <v>8</v>
      </c>
      <c r="H1034" s="7" t="s">
        <v>46</v>
      </c>
      <c r="I1034" s="69">
        <f t="shared" si="71"/>
        <v>45352</v>
      </c>
      <c r="J1034" s="30" t="str">
        <f>CHOOSE(SUMPRODUCT((K1034:L1034&gt;0)*{1,2})+1,"","переработка","норма","норма + переработка")</f>
        <v>норма</v>
      </c>
      <c r="K1034" s="30">
        <f t="shared" si="69"/>
        <v>0</v>
      </c>
      <c r="L1034" s="30">
        <f>IF(A1034="В/П",,MIN(SUMIFS(L$3:L1033,H$3:H1033,H1034,B$3:B1033,B1034)+E1034,8)-SUMIFS(L$3:L1033,H$3:H1033,H1034,B$3:B1033,B1034))</f>
        <v>8</v>
      </c>
    </row>
    <row r="1035" spans="1:12" x14ac:dyDescent="0.2">
      <c r="A1035" s="66" t="s">
        <v>53</v>
      </c>
      <c r="B1035" s="6">
        <v>45381</v>
      </c>
      <c r="C1035" s="71" t="str">
        <f t="shared" si="70"/>
        <v>Сб</v>
      </c>
      <c r="E1035" s="30">
        <v>0</v>
      </c>
      <c r="H1035" s="7" t="s">
        <v>46</v>
      </c>
      <c r="I1035" s="69">
        <f t="shared" si="71"/>
        <v>45352</v>
      </c>
      <c r="J1035" s="30" t="str">
        <f>CHOOSE(SUMPRODUCT((K1035:L1035&gt;0)*{1,2})+1,"","переработка","норма","норма + переработка")</f>
        <v/>
      </c>
      <c r="K1035" s="30">
        <f t="shared" si="69"/>
        <v>0</v>
      </c>
      <c r="L1035" s="30">
        <f>IF(A1035="В/П",,MIN(SUMIFS(L$3:L1034,H$3:H1034,H1035,B$3:B1034,B1035)+E1035,8)-SUMIFS(L$3:L1034,H$3:H1034,H1035,B$3:B1034,B1035))</f>
        <v>0</v>
      </c>
    </row>
    <row r="1036" spans="1:12" x14ac:dyDescent="0.2">
      <c r="A1036" s="66" t="s">
        <v>53</v>
      </c>
      <c r="B1036" s="6">
        <v>45382</v>
      </c>
      <c r="C1036" s="71" t="str">
        <f t="shared" si="70"/>
        <v>Вс</v>
      </c>
      <c r="E1036" s="30">
        <v>0</v>
      </c>
      <c r="H1036" s="7" t="s">
        <v>46</v>
      </c>
      <c r="I1036" s="69">
        <f t="shared" si="71"/>
        <v>45352</v>
      </c>
      <c r="J1036" s="30" t="str">
        <f>CHOOSE(SUMPRODUCT((K1036:L1036&gt;0)*{1,2})+1,"","переработка","норма","норма + переработка")</f>
        <v/>
      </c>
      <c r="K1036" s="30">
        <f t="shared" si="69"/>
        <v>0</v>
      </c>
      <c r="L1036" s="30">
        <f>IF(A1036="В/П",,MIN(SUMIFS(L$3:L1035,H$3:H1035,H1036,B$3:B1035,B1036)+E1036,8)-SUMIFS(L$3:L1035,H$3:H1035,H1036,B$3:B1035,B1036))</f>
        <v>0</v>
      </c>
    </row>
    <row r="1037" spans="1:12" x14ac:dyDescent="0.2">
      <c r="B1037" s="6">
        <v>45352</v>
      </c>
      <c r="C1037" s="71" t="str">
        <f t="shared" si="70"/>
        <v>Пт</v>
      </c>
      <c r="D1037" s="30" t="s">
        <v>87</v>
      </c>
      <c r="E1037" s="30">
        <v>8</v>
      </c>
      <c r="H1037" s="7" t="s">
        <v>25</v>
      </c>
      <c r="I1037" s="69">
        <f t="shared" si="71"/>
        <v>45352</v>
      </c>
      <c r="J1037" s="30" t="str">
        <f>CHOOSE(SUMPRODUCT((K1037:L1037&gt;0)*{1,2})+1,"","переработка","норма","норма + переработка")</f>
        <v>норма</v>
      </c>
      <c r="K1037" s="30">
        <f t="shared" si="69"/>
        <v>0</v>
      </c>
      <c r="L1037" s="30">
        <f>IF(A1037="В/П",,MIN(SUMIFS(L$3:L1036,H$3:H1036,H1037,B$3:B1036,B1037)+E1037,8)-SUMIFS(L$3:L1036,H$3:H1036,H1037,B$3:B1036,B1037))</f>
        <v>8</v>
      </c>
    </row>
    <row r="1038" spans="1:12" x14ac:dyDescent="0.2">
      <c r="A1038" s="66" t="s">
        <v>53</v>
      </c>
      <c r="B1038" s="6">
        <v>45353</v>
      </c>
      <c r="C1038" s="71" t="str">
        <f t="shared" si="70"/>
        <v>Сб</v>
      </c>
      <c r="E1038" s="30">
        <v>0</v>
      </c>
      <c r="H1038" s="7" t="s">
        <v>25</v>
      </c>
      <c r="I1038" s="69">
        <f t="shared" si="71"/>
        <v>45352</v>
      </c>
      <c r="J1038" s="30" t="str">
        <f>CHOOSE(SUMPRODUCT((K1038:L1038&gt;0)*{1,2})+1,"","переработка","норма","норма + переработка")</f>
        <v/>
      </c>
      <c r="K1038" s="30">
        <f t="shared" si="69"/>
        <v>0</v>
      </c>
      <c r="L1038" s="30">
        <f>IF(A1038="В/П",,MIN(SUMIFS(L$3:L1037,H$3:H1037,H1038,B$3:B1037,B1038)+E1038,8)-SUMIFS(L$3:L1037,H$3:H1037,H1038,B$3:B1037,B1038))</f>
        <v>0</v>
      </c>
    </row>
    <row r="1039" spans="1:12" x14ac:dyDescent="0.2">
      <c r="A1039" s="66" t="s">
        <v>53</v>
      </c>
      <c r="B1039" s="6">
        <v>45354</v>
      </c>
      <c r="C1039" s="71" t="str">
        <f t="shared" si="70"/>
        <v>Вс</v>
      </c>
      <c r="E1039" s="30">
        <v>0</v>
      </c>
      <c r="H1039" s="7" t="s">
        <v>25</v>
      </c>
      <c r="I1039" s="69">
        <f t="shared" si="71"/>
        <v>45352</v>
      </c>
      <c r="J1039" s="30" t="str">
        <f>CHOOSE(SUMPRODUCT((K1039:L1039&gt;0)*{1,2})+1,"","переработка","норма","норма + переработка")</f>
        <v/>
      </c>
      <c r="K1039" s="30">
        <f t="shared" si="69"/>
        <v>0</v>
      </c>
      <c r="L1039" s="30">
        <f>IF(A1039="В/П",,MIN(SUMIFS(L$3:L1038,H$3:H1038,H1039,B$3:B1038,B1039)+E1039,8)-SUMIFS(L$3:L1038,H$3:H1038,H1039,B$3:B1038,B1039))</f>
        <v>0</v>
      </c>
    </row>
    <row r="1040" spans="1:12" x14ac:dyDescent="0.2">
      <c r="B1040" s="6">
        <v>45355</v>
      </c>
      <c r="C1040" s="71" t="str">
        <f t="shared" si="70"/>
        <v>Пн</v>
      </c>
      <c r="D1040" s="30" t="s">
        <v>87</v>
      </c>
      <c r="E1040" s="30">
        <v>8</v>
      </c>
      <c r="H1040" s="7" t="s">
        <v>25</v>
      </c>
      <c r="I1040" s="69">
        <f t="shared" si="71"/>
        <v>45352</v>
      </c>
      <c r="J1040" s="30" t="str">
        <f>CHOOSE(SUMPRODUCT((K1040:L1040&gt;0)*{1,2})+1,"","переработка","норма","норма + переработка")</f>
        <v>норма</v>
      </c>
      <c r="K1040" s="30">
        <f t="shared" si="69"/>
        <v>0</v>
      </c>
      <c r="L1040" s="30">
        <f>IF(A1040="В/П",,MIN(SUMIFS(L$3:L1039,H$3:H1039,H1040,B$3:B1039,B1040)+E1040,8)-SUMIFS(L$3:L1039,H$3:H1039,H1040,B$3:B1039,B1040))</f>
        <v>8</v>
      </c>
    </row>
    <row r="1041" spans="1:12" x14ac:dyDescent="0.2">
      <c r="B1041" s="6">
        <v>45356</v>
      </c>
      <c r="C1041" s="71" t="str">
        <f t="shared" si="70"/>
        <v>Вт</v>
      </c>
      <c r="D1041" s="30" t="s">
        <v>87</v>
      </c>
      <c r="E1041" s="30">
        <v>8</v>
      </c>
      <c r="H1041" s="7" t="s">
        <v>25</v>
      </c>
      <c r="I1041" s="69">
        <f t="shared" si="71"/>
        <v>45352</v>
      </c>
      <c r="J1041" s="30" t="str">
        <f>CHOOSE(SUMPRODUCT((K1041:L1041&gt;0)*{1,2})+1,"","переработка","норма","норма + переработка")</f>
        <v>норма</v>
      </c>
      <c r="K1041" s="30">
        <f t="shared" si="69"/>
        <v>0</v>
      </c>
      <c r="L1041" s="30">
        <f>IF(A1041="В/П",,MIN(SUMIFS(L$3:L1040,H$3:H1040,H1041,B$3:B1040,B1041)+E1041,8)-SUMIFS(L$3:L1040,H$3:H1040,H1041,B$3:B1040,B1041))</f>
        <v>8</v>
      </c>
    </row>
    <row r="1042" spans="1:12" x14ac:dyDescent="0.2">
      <c r="B1042" s="6">
        <v>45357</v>
      </c>
      <c r="C1042" s="71" t="str">
        <f t="shared" si="70"/>
        <v>Ср</v>
      </c>
      <c r="D1042" s="30" t="s">
        <v>87</v>
      </c>
      <c r="E1042" s="30">
        <v>8</v>
      </c>
      <c r="H1042" s="7" t="s">
        <v>25</v>
      </c>
      <c r="I1042" s="69">
        <f t="shared" si="71"/>
        <v>45352</v>
      </c>
      <c r="J1042" s="30" t="str">
        <f>CHOOSE(SUMPRODUCT((K1042:L1042&gt;0)*{1,2})+1,"","переработка","норма","норма + переработка")</f>
        <v>норма</v>
      </c>
      <c r="K1042" s="30">
        <f t="shared" ref="K1042:K1105" si="72">MIN(E1042,E1042-L1042)</f>
        <v>0</v>
      </c>
      <c r="L1042" s="30">
        <f>IF(A1042="В/П",,MIN(SUMIFS(L$3:L1041,H$3:H1041,H1042,B$3:B1041,B1042)+E1042,8)-SUMIFS(L$3:L1041,H$3:H1041,H1042,B$3:B1041,B1042))</f>
        <v>8</v>
      </c>
    </row>
    <row r="1043" spans="1:12" x14ac:dyDescent="0.2">
      <c r="B1043" s="6">
        <v>45358</v>
      </c>
      <c r="C1043" s="71" t="str">
        <f t="shared" si="70"/>
        <v>Чт</v>
      </c>
      <c r="D1043" s="30" t="s">
        <v>87</v>
      </c>
      <c r="E1043" s="30">
        <v>7</v>
      </c>
      <c r="H1043" s="7" t="s">
        <v>25</v>
      </c>
      <c r="I1043" s="69">
        <f t="shared" si="71"/>
        <v>45352</v>
      </c>
      <c r="J1043" s="30" t="str">
        <f>CHOOSE(SUMPRODUCT((K1043:L1043&gt;0)*{1,2})+1,"","переработка","норма","норма + переработка")</f>
        <v>норма</v>
      </c>
      <c r="K1043" s="30">
        <f t="shared" si="72"/>
        <v>0</v>
      </c>
      <c r="L1043" s="30">
        <f>IF(A1043="В/П",,MIN(SUMIFS(L$3:L1042,H$3:H1042,H1043,B$3:B1042,B1043)+E1043,8)-SUMIFS(L$3:L1042,H$3:H1042,H1043,B$3:B1042,B1043))</f>
        <v>7</v>
      </c>
    </row>
    <row r="1044" spans="1:12" x14ac:dyDescent="0.2">
      <c r="A1044" s="66" t="s">
        <v>53</v>
      </c>
      <c r="B1044" s="6">
        <v>45359</v>
      </c>
      <c r="C1044" s="71" t="str">
        <f t="shared" si="70"/>
        <v>Пт</v>
      </c>
      <c r="E1044" s="30">
        <v>0</v>
      </c>
      <c r="H1044" s="7" t="s">
        <v>25</v>
      </c>
      <c r="I1044" s="69">
        <f t="shared" si="71"/>
        <v>45352</v>
      </c>
      <c r="J1044" s="30" t="str">
        <f>CHOOSE(SUMPRODUCT((K1044:L1044&gt;0)*{1,2})+1,"","переработка","норма","норма + переработка")</f>
        <v/>
      </c>
      <c r="K1044" s="30">
        <f t="shared" si="72"/>
        <v>0</v>
      </c>
      <c r="L1044" s="30">
        <f>IF(A1044="В/П",,MIN(SUMIFS(L$3:L1043,H$3:H1043,H1044,B$3:B1043,B1044)+E1044,8)-SUMIFS(L$3:L1043,H$3:H1043,H1044,B$3:B1043,B1044))</f>
        <v>0</v>
      </c>
    </row>
    <row r="1045" spans="1:12" x14ac:dyDescent="0.2">
      <c r="A1045" s="66" t="s">
        <v>53</v>
      </c>
      <c r="B1045" s="6">
        <v>45360</v>
      </c>
      <c r="C1045" s="71" t="str">
        <f t="shared" si="70"/>
        <v>Сб</v>
      </c>
      <c r="E1045" s="30">
        <v>0</v>
      </c>
      <c r="H1045" s="7" t="s">
        <v>25</v>
      </c>
      <c r="I1045" s="69">
        <f t="shared" si="71"/>
        <v>45352</v>
      </c>
      <c r="J1045" s="30" t="str">
        <f>CHOOSE(SUMPRODUCT((K1045:L1045&gt;0)*{1,2})+1,"","переработка","норма","норма + переработка")</f>
        <v/>
      </c>
      <c r="K1045" s="30">
        <f t="shared" si="72"/>
        <v>0</v>
      </c>
      <c r="L1045" s="30">
        <f>IF(A1045="В/П",,MIN(SUMIFS(L$3:L1044,H$3:H1044,H1045,B$3:B1044,B1045)+E1045,8)-SUMIFS(L$3:L1044,H$3:H1044,H1045,B$3:B1044,B1045))</f>
        <v>0</v>
      </c>
    </row>
    <row r="1046" spans="1:12" x14ac:dyDescent="0.2">
      <c r="A1046" s="66" t="s">
        <v>53</v>
      </c>
      <c r="B1046" s="6">
        <v>45361</v>
      </c>
      <c r="C1046" s="71" t="str">
        <f t="shared" si="70"/>
        <v>Вс</v>
      </c>
      <c r="E1046" s="30">
        <v>0</v>
      </c>
      <c r="H1046" s="7" t="s">
        <v>25</v>
      </c>
      <c r="I1046" s="69">
        <f t="shared" si="71"/>
        <v>45352</v>
      </c>
      <c r="J1046" s="30" t="str">
        <f>CHOOSE(SUMPRODUCT((K1046:L1046&gt;0)*{1,2})+1,"","переработка","норма","норма + переработка")</f>
        <v/>
      </c>
      <c r="K1046" s="30">
        <f t="shared" si="72"/>
        <v>0</v>
      </c>
      <c r="L1046" s="30">
        <f>IF(A1046="В/П",,MIN(SUMIFS(L$3:L1045,H$3:H1045,H1046,B$3:B1045,B1046)+E1046,8)-SUMIFS(L$3:L1045,H$3:H1045,H1046,B$3:B1045,B1046))</f>
        <v>0</v>
      </c>
    </row>
    <row r="1047" spans="1:12" x14ac:dyDescent="0.2">
      <c r="B1047" s="6">
        <v>45362</v>
      </c>
      <c r="C1047" s="71" t="str">
        <f t="shared" si="70"/>
        <v>Пн</v>
      </c>
      <c r="D1047" s="30" t="s">
        <v>87</v>
      </c>
      <c r="E1047" s="30">
        <v>8</v>
      </c>
      <c r="H1047" s="7" t="s">
        <v>25</v>
      </c>
      <c r="I1047" s="69">
        <f t="shared" si="71"/>
        <v>45352</v>
      </c>
      <c r="J1047" s="30" t="str">
        <f>CHOOSE(SUMPRODUCT((K1047:L1047&gt;0)*{1,2})+1,"","переработка","норма","норма + переработка")</f>
        <v>норма</v>
      </c>
      <c r="K1047" s="30">
        <f t="shared" si="72"/>
        <v>0</v>
      </c>
      <c r="L1047" s="30">
        <f>IF(A1047="В/П",,MIN(SUMIFS(L$3:L1046,H$3:H1046,H1047,B$3:B1046,B1047)+E1047,8)-SUMIFS(L$3:L1046,H$3:H1046,H1047,B$3:B1046,B1047))</f>
        <v>8</v>
      </c>
    </row>
    <row r="1048" spans="1:12" x14ac:dyDescent="0.2">
      <c r="B1048" s="6">
        <v>45363</v>
      </c>
      <c r="C1048" s="71" t="str">
        <f t="shared" si="70"/>
        <v>Вт</v>
      </c>
      <c r="D1048" s="30" t="s">
        <v>87</v>
      </c>
      <c r="E1048" s="30">
        <v>8</v>
      </c>
      <c r="H1048" s="7" t="s">
        <v>25</v>
      </c>
      <c r="I1048" s="69">
        <f t="shared" si="71"/>
        <v>45352</v>
      </c>
      <c r="J1048" s="30" t="str">
        <f>CHOOSE(SUMPRODUCT((K1048:L1048&gt;0)*{1,2})+1,"","переработка","норма","норма + переработка")</f>
        <v>норма</v>
      </c>
      <c r="K1048" s="30">
        <f t="shared" si="72"/>
        <v>0</v>
      </c>
      <c r="L1048" s="30">
        <f>IF(A1048="В/П",,MIN(SUMIFS(L$3:L1047,H$3:H1047,H1048,B$3:B1047,B1048)+E1048,8)-SUMIFS(L$3:L1047,H$3:H1047,H1048,B$3:B1047,B1048))</f>
        <v>8</v>
      </c>
    </row>
    <row r="1049" spans="1:12" x14ac:dyDescent="0.2">
      <c r="B1049" s="6">
        <v>45364</v>
      </c>
      <c r="C1049" s="71" t="str">
        <f t="shared" si="70"/>
        <v>Ср</v>
      </c>
      <c r="D1049" s="30" t="s">
        <v>87</v>
      </c>
      <c r="E1049" s="30">
        <v>8</v>
      </c>
      <c r="H1049" s="7" t="s">
        <v>25</v>
      </c>
      <c r="I1049" s="69">
        <f t="shared" si="71"/>
        <v>45352</v>
      </c>
      <c r="J1049" s="30" t="str">
        <f>CHOOSE(SUMPRODUCT((K1049:L1049&gt;0)*{1,2})+1,"","переработка","норма","норма + переработка")</f>
        <v>норма</v>
      </c>
      <c r="K1049" s="30">
        <f t="shared" si="72"/>
        <v>0</v>
      </c>
      <c r="L1049" s="30">
        <f>IF(A1049="В/П",,MIN(SUMIFS(L$3:L1048,H$3:H1048,H1049,B$3:B1048,B1049)+E1049,8)-SUMIFS(L$3:L1048,H$3:H1048,H1049,B$3:B1048,B1049))</f>
        <v>8</v>
      </c>
    </row>
    <row r="1050" spans="1:12" x14ac:dyDescent="0.2">
      <c r="B1050" s="6">
        <v>45365</v>
      </c>
      <c r="C1050" s="71" t="str">
        <f t="shared" si="70"/>
        <v>Чт</v>
      </c>
      <c r="D1050" s="30" t="s">
        <v>87</v>
      </c>
      <c r="E1050" s="30">
        <v>8</v>
      </c>
      <c r="H1050" s="7" t="s">
        <v>25</v>
      </c>
      <c r="I1050" s="69">
        <f t="shared" si="71"/>
        <v>45352</v>
      </c>
      <c r="J1050" s="30" t="str">
        <f>CHOOSE(SUMPRODUCT((K1050:L1050&gt;0)*{1,2})+1,"","переработка","норма","норма + переработка")</f>
        <v>норма</v>
      </c>
      <c r="K1050" s="30">
        <f t="shared" si="72"/>
        <v>0</v>
      </c>
      <c r="L1050" s="30">
        <f>IF(A1050="В/П",,MIN(SUMIFS(L$3:L1049,H$3:H1049,H1050,B$3:B1049,B1050)+E1050,8)-SUMIFS(L$3:L1049,H$3:H1049,H1050,B$3:B1049,B1050))</f>
        <v>8</v>
      </c>
    </row>
    <row r="1051" spans="1:12" x14ac:dyDescent="0.2">
      <c r="B1051" s="6">
        <v>45366</v>
      </c>
      <c r="C1051" s="71" t="str">
        <f t="shared" si="70"/>
        <v>Пт</v>
      </c>
      <c r="D1051" s="30" t="s">
        <v>87</v>
      </c>
      <c r="E1051" s="30">
        <v>8</v>
      </c>
      <c r="H1051" s="7" t="s">
        <v>25</v>
      </c>
      <c r="I1051" s="69">
        <f t="shared" si="71"/>
        <v>45352</v>
      </c>
      <c r="J1051" s="30" t="str">
        <f>CHOOSE(SUMPRODUCT((K1051:L1051&gt;0)*{1,2})+1,"","переработка","норма","норма + переработка")</f>
        <v>норма</v>
      </c>
      <c r="K1051" s="30">
        <f t="shared" si="72"/>
        <v>0</v>
      </c>
      <c r="L1051" s="30">
        <f>IF(A1051="В/П",,MIN(SUMIFS(L$3:L1050,H$3:H1050,H1051,B$3:B1050,B1051)+E1051,8)-SUMIFS(L$3:L1050,H$3:H1050,H1051,B$3:B1050,B1051))</f>
        <v>8</v>
      </c>
    </row>
    <row r="1052" spans="1:12" x14ac:dyDescent="0.2">
      <c r="A1052" s="66" t="s">
        <v>53</v>
      </c>
      <c r="B1052" s="6">
        <v>45367</v>
      </c>
      <c r="C1052" s="71" t="str">
        <f t="shared" si="70"/>
        <v>Сб</v>
      </c>
      <c r="E1052" s="30">
        <v>0</v>
      </c>
      <c r="H1052" s="7" t="s">
        <v>25</v>
      </c>
      <c r="I1052" s="69">
        <f t="shared" si="71"/>
        <v>45352</v>
      </c>
      <c r="J1052" s="30" t="str">
        <f>CHOOSE(SUMPRODUCT((K1052:L1052&gt;0)*{1,2})+1,"","переработка","норма","норма + переработка")</f>
        <v/>
      </c>
      <c r="K1052" s="30">
        <f t="shared" si="72"/>
        <v>0</v>
      </c>
      <c r="L1052" s="30">
        <f>IF(A1052="В/П",,MIN(SUMIFS(L$3:L1051,H$3:H1051,H1052,B$3:B1051,B1052)+E1052,8)-SUMIFS(L$3:L1051,H$3:H1051,H1052,B$3:B1051,B1052))</f>
        <v>0</v>
      </c>
    </row>
    <row r="1053" spans="1:12" x14ac:dyDescent="0.2">
      <c r="A1053" s="66" t="s">
        <v>53</v>
      </c>
      <c r="B1053" s="6">
        <v>45368</v>
      </c>
      <c r="C1053" s="71" t="str">
        <f t="shared" si="70"/>
        <v>Вс</v>
      </c>
      <c r="E1053" s="30">
        <v>0</v>
      </c>
      <c r="H1053" s="7" t="s">
        <v>25</v>
      </c>
      <c r="I1053" s="69">
        <f t="shared" si="71"/>
        <v>45352</v>
      </c>
      <c r="J1053" s="30" t="str">
        <f>CHOOSE(SUMPRODUCT((K1053:L1053&gt;0)*{1,2})+1,"","переработка","норма","норма + переработка")</f>
        <v/>
      </c>
      <c r="K1053" s="30">
        <f t="shared" si="72"/>
        <v>0</v>
      </c>
      <c r="L1053" s="30">
        <f>IF(A1053="В/П",,MIN(SUMIFS(L$3:L1052,H$3:H1052,H1053,B$3:B1052,B1053)+E1053,8)-SUMIFS(L$3:L1052,H$3:H1052,H1053,B$3:B1052,B1053))</f>
        <v>0</v>
      </c>
    </row>
    <row r="1054" spans="1:12" x14ac:dyDescent="0.2">
      <c r="B1054" s="6">
        <v>45369</v>
      </c>
      <c r="C1054" s="71" t="str">
        <f t="shared" si="70"/>
        <v>Пн</v>
      </c>
      <c r="D1054" s="30" t="s">
        <v>87</v>
      </c>
      <c r="E1054" s="30">
        <v>8</v>
      </c>
      <c r="H1054" s="7" t="s">
        <v>25</v>
      </c>
      <c r="I1054" s="69">
        <f t="shared" si="71"/>
        <v>45352</v>
      </c>
      <c r="J1054" s="30" t="str">
        <f>CHOOSE(SUMPRODUCT((K1054:L1054&gt;0)*{1,2})+1,"","переработка","норма","норма + переработка")</f>
        <v>норма</v>
      </c>
      <c r="K1054" s="30">
        <f t="shared" si="72"/>
        <v>0</v>
      </c>
      <c r="L1054" s="30">
        <f>IF(A1054="В/П",,MIN(SUMIFS(L$3:L1053,H$3:H1053,H1054,B$3:B1053,B1054)+E1054,8)-SUMIFS(L$3:L1053,H$3:H1053,H1054,B$3:B1053,B1054))</f>
        <v>8</v>
      </c>
    </row>
    <row r="1055" spans="1:12" x14ac:dyDescent="0.2">
      <c r="B1055" s="6">
        <v>45370</v>
      </c>
      <c r="C1055" s="71" t="str">
        <f t="shared" si="70"/>
        <v>Вт</v>
      </c>
      <c r="D1055" s="30" t="s">
        <v>87</v>
      </c>
      <c r="E1055" s="30">
        <v>8</v>
      </c>
      <c r="H1055" s="7" t="s">
        <v>25</v>
      </c>
      <c r="I1055" s="69">
        <f t="shared" si="71"/>
        <v>45352</v>
      </c>
      <c r="J1055" s="30" t="str">
        <f>CHOOSE(SUMPRODUCT((K1055:L1055&gt;0)*{1,2})+1,"","переработка","норма","норма + переработка")</f>
        <v>норма</v>
      </c>
      <c r="K1055" s="30">
        <f t="shared" si="72"/>
        <v>0</v>
      </c>
      <c r="L1055" s="30">
        <f>IF(A1055="В/П",,MIN(SUMIFS(L$3:L1054,H$3:H1054,H1055,B$3:B1054,B1055)+E1055,8)-SUMIFS(L$3:L1054,H$3:H1054,H1055,B$3:B1054,B1055))</f>
        <v>8</v>
      </c>
    </row>
    <row r="1056" spans="1:12" x14ac:dyDescent="0.2">
      <c r="B1056" s="6">
        <v>45371</v>
      </c>
      <c r="C1056" s="71" t="str">
        <f t="shared" si="70"/>
        <v>Ср</v>
      </c>
      <c r="D1056" s="30" t="s">
        <v>87</v>
      </c>
      <c r="E1056" s="30">
        <v>8</v>
      </c>
      <c r="H1056" s="7" t="s">
        <v>25</v>
      </c>
      <c r="I1056" s="69">
        <f t="shared" si="71"/>
        <v>45352</v>
      </c>
      <c r="J1056" s="30" t="str">
        <f>CHOOSE(SUMPRODUCT((K1056:L1056&gt;0)*{1,2})+1,"","переработка","норма","норма + переработка")</f>
        <v>норма</v>
      </c>
      <c r="K1056" s="30">
        <f t="shared" si="72"/>
        <v>0</v>
      </c>
      <c r="L1056" s="30">
        <f>IF(A1056="В/П",,MIN(SUMIFS(L$3:L1055,H$3:H1055,H1056,B$3:B1055,B1056)+E1056,8)-SUMIFS(L$3:L1055,H$3:H1055,H1056,B$3:B1055,B1056))</f>
        <v>8</v>
      </c>
    </row>
    <row r="1057" spans="1:12" x14ac:dyDescent="0.2">
      <c r="B1057" s="6">
        <v>45372</v>
      </c>
      <c r="C1057" s="71" t="str">
        <f t="shared" si="70"/>
        <v>Чт</v>
      </c>
      <c r="D1057" s="30" t="s">
        <v>87</v>
      </c>
      <c r="E1057" s="30">
        <v>8</v>
      </c>
      <c r="H1057" s="7" t="s">
        <v>25</v>
      </c>
      <c r="I1057" s="69">
        <f t="shared" si="71"/>
        <v>45352</v>
      </c>
      <c r="J1057" s="30" t="str">
        <f>CHOOSE(SUMPRODUCT((K1057:L1057&gt;0)*{1,2})+1,"","переработка","норма","норма + переработка")</f>
        <v>норма</v>
      </c>
      <c r="K1057" s="30">
        <f t="shared" si="72"/>
        <v>0</v>
      </c>
      <c r="L1057" s="30">
        <f>IF(A1057="В/П",,MIN(SUMIFS(L$3:L1056,H$3:H1056,H1057,B$3:B1056,B1057)+E1057,8)-SUMIFS(L$3:L1056,H$3:H1056,H1057,B$3:B1056,B1057))</f>
        <v>8</v>
      </c>
    </row>
    <row r="1058" spans="1:12" x14ac:dyDescent="0.2">
      <c r="B1058" s="6">
        <v>45373</v>
      </c>
      <c r="C1058" s="71" t="str">
        <f t="shared" si="70"/>
        <v>Пт</v>
      </c>
      <c r="D1058" s="30" t="s">
        <v>87</v>
      </c>
      <c r="E1058" s="30">
        <v>8</v>
      </c>
      <c r="H1058" s="7" t="s">
        <v>25</v>
      </c>
      <c r="I1058" s="69">
        <f t="shared" si="71"/>
        <v>45352</v>
      </c>
      <c r="J1058" s="30" t="str">
        <f>CHOOSE(SUMPRODUCT((K1058:L1058&gt;0)*{1,2})+1,"","переработка","норма","норма + переработка")</f>
        <v>норма</v>
      </c>
      <c r="K1058" s="30">
        <f t="shared" si="72"/>
        <v>0</v>
      </c>
      <c r="L1058" s="30">
        <f>IF(A1058="В/П",,MIN(SUMIFS(L$3:L1057,H$3:H1057,H1058,B$3:B1057,B1058)+E1058,8)-SUMIFS(L$3:L1057,H$3:H1057,H1058,B$3:B1057,B1058))</f>
        <v>8</v>
      </c>
    </row>
    <row r="1059" spans="1:12" x14ac:dyDescent="0.2">
      <c r="A1059" s="66" t="s">
        <v>53</v>
      </c>
      <c r="B1059" s="6">
        <v>45374</v>
      </c>
      <c r="C1059" s="71" t="str">
        <f t="shared" si="70"/>
        <v>Сб</v>
      </c>
      <c r="E1059" s="30">
        <v>0</v>
      </c>
      <c r="H1059" s="7" t="s">
        <v>25</v>
      </c>
      <c r="I1059" s="69">
        <f t="shared" si="71"/>
        <v>45352</v>
      </c>
      <c r="J1059" s="30" t="str">
        <f>CHOOSE(SUMPRODUCT((K1059:L1059&gt;0)*{1,2})+1,"","переработка","норма","норма + переработка")</f>
        <v/>
      </c>
      <c r="K1059" s="30">
        <f t="shared" si="72"/>
        <v>0</v>
      </c>
      <c r="L1059" s="30">
        <f>IF(A1059="В/П",,MIN(SUMIFS(L$3:L1058,H$3:H1058,H1059,B$3:B1058,B1059)+E1059,8)-SUMIFS(L$3:L1058,H$3:H1058,H1059,B$3:B1058,B1059))</f>
        <v>0</v>
      </c>
    </row>
    <row r="1060" spans="1:12" x14ac:dyDescent="0.2">
      <c r="A1060" s="66" t="s">
        <v>53</v>
      </c>
      <c r="B1060" s="6">
        <v>45375</v>
      </c>
      <c r="C1060" s="71" t="str">
        <f t="shared" si="70"/>
        <v>Вс</v>
      </c>
      <c r="E1060" s="30">
        <v>0</v>
      </c>
      <c r="H1060" s="7" t="s">
        <v>25</v>
      </c>
      <c r="I1060" s="69">
        <f t="shared" si="71"/>
        <v>45352</v>
      </c>
      <c r="J1060" s="30" t="str">
        <f>CHOOSE(SUMPRODUCT((K1060:L1060&gt;0)*{1,2})+1,"","переработка","норма","норма + переработка")</f>
        <v/>
      </c>
      <c r="K1060" s="30">
        <f t="shared" si="72"/>
        <v>0</v>
      </c>
      <c r="L1060" s="30">
        <f>IF(A1060="В/П",,MIN(SUMIFS(L$3:L1059,H$3:H1059,H1060,B$3:B1059,B1060)+E1060,8)-SUMIFS(L$3:L1059,H$3:H1059,H1060,B$3:B1059,B1060))</f>
        <v>0</v>
      </c>
    </row>
    <row r="1061" spans="1:12" x14ac:dyDescent="0.2">
      <c r="B1061" s="6">
        <v>45376</v>
      </c>
      <c r="C1061" s="71" t="str">
        <f t="shared" si="70"/>
        <v>Пн</v>
      </c>
      <c r="D1061" s="30" t="s">
        <v>87</v>
      </c>
      <c r="E1061" s="30">
        <v>8</v>
      </c>
      <c r="H1061" s="7" t="s">
        <v>25</v>
      </c>
      <c r="I1061" s="69">
        <f t="shared" si="71"/>
        <v>45352</v>
      </c>
      <c r="J1061" s="30" t="str">
        <f>CHOOSE(SUMPRODUCT((K1061:L1061&gt;0)*{1,2})+1,"","переработка","норма","норма + переработка")</f>
        <v>норма</v>
      </c>
      <c r="K1061" s="30">
        <f t="shared" si="72"/>
        <v>0</v>
      </c>
      <c r="L1061" s="30">
        <f>IF(A1061="В/П",,MIN(SUMIFS(L$3:L1060,H$3:H1060,H1061,B$3:B1060,B1061)+E1061,8)-SUMIFS(L$3:L1060,H$3:H1060,H1061,B$3:B1060,B1061))</f>
        <v>8</v>
      </c>
    </row>
    <row r="1062" spans="1:12" x14ac:dyDescent="0.2">
      <c r="B1062" s="6">
        <v>45377</v>
      </c>
      <c r="C1062" s="71" t="str">
        <f t="shared" si="70"/>
        <v>Вт</v>
      </c>
      <c r="D1062" s="30" t="s">
        <v>87</v>
      </c>
      <c r="E1062" s="30">
        <v>8</v>
      </c>
      <c r="H1062" s="7" t="s">
        <v>25</v>
      </c>
      <c r="I1062" s="69">
        <f t="shared" si="71"/>
        <v>45352</v>
      </c>
      <c r="J1062" s="30" t="str">
        <f>CHOOSE(SUMPRODUCT((K1062:L1062&gt;0)*{1,2})+1,"","переработка","норма","норма + переработка")</f>
        <v>норма</v>
      </c>
      <c r="K1062" s="30">
        <f t="shared" si="72"/>
        <v>0</v>
      </c>
      <c r="L1062" s="30">
        <f>IF(A1062="В/П",,MIN(SUMIFS(L$3:L1061,H$3:H1061,H1062,B$3:B1061,B1062)+E1062,8)-SUMIFS(L$3:L1061,H$3:H1061,H1062,B$3:B1061,B1062))</f>
        <v>8</v>
      </c>
    </row>
    <row r="1063" spans="1:12" x14ac:dyDescent="0.2">
      <c r="B1063" s="6">
        <v>45378</v>
      </c>
      <c r="C1063" s="71" t="str">
        <f t="shared" si="70"/>
        <v>Ср</v>
      </c>
      <c r="D1063" s="30" t="s">
        <v>87</v>
      </c>
      <c r="E1063" s="30">
        <v>8</v>
      </c>
      <c r="H1063" s="7" t="s">
        <v>25</v>
      </c>
      <c r="I1063" s="69">
        <f t="shared" si="71"/>
        <v>45352</v>
      </c>
      <c r="J1063" s="30" t="str">
        <f>CHOOSE(SUMPRODUCT((K1063:L1063&gt;0)*{1,2})+1,"","переработка","норма","норма + переработка")</f>
        <v>норма</v>
      </c>
      <c r="K1063" s="30">
        <f t="shared" si="72"/>
        <v>0</v>
      </c>
      <c r="L1063" s="30">
        <f>IF(A1063="В/П",,MIN(SUMIFS(L$3:L1062,H$3:H1062,H1063,B$3:B1062,B1063)+E1063,8)-SUMIFS(L$3:L1062,H$3:H1062,H1063,B$3:B1062,B1063))</f>
        <v>8</v>
      </c>
    </row>
    <row r="1064" spans="1:12" x14ac:dyDescent="0.2">
      <c r="B1064" s="6">
        <v>45379</v>
      </c>
      <c r="C1064" s="71" t="str">
        <f t="shared" si="70"/>
        <v>Чт</v>
      </c>
      <c r="D1064" s="30" t="s">
        <v>87</v>
      </c>
      <c r="E1064" s="30">
        <v>8</v>
      </c>
      <c r="H1064" s="7" t="s">
        <v>25</v>
      </c>
      <c r="I1064" s="69">
        <f t="shared" si="71"/>
        <v>45352</v>
      </c>
      <c r="J1064" s="30" t="str">
        <f>CHOOSE(SUMPRODUCT((K1064:L1064&gt;0)*{1,2})+1,"","переработка","норма","норма + переработка")</f>
        <v>норма</v>
      </c>
      <c r="K1064" s="30">
        <f t="shared" si="72"/>
        <v>0</v>
      </c>
      <c r="L1064" s="30">
        <f>IF(A1064="В/П",,MIN(SUMIFS(L$3:L1063,H$3:H1063,H1064,B$3:B1063,B1064)+E1064,8)-SUMIFS(L$3:L1063,H$3:H1063,H1064,B$3:B1063,B1064))</f>
        <v>8</v>
      </c>
    </row>
    <row r="1065" spans="1:12" x14ac:dyDescent="0.2">
      <c r="B1065" s="6">
        <v>45380</v>
      </c>
      <c r="C1065" s="71" t="str">
        <f t="shared" si="70"/>
        <v>Пт</v>
      </c>
      <c r="D1065" s="30" t="s">
        <v>87</v>
      </c>
      <c r="E1065" s="30">
        <v>8</v>
      </c>
      <c r="H1065" s="7" t="s">
        <v>25</v>
      </c>
      <c r="I1065" s="69">
        <f t="shared" si="71"/>
        <v>45352</v>
      </c>
      <c r="J1065" s="30" t="str">
        <f>CHOOSE(SUMPRODUCT((K1065:L1065&gt;0)*{1,2})+1,"","переработка","норма","норма + переработка")</f>
        <v>норма</v>
      </c>
      <c r="K1065" s="30">
        <f t="shared" si="72"/>
        <v>0</v>
      </c>
      <c r="L1065" s="30">
        <f>IF(A1065="В/П",,MIN(SUMIFS(L$3:L1064,H$3:H1064,H1065,B$3:B1064,B1065)+E1065,8)-SUMIFS(L$3:L1064,H$3:H1064,H1065,B$3:B1064,B1065))</f>
        <v>8</v>
      </c>
    </row>
    <row r="1066" spans="1:12" x14ac:dyDescent="0.2">
      <c r="A1066" s="66" t="s">
        <v>53</v>
      </c>
      <c r="B1066" s="6">
        <v>45381</v>
      </c>
      <c r="C1066" s="71" t="str">
        <f t="shared" si="70"/>
        <v>Сб</v>
      </c>
      <c r="E1066" s="30">
        <v>0</v>
      </c>
      <c r="H1066" s="7" t="s">
        <v>25</v>
      </c>
      <c r="I1066" s="69">
        <f t="shared" si="71"/>
        <v>45352</v>
      </c>
      <c r="J1066" s="30" t="str">
        <f>CHOOSE(SUMPRODUCT((K1066:L1066&gt;0)*{1,2})+1,"","переработка","норма","норма + переработка")</f>
        <v/>
      </c>
      <c r="K1066" s="30">
        <f t="shared" si="72"/>
        <v>0</v>
      </c>
      <c r="L1066" s="30">
        <f>IF(A1066="В/П",,MIN(SUMIFS(L$3:L1065,H$3:H1065,H1066,B$3:B1065,B1066)+E1066,8)-SUMIFS(L$3:L1065,H$3:H1065,H1066,B$3:B1065,B1066))</f>
        <v>0</v>
      </c>
    </row>
    <row r="1067" spans="1:12" x14ac:dyDescent="0.2">
      <c r="A1067" s="66" t="s">
        <v>53</v>
      </c>
      <c r="B1067" s="6">
        <v>45382</v>
      </c>
      <c r="C1067" s="71" t="str">
        <f t="shared" si="70"/>
        <v>Вс</v>
      </c>
      <c r="E1067" s="30">
        <v>0</v>
      </c>
      <c r="H1067" s="7" t="s">
        <v>25</v>
      </c>
      <c r="I1067" s="69">
        <f t="shared" si="71"/>
        <v>45352</v>
      </c>
      <c r="J1067" s="30" t="str">
        <f>CHOOSE(SUMPRODUCT((K1067:L1067&gt;0)*{1,2})+1,"","переработка","норма","норма + переработка")</f>
        <v/>
      </c>
      <c r="K1067" s="30">
        <f t="shared" si="72"/>
        <v>0</v>
      </c>
      <c r="L1067" s="30">
        <f>IF(A1067="В/П",,MIN(SUMIFS(L$3:L1066,H$3:H1066,H1067,B$3:B1066,B1067)+E1067,8)-SUMIFS(L$3:L1066,H$3:H1066,H1067,B$3:B1066,B1067))</f>
        <v>0</v>
      </c>
    </row>
    <row r="1068" spans="1:12" x14ac:dyDescent="0.2">
      <c r="B1068" s="6">
        <v>45352</v>
      </c>
      <c r="C1068" s="71" t="str">
        <f t="shared" si="70"/>
        <v>Пт</v>
      </c>
      <c r="E1068" s="30">
        <v>0</v>
      </c>
      <c r="H1068" s="7" t="s">
        <v>28</v>
      </c>
      <c r="I1068" s="69">
        <f t="shared" si="71"/>
        <v>45352</v>
      </c>
      <c r="J1068" s="30" t="str">
        <f>CHOOSE(SUMPRODUCT((K1068:L1068&gt;0)*{1,2})+1,"","переработка","норма","норма + переработка")</f>
        <v/>
      </c>
      <c r="K1068" s="30">
        <f t="shared" si="72"/>
        <v>0</v>
      </c>
      <c r="L1068" s="30">
        <f>IF(A1068="В/П",,MIN(SUMIFS(L$3:L1067,H$3:H1067,H1068,B$3:B1067,B1068)+E1068,8)-SUMIFS(L$3:L1067,H$3:H1067,H1068,B$3:B1067,B1068))</f>
        <v>0</v>
      </c>
    </row>
    <row r="1069" spans="1:12" x14ac:dyDescent="0.2">
      <c r="A1069" s="66" t="s">
        <v>53</v>
      </c>
      <c r="B1069" s="6">
        <v>45353</v>
      </c>
      <c r="C1069" s="71" t="str">
        <f t="shared" si="70"/>
        <v>Сб</v>
      </c>
      <c r="E1069" s="30">
        <v>0</v>
      </c>
      <c r="H1069" s="7" t="s">
        <v>28</v>
      </c>
      <c r="I1069" s="69">
        <f t="shared" si="71"/>
        <v>45352</v>
      </c>
      <c r="J1069" s="30" t="str">
        <f>CHOOSE(SUMPRODUCT((K1069:L1069&gt;0)*{1,2})+1,"","переработка","норма","норма + переработка")</f>
        <v/>
      </c>
      <c r="K1069" s="30">
        <f t="shared" si="72"/>
        <v>0</v>
      </c>
      <c r="L1069" s="30">
        <f>IF(A1069="В/П",,MIN(SUMIFS(L$3:L1068,H$3:H1068,H1069,B$3:B1068,B1069)+E1069,8)-SUMIFS(L$3:L1068,H$3:H1068,H1069,B$3:B1068,B1069))</f>
        <v>0</v>
      </c>
    </row>
    <row r="1070" spans="1:12" x14ac:dyDescent="0.2">
      <c r="A1070" s="66" t="s">
        <v>53</v>
      </c>
      <c r="B1070" s="6">
        <v>45354</v>
      </c>
      <c r="C1070" s="71" t="str">
        <f t="shared" si="70"/>
        <v>Вс</v>
      </c>
      <c r="E1070" s="30">
        <v>0</v>
      </c>
      <c r="H1070" s="7" t="s">
        <v>28</v>
      </c>
      <c r="I1070" s="69">
        <f t="shared" si="71"/>
        <v>45352</v>
      </c>
      <c r="J1070" s="30" t="str">
        <f>CHOOSE(SUMPRODUCT((K1070:L1070&gt;0)*{1,2})+1,"","переработка","норма","норма + переработка")</f>
        <v/>
      </c>
      <c r="K1070" s="30">
        <f t="shared" si="72"/>
        <v>0</v>
      </c>
      <c r="L1070" s="30">
        <f>IF(A1070="В/П",,MIN(SUMIFS(L$3:L1069,H$3:H1069,H1070,B$3:B1069,B1070)+E1070,8)-SUMIFS(L$3:L1069,H$3:H1069,H1070,B$3:B1069,B1070))</f>
        <v>0</v>
      </c>
    </row>
    <row r="1071" spans="1:12" x14ac:dyDescent="0.2">
      <c r="B1071" s="6">
        <v>45355</v>
      </c>
      <c r="C1071" s="71" t="str">
        <f t="shared" si="70"/>
        <v>Пн</v>
      </c>
      <c r="D1071" s="30" t="s">
        <v>35</v>
      </c>
      <c r="E1071" s="30">
        <v>8</v>
      </c>
      <c r="H1071" s="7" t="s">
        <v>28</v>
      </c>
      <c r="I1071" s="69">
        <f t="shared" si="71"/>
        <v>45352</v>
      </c>
      <c r="J1071" s="30" t="str">
        <f>CHOOSE(SUMPRODUCT((K1071:L1071&gt;0)*{1,2})+1,"","переработка","норма","норма + переработка")</f>
        <v>норма</v>
      </c>
      <c r="K1071" s="30">
        <f t="shared" si="72"/>
        <v>0</v>
      </c>
      <c r="L1071" s="30">
        <f>IF(A1071="В/П",,MIN(SUMIFS(L$3:L1070,H$3:H1070,H1071,B$3:B1070,B1071)+E1071,8)-SUMIFS(L$3:L1070,H$3:H1070,H1071,B$3:B1070,B1071))</f>
        <v>8</v>
      </c>
    </row>
    <row r="1072" spans="1:12" x14ac:dyDescent="0.2">
      <c r="B1072" s="6">
        <v>45356</v>
      </c>
      <c r="C1072" s="71" t="str">
        <f t="shared" si="70"/>
        <v>Вт</v>
      </c>
      <c r="D1072" s="30" t="s">
        <v>90</v>
      </c>
      <c r="E1072" s="30">
        <v>8</v>
      </c>
      <c r="H1072" s="7" t="s">
        <v>28</v>
      </c>
      <c r="I1072" s="69">
        <f t="shared" si="71"/>
        <v>45352</v>
      </c>
      <c r="J1072" s="30" t="str">
        <f>CHOOSE(SUMPRODUCT((K1072:L1072&gt;0)*{1,2})+1,"","переработка","норма","норма + переработка")</f>
        <v>норма</v>
      </c>
      <c r="K1072" s="30">
        <f t="shared" si="72"/>
        <v>0</v>
      </c>
      <c r="L1072" s="30">
        <f>IF(A1072="В/П",,MIN(SUMIFS(L$3:L1071,H$3:H1071,H1072,B$3:B1071,B1072)+E1072,8)-SUMIFS(L$3:L1071,H$3:H1071,H1072,B$3:B1071,B1072))</f>
        <v>8</v>
      </c>
    </row>
    <row r="1073" spans="1:12" x14ac:dyDescent="0.2">
      <c r="B1073" s="6">
        <v>45357</v>
      </c>
      <c r="C1073" s="71" t="str">
        <f t="shared" si="70"/>
        <v>Ср</v>
      </c>
      <c r="D1073" s="30" t="s">
        <v>90</v>
      </c>
      <c r="E1073" s="30">
        <v>8</v>
      </c>
      <c r="H1073" s="7" t="s">
        <v>28</v>
      </c>
      <c r="I1073" s="69">
        <f t="shared" si="71"/>
        <v>45352</v>
      </c>
      <c r="J1073" s="30" t="str">
        <f>CHOOSE(SUMPRODUCT((K1073:L1073&gt;0)*{1,2})+1,"","переработка","норма","норма + переработка")</f>
        <v>норма</v>
      </c>
      <c r="K1073" s="30">
        <f t="shared" si="72"/>
        <v>0</v>
      </c>
      <c r="L1073" s="30">
        <f>IF(A1073="В/П",,MIN(SUMIFS(L$3:L1072,H$3:H1072,H1073,B$3:B1072,B1073)+E1073,8)-SUMIFS(L$3:L1072,H$3:H1072,H1073,B$3:B1072,B1073))</f>
        <v>8</v>
      </c>
    </row>
    <row r="1074" spans="1:12" x14ac:dyDescent="0.2">
      <c r="B1074" s="6">
        <v>45358</v>
      </c>
      <c r="C1074" s="71" t="str">
        <f t="shared" si="70"/>
        <v>Чт</v>
      </c>
      <c r="D1074" s="30" t="s">
        <v>90</v>
      </c>
      <c r="E1074" s="30">
        <v>8</v>
      </c>
      <c r="H1074" s="7" t="s">
        <v>28</v>
      </c>
      <c r="I1074" s="69">
        <f t="shared" si="71"/>
        <v>45352</v>
      </c>
      <c r="J1074" s="30" t="str">
        <f>CHOOSE(SUMPRODUCT((K1074:L1074&gt;0)*{1,2})+1,"","переработка","норма","норма + переработка")</f>
        <v>норма</v>
      </c>
      <c r="K1074" s="30">
        <f t="shared" si="72"/>
        <v>0</v>
      </c>
      <c r="L1074" s="30">
        <f>IF(A1074="В/П",,MIN(SUMIFS(L$3:L1073,H$3:H1073,H1074,B$3:B1073,B1074)+E1074,8)-SUMIFS(L$3:L1073,H$3:H1073,H1074,B$3:B1073,B1074))</f>
        <v>8</v>
      </c>
    </row>
    <row r="1075" spans="1:12" x14ac:dyDescent="0.2">
      <c r="A1075" s="66" t="s">
        <v>53</v>
      </c>
      <c r="B1075" s="6">
        <v>45359</v>
      </c>
      <c r="C1075" s="71" t="str">
        <f t="shared" ref="C1075:C1145" si="73">TEXT(B1075,"ДДД")</f>
        <v>Пт</v>
      </c>
      <c r="E1075" s="30">
        <v>0</v>
      </c>
      <c r="H1075" s="7" t="s">
        <v>28</v>
      </c>
      <c r="I1075" s="69">
        <f t="shared" si="71"/>
        <v>45352</v>
      </c>
      <c r="J1075" s="30" t="str">
        <f>CHOOSE(SUMPRODUCT((K1075:L1075&gt;0)*{1,2})+1,"","переработка","норма","норма + переработка")</f>
        <v/>
      </c>
      <c r="K1075" s="30">
        <f t="shared" si="72"/>
        <v>0</v>
      </c>
      <c r="L1075" s="30">
        <f>IF(A1075="В/П",,MIN(SUMIFS(L$3:L1074,H$3:H1074,H1075,B$3:B1074,B1075)+E1075,8)-SUMIFS(L$3:L1074,H$3:H1074,H1075,B$3:B1074,B1075))</f>
        <v>0</v>
      </c>
    </row>
    <row r="1076" spans="1:12" x14ac:dyDescent="0.2">
      <c r="A1076" s="66" t="s">
        <v>53</v>
      </c>
      <c r="B1076" s="6">
        <v>45360</v>
      </c>
      <c r="C1076" s="71" t="str">
        <f t="shared" si="73"/>
        <v>Сб</v>
      </c>
      <c r="E1076" s="30">
        <v>0</v>
      </c>
      <c r="H1076" s="7" t="s">
        <v>28</v>
      </c>
      <c r="I1076" s="69">
        <f t="shared" si="71"/>
        <v>45352</v>
      </c>
      <c r="J1076" s="30" t="str">
        <f>CHOOSE(SUMPRODUCT((K1076:L1076&gt;0)*{1,2})+1,"","переработка","норма","норма + переработка")</f>
        <v/>
      </c>
      <c r="K1076" s="30">
        <f t="shared" si="72"/>
        <v>0</v>
      </c>
      <c r="L1076" s="30">
        <f>IF(A1076="В/П",,MIN(SUMIFS(L$3:L1075,H$3:H1075,H1076,B$3:B1075,B1076)+E1076,8)-SUMIFS(L$3:L1075,H$3:H1075,H1076,B$3:B1075,B1076))</f>
        <v>0</v>
      </c>
    </row>
    <row r="1077" spans="1:12" x14ac:dyDescent="0.2">
      <c r="A1077" s="66" t="s">
        <v>53</v>
      </c>
      <c r="B1077" s="6">
        <v>45361</v>
      </c>
      <c r="C1077" s="71" t="str">
        <f t="shared" si="73"/>
        <v>Вс</v>
      </c>
      <c r="E1077" s="30">
        <v>0</v>
      </c>
      <c r="H1077" s="7" t="s">
        <v>28</v>
      </c>
      <c r="I1077" s="69">
        <f t="shared" si="71"/>
        <v>45352</v>
      </c>
      <c r="J1077" s="30" t="str">
        <f>CHOOSE(SUMPRODUCT((K1077:L1077&gt;0)*{1,2})+1,"","переработка","норма","норма + переработка")</f>
        <v/>
      </c>
      <c r="K1077" s="30">
        <f t="shared" si="72"/>
        <v>0</v>
      </c>
      <c r="L1077" s="30">
        <f>IF(A1077="В/П",,MIN(SUMIFS(L$3:L1076,H$3:H1076,H1077,B$3:B1076,B1077)+E1077,8)-SUMIFS(L$3:L1076,H$3:H1076,H1077,B$3:B1076,B1077))</f>
        <v>0</v>
      </c>
    </row>
    <row r="1078" spans="1:12" x14ac:dyDescent="0.2">
      <c r="B1078" s="6">
        <v>45362</v>
      </c>
      <c r="C1078" s="71" t="str">
        <f t="shared" si="73"/>
        <v>Пн</v>
      </c>
      <c r="D1078" s="30" t="s">
        <v>90</v>
      </c>
      <c r="E1078" s="30">
        <v>8</v>
      </c>
      <c r="H1078" s="7" t="s">
        <v>28</v>
      </c>
      <c r="I1078" s="69">
        <f t="shared" si="71"/>
        <v>45352</v>
      </c>
      <c r="J1078" s="30" t="str">
        <f>CHOOSE(SUMPRODUCT((K1078:L1078&gt;0)*{1,2})+1,"","переработка","норма","норма + переработка")</f>
        <v>норма</v>
      </c>
      <c r="K1078" s="30">
        <f t="shared" si="72"/>
        <v>0</v>
      </c>
      <c r="L1078" s="30">
        <f>IF(A1078="В/П",,MIN(SUMIFS(L$3:L1077,H$3:H1077,H1078,B$3:B1077,B1078)+E1078,8)-SUMIFS(L$3:L1077,H$3:H1077,H1078,B$3:B1077,B1078))</f>
        <v>8</v>
      </c>
    </row>
    <row r="1079" spans="1:12" x14ac:dyDescent="0.2">
      <c r="B1079" s="6">
        <v>45363</v>
      </c>
      <c r="C1079" s="71" t="str">
        <f t="shared" si="73"/>
        <v>Вт</v>
      </c>
      <c r="D1079" s="30" t="s">
        <v>90</v>
      </c>
      <c r="E1079" s="30">
        <v>8</v>
      </c>
      <c r="H1079" s="7" t="s">
        <v>28</v>
      </c>
      <c r="I1079" s="69">
        <f t="shared" si="71"/>
        <v>45352</v>
      </c>
      <c r="J1079" s="30" t="str">
        <f>CHOOSE(SUMPRODUCT((K1079:L1079&gt;0)*{1,2})+1,"","переработка","норма","норма + переработка")</f>
        <v>норма</v>
      </c>
      <c r="K1079" s="30">
        <f t="shared" si="72"/>
        <v>0</v>
      </c>
      <c r="L1079" s="30">
        <f>IF(A1079="В/П",,MIN(SUMIFS(L$3:L1078,H$3:H1078,H1079,B$3:B1078,B1079)+E1079,8)-SUMIFS(L$3:L1078,H$3:H1078,H1079,B$3:B1078,B1079))</f>
        <v>8</v>
      </c>
    </row>
    <row r="1080" spans="1:12" x14ac:dyDescent="0.2">
      <c r="B1080" s="6">
        <v>45364</v>
      </c>
      <c r="C1080" s="71" t="str">
        <f t="shared" si="73"/>
        <v>Ср</v>
      </c>
      <c r="D1080" s="30" t="s">
        <v>90</v>
      </c>
      <c r="E1080" s="30">
        <v>8</v>
      </c>
      <c r="H1080" s="7" t="s">
        <v>28</v>
      </c>
      <c r="I1080" s="69">
        <f t="shared" si="71"/>
        <v>45352</v>
      </c>
      <c r="J1080" s="30" t="str">
        <f>CHOOSE(SUMPRODUCT((K1080:L1080&gt;0)*{1,2})+1,"","переработка","норма","норма + переработка")</f>
        <v>норма</v>
      </c>
      <c r="K1080" s="30">
        <f t="shared" si="72"/>
        <v>0</v>
      </c>
      <c r="L1080" s="30">
        <f>IF(A1080="В/П",,MIN(SUMIFS(L$3:L1079,H$3:H1079,H1080,B$3:B1079,B1080)+E1080,8)-SUMIFS(L$3:L1079,H$3:H1079,H1080,B$3:B1079,B1080))</f>
        <v>8</v>
      </c>
    </row>
    <row r="1081" spans="1:12" x14ac:dyDescent="0.2">
      <c r="B1081" s="6">
        <v>45365</v>
      </c>
      <c r="C1081" s="71" t="str">
        <f t="shared" si="73"/>
        <v>Чт</v>
      </c>
      <c r="D1081" s="30" t="s">
        <v>90</v>
      </c>
      <c r="E1081" s="30">
        <v>8</v>
      </c>
      <c r="H1081" s="7" t="s">
        <v>28</v>
      </c>
      <c r="I1081" s="69">
        <f t="shared" si="71"/>
        <v>45352</v>
      </c>
      <c r="J1081" s="30" t="str">
        <f>CHOOSE(SUMPRODUCT((K1081:L1081&gt;0)*{1,2})+1,"","переработка","норма","норма + переработка")</f>
        <v>норма</v>
      </c>
      <c r="K1081" s="30">
        <f t="shared" si="72"/>
        <v>0</v>
      </c>
      <c r="L1081" s="30">
        <f>IF(A1081="В/П",,MIN(SUMIFS(L$3:L1080,H$3:H1080,H1081,B$3:B1080,B1081)+E1081,8)-SUMIFS(L$3:L1080,H$3:H1080,H1081,B$3:B1080,B1081))</f>
        <v>8</v>
      </c>
    </row>
    <row r="1082" spans="1:12" x14ac:dyDescent="0.2">
      <c r="B1082" s="6">
        <v>45366</v>
      </c>
      <c r="C1082" s="71" t="str">
        <f t="shared" si="73"/>
        <v>Пт</v>
      </c>
      <c r="D1082" s="30" t="s">
        <v>90</v>
      </c>
      <c r="E1082" s="30">
        <v>8</v>
      </c>
      <c r="H1082" s="7" t="s">
        <v>28</v>
      </c>
      <c r="I1082" s="69">
        <f t="shared" si="71"/>
        <v>45352</v>
      </c>
      <c r="J1082" s="30" t="str">
        <f>CHOOSE(SUMPRODUCT((K1082:L1082&gt;0)*{1,2})+1,"","переработка","норма","норма + переработка")</f>
        <v>норма</v>
      </c>
      <c r="K1082" s="30">
        <f t="shared" si="72"/>
        <v>0</v>
      </c>
      <c r="L1082" s="30">
        <f>IF(A1082="В/П",,MIN(SUMIFS(L$3:L1081,H$3:H1081,H1082,B$3:B1081,B1082)+E1082,8)-SUMIFS(L$3:L1081,H$3:H1081,H1082,B$3:B1081,B1082))</f>
        <v>8</v>
      </c>
    </row>
    <row r="1083" spans="1:12" x14ac:dyDescent="0.2">
      <c r="A1083" s="66" t="s">
        <v>53</v>
      </c>
      <c r="B1083" s="6">
        <v>45367</v>
      </c>
      <c r="C1083" s="71" t="str">
        <f t="shared" si="73"/>
        <v>Сб</v>
      </c>
      <c r="E1083" s="30">
        <v>0</v>
      </c>
      <c r="H1083" s="7" t="s">
        <v>28</v>
      </c>
      <c r="I1083" s="69">
        <f t="shared" si="71"/>
        <v>45352</v>
      </c>
      <c r="J1083" s="30" t="str">
        <f>CHOOSE(SUMPRODUCT((K1083:L1083&gt;0)*{1,2})+1,"","переработка","норма","норма + переработка")</f>
        <v/>
      </c>
      <c r="K1083" s="30">
        <f t="shared" si="72"/>
        <v>0</v>
      </c>
      <c r="L1083" s="30">
        <f>IF(A1083="В/П",,MIN(SUMIFS(L$3:L1082,H$3:H1082,H1083,B$3:B1082,B1083)+E1083,8)-SUMIFS(L$3:L1082,H$3:H1082,H1083,B$3:B1082,B1083))</f>
        <v>0</v>
      </c>
    </row>
    <row r="1084" spans="1:12" x14ac:dyDescent="0.2">
      <c r="A1084" s="66" t="s">
        <v>53</v>
      </c>
      <c r="B1084" s="6">
        <v>45368</v>
      </c>
      <c r="C1084" s="71" t="str">
        <f t="shared" si="73"/>
        <v>Вс</v>
      </c>
      <c r="E1084" s="30">
        <v>0</v>
      </c>
      <c r="H1084" s="7" t="s">
        <v>28</v>
      </c>
      <c r="I1084" s="69">
        <f t="shared" si="71"/>
        <v>45352</v>
      </c>
      <c r="J1084" s="30" t="str">
        <f>CHOOSE(SUMPRODUCT((K1084:L1084&gt;0)*{1,2})+1,"","переработка","норма","норма + переработка")</f>
        <v/>
      </c>
      <c r="K1084" s="30">
        <f t="shared" si="72"/>
        <v>0</v>
      </c>
      <c r="L1084" s="30">
        <f>IF(A1084="В/П",,MIN(SUMIFS(L$3:L1083,H$3:H1083,H1084,B$3:B1083,B1084)+E1084,8)-SUMIFS(L$3:L1083,H$3:H1083,H1084,B$3:B1083,B1084))</f>
        <v>0</v>
      </c>
    </row>
    <row r="1085" spans="1:12" x14ac:dyDescent="0.2">
      <c r="B1085" s="6">
        <v>45369</v>
      </c>
      <c r="C1085" s="71" t="str">
        <f t="shared" si="73"/>
        <v>Пн</v>
      </c>
      <c r="D1085" s="30" t="s">
        <v>90</v>
      </c>
      <c r="E1085" s="30">
        <v>8</v>
      </c>
      <c r="H1085" s="7" t="s">
        <v>28</v>
      </c>
      <c r="I1085" s="69">
        <f t="shared" si="71"/>
        <v>45352</v>
      </c>
      <c r="J1085" s="30" t="str">
        <f>CHOOSE(SUMPRODUCT((K1085:L1085&gt;0)*{1,2})+1,"","переработка","норма","норма + переработка")</f>
        <v>норма</v>
      </c>
      <c r="K1085" s="30">
        <f t="shared" si="72"/>
        <v>0</v>
      </c>
      <c r="L1085" s="30">
        <f>IF(A1085="В/П",,MIN(SUMIFS(L$3:L1084,H$3:H1084,H1085,B$3:B1084,B1085)+E1085,8)-SUMIFS(L$3:L1084,H$3:H1084,H1085,B$3:B1084,B1085))</f>
        <v>8</v>
      </c>
    </row>
    <row r="1086" spans="1:12" x14ac:dyDescent="0.2">
      <c r="B1086" s="6">
        <v>45370</v>
      </c>
      <c r="C1086" s="71" t="str">
        <f t="shared" si="73"/>
        <v>Вт</v>
      </c>
      <c r="D1086" s="30" t="s">
        <v>90</v>
      </c>
      <c r="E1086" s="30">
        <v>8</v>
      </c>
      <c r="H1086" s="7" t="s">
        <v>28</v>
      </c>
      <c r="I1086" s="69">
        <f t="shared" si="71"/>
        <v>45352</v>
      </c>
      <c r="J1086" s="30" t="str">
        <f>CHOOSE(SUMPRODUCT((K1086:L1086&gt;0)*{1,2})+1,"","переработка","норма","норма + переработка")</f>
        <v>норма</v>
      </c>
      <c r="K1086" s="30">
        <f t="shared" si="72"/>
        <v>0</v>
      </c>
      <c r="L1086" s="30">
        <f>IF(A1086="В/П",,MIN(SUMIFS(L$3:L1085,H$3:H1085,H1086,B$3:B1085,B1086)+E1086,8)-SUMIFS(L$3:L1085,H$3:H1085,H1086,B$3:B1085,B1086))</f>
        <v>8</v>
      </c>
    </row>
    <row r="1087" spans="1:12" x14ac:dyDescent="0.2">
      <c r="B1087" s="6">
        <v>45371</v>
      </c>
      <c r="C1087" s="71" t="str">
        <f t="shared" si="73"/>
        <v>Ср</v>
      </c>
      <c r="D1087" s="30" t="s">
        <v>90</v>
      </c>
      <c r="E1087" s="30">
        <v>8</v>
      </c>
      <c r="H1087" s="7" t="s">
        <v>28</v>
      </c>
      <c r="I1087" s="69">
        <f t="shared" si="71"/>
        <v>45352</v>
      </c>
      <c r="J1087" s="30" t="str">
        <f>CHOOSE(SUMPRODUCT((K1087:L1087&gt;0)*{1,2})+1,"","переработка","норма","норма + переработка")</f>
        <v>норма</v>
      </c>
      <c r="K1087" s="30">
        <f t="shared" si="72"/>
        <v>0</v>
      </c>
      <c r="L1087" s="30">
        <f>IF(A1087="В/П",,MIN(SUMIFS(L$3:L1086,H$3:H1086,H1087,B$3:B1086,B1087)+E1087,8)-SUMIFS(L$3:L1086,H$3:H1086,H1087,B$3:B1086,B1087))</f>
        <v>8</v>
      </c>
    </row>
    <row r="1088" spans="1:12" x14ac:dyDescent="0.2">
      <c r="B1088" s="6">
        <v>45372</v>
      </c>
      <c r="C1088" s="71" t="str">
        <f t="shared" si="73"/>
        <v>Чт</v>
      </c>
      <c r="D1088" s="30" t="s">
        <v>90</v>
      </c>
      <c r="E1088" s="30">
        <v>8</v>
      </c>
      <c r="H1088" s="7" t="s">
        <v>28</v>
      </c>
      <c r="I1088" s="69">
        <f t="shared" si="71"/>
        <v>45352</v>
      </c>
      <c r="J1088" s="30" t="str">
        <f>CHOOSE(SUMPRODUCT((K1088:L1088&gt;0)*{1,2})+1,"","переработка","норма","норма + переработка")</f>
        <v>норма</v>
      </c>
      <c r="K1088" s="30">
        <f t="shared" si="72"/>
        <v>0</v>
      </c>
      <c r="L1088" s="30">
        <f>IF(A1088="В/П",,MIN(SUMIFS(L$3:L1087,H$3:H1087,H1088,B$3:B1087,B1088)+E1088,8)-SUMIFS(L$3:L1087,H$3:H1087,H1088,B$3:B1087,B1088))</f>
        <v>8</v>
      </c>
    </row>
    <row r="1089" spans="1:12" x14ac:dyDescent="0.2">
      <c r="B1089" s="6">
        <v>45373</v>
      </c>
      <c r="C1089" s="71" t="str">
        <f t="shared" si="73"/>
        <v>Пт</v>
      </c>
      <c r="D1089" s="30" t="s">
        <v>90</v>
      </c>
      <c r="E1089" s="30">
        <v>8</v>
      </c>
      <c r="H1089" s="7" t="s">
        <v>28</v>
      </c>
      <c r="I1089" s="69">
        <f t="shared" si="71"/>
        <v>45352</v>
      </c>
      <c r="J1089" s="30" t="str">
        <f>CHOOSE(SUMPRODUCT((K1089:L1089&gt;0)*{1,2})+1,"","переработка","норма","норма + переработка")</f>
        <v>норма</v>
      </c>
      <c r="K1089" s="30">
        <f t="shared" si="72"/>
        <v>0</v>
      </c>
      <c r="L1089" s="30">
        <f>IF(A1089="В/П",,MIN(SUMIFS(L$3:L1088,H$3:H1088,H1089,B$3:B1088,B1089)+E1089,8)-SUMIFS(L$3:L1088,H$3:H1088,H1089,B$3:B1088,B1089))</f>
        <v>8</v>
      </c>
    </row>
    <row r="1090" spans="1:12" x14ac:dyDescent="0.2">
      <c r="A1090" s="66" t="s">
        <v>53</v>
      </c>
      <c r="B1090" s="6">
        <v>45374</v>
      </c>
      <c r="C1090" s="71" t="str">
        <f t="shared" si="73"/>
        <v>Сб</v>
      </c>
      <c r="E1090" s="30">
        <v>0</v>
      </c>
      <c r="H1090" s="7" t="s">
        <v>28</v>
      </c>
      <c r="I1090" s="69">
        <f t="shared" si="71"/>
        <v>45352</v>
      </c>
      <c r="J1090" s="30" t="str">
        <f>CHOOSE(SUMPRODUCT((K1090:L1090&gt;0)*{1,2})+1,"","переработка","норма","норма + переработка")</f>
        <v/>
      </c>
      <c r="K1090" s="30">
        <f t="shared" si="72"/>
        <v>0</v>
      </c>
      <c r="L1090" s="30">
        <f>IF(A1090="В/П",,MIN(SUMIFS(L$3:L1089,H$3:H1089,H1090,B$3:B1089,B1090)+E1090,8)-SUMIFS(L$3:L1089,H$3:H1089,H1090,B$3:B1089,B1090))</f>
        <v>0</v>
      </c>
    </row>
    <row r="1091" spans="1:12" x14ac:dyDescent="0.2">
      <c r="A1091" s="66" t="s">
        <v>53</v>
      </c>
      <c r="B1091" s="6">
        <v>45375</v>
      </c>
      <c r="C1091" s="71" t="str">
        <f t="shared" si="73"/>
        <v>Вс</v>
      </c>
      <c r="E1091" s="30">
        <v>0</v>
      </c>
      <c r="H1091" s="7" t="s">
        <v>28</v>
      </c>
      <c r="I1091" s="69">
        <f t="shared" si="71"/>
        <v>45352</v>
      </c>
      <c r="J1091" s="30" t="str">
        <f>CHOOSE(SUMPRODUCT((K1091:L1091&gt;0)*{1,2})+1,"","переработка","норма","норма + переработка")</f>
        <v/>
      </c>
      <c r="K1091" s="30">
        <f t="shared" si="72"/>
        <v>0</v>
      </c>
      <c r="L1091" s="30">
        <f>IF(A1091="В/П",,MIN(SUMIFS(L$3:L1090,H$3:H1090,H1091,B$3:B1090,B1091)+E1091,8)-SUMIFS(L$3:L1090,H$3:H1090,H1091,B$3:B1090,B1091))</f>
        <v>0</v>
      </c>
    </row>
    <row r="1092" spans="1:12" x14ac:dyDescent="0.2">
      <c r="B1092" s="6">
        <v>45376</v>
      </c>
      <c r="C1092" s="71" t="str">
        <f t="shared" si="73"/>
        <v>Пн</v>
      </c>
      <c r="D1092" s="30" t="s">
        <v>90</v>
      </c>
      <c r="E1092" s="30">
        <v>8</v>
      </c>
      <c r="H1092" s="7" t="s">
        <v>28</v>
      </c>
      <c r="I1092" s="69">
        <f t="shared" ref="I1092:I1188" si="74">EOMONTH(B1092,-1)+1</f>
        <v>45352</v>
      </c>
      <c r="J1092" s="30" t="str">
        <f>CHOOSE(SUMPRODUCT((K1092:L1092&gt;0)*{1,2})+1,"","переработка","норма","норма + переработка")</f>
        <v>норма</v>
      </c>
      <c r="K1092" s="30">
        <f t="shared" si="72"/>
        <v>0</v>
      </c>
      <c r="L1092" s="30">
        <f>IF(A1092="В/П",,MIN(SUMIFS(L$3:L1091,H$3:H1091,H1092,B$3:B1091,B1092)+E1092,8)-SUMIFS(L$3:L1091,H$3:H1091,H1092,B$3:B1091,B1092))</f>
        <v>8</v>
      </c>
    </row>
    <row r="1093" spans="1:12" x14ac:dyDescent="0.2">
      <c r="B1093" s="6">
        <v>45377</v>
      </c>
      <c r="C1093" s="71" t="str">
        <f t="shared" si="73"/>
        <v>Вт</v>
      </c>
      <c r="D1093" s="30" t="s">
        <v>90</v>
      </c>
      <c r="E1093" s="30">
        <v>8</v>
      </c>
      <c r="H1093" s="7" t="s">
        <v>28</v>
      </c>
      <c r="I1093" s="69">
        <f t="shared" si="74"/>
        <v>45352</v>
      </c>
      <c r="J1093" s="30" t="str">
        <f>CHOOSE(SUMPRODUCT((K1093:L1093&gt;0)*{1,2})+1,"","переработка","норма","норма + переработка")</f>
        <v>норма</v>
      </c>
      <c r="K1093" s="30">
        <f t="shared" si="72"/>
        <v>0</v>
      </c>
      <c r="L1093" s="30">
        <f>IF(A1093="В/П",,MIN(SUMIFS(L$3:L1092,H$3:H1092,H1093,B$3:B1092,B1093)+E1093,8)-SUMIFS(L$3:L1092,H$3:H1092,H1093,B$3:B1092,B1093))</f>
        <v>8</v>
      </c>
    </row>
    <row r="1094" spans="1:12" x14ac:dyDescent="0.2">
      <c r="B1094" s="6">
        <v>45378</v>
      </c>
      <c r="C1094" s="71" t="str">
        <f t="shared" si="73"/>
        <v>Ср</v>
      </c>
      <c r="D1094" s="30" t="s">
        <v>90</v>
      </c>
      <c r="E1094" s="30">
        <v>8</v>
      </c>
      <c r="H1094" s="7" t="s">
        <v>28</v>
      </c>
      <c r="I1094" s="69">
        <f t="shared" si="74"/>
        <v>45352</v>
      </c>
      <c r="J1094" s="30" t="str">
        <f>CHOOSE(SUMPRODUCT((K1094:L1094&gt;0)*{1,2})+1,"","переработка","норма","норма + переработка")</f>
        <v>норма</v>
      </c>
      <c r="K1094" s="30">
        <f t="shared" si="72"/>
        <v>0</v>
      </c>
      <c r="L1094" s="30">
        <f>IF(A1094="В/П",,MIN(SUMIFS(L$3:L1093,H$3:H1093,H1094,B$3:B1093,B1094)+E1094,8)-SUMIFS(L$3:L1093,H$3:H1093,H1094,B$3:B1093,B1094))</f>
        <v>8</v>
      </c>
    </row>
    <row r="1095" spans="1:12" x14ac:dyDescent="0.2">
      <c r="B1095" s="6">
        <v>45379</v>
      </c>
      <c r="C1095" s="71" t="str">
        <f t="shared" si="73"/>
        <v>Чт</v>
      </c>
      <c r="D1095" s="30" t="s">
        <v>35</v>
      </c>
      <c r="E1095" s="30">
        <v>8</v>
      </c>
      <c r="H1095" s="7" t="s">
        <v>28</v>
      </c>
      <c r="I1095" s="69">
        <f t="shared" si="74"/>
        <v>45352</v>
      </c>
      <c r="J1095" s="30" t="str">
        <f>CHOOSE(SUMPRODUCT((K1095:L1095&gt;0)*{1,2})+1,"","переработка","норма","норма + переработка")</f>
        <v>норма</v>
      </c>
      <c r="K1095" s="30">
        <f t="shared" si="72"/>
        <v>0</v>
      </c>
      <c r="L1095" s="30">
        <f>IF(A1095="В/П",,MIN(SUMIFS(L$3:L1094,H$3:H1094,H1095,B$3:B1094,B1095)+E1095,8)-SUMIFS(L$3:L1094,H$3:H1094,H1095,B$3:B1094,B1095))</f>
        <v>8</v>
      </c>
    </row>
    <row r="1096" spans="1:12" x14ac:dyDescent="0.2">
      <c r="B1096" s="6">
        <v>45380</v>
      </c>
      <c r="C1096" s="71" t="str">
        <f t="shared" si="73"/>
        <v>Пт</v>
      </c>
      <c r="D1096" s="30" t="s">
        <v>90</v>
      </c>
      <c r="E1096" s="30">
        <v>8</v>
      </c>
      <c r="H1096" s="7" t="s">
        <v>28</v>
      </c>
      <c r="I1096" s="69">
        <f t="shared" si="74"/>
        <v>45352</v>
      </c>
      <c r="J1096" s="30" t="str">
        <f>CHOOSE(SUMPRODUCT((K1096:L1096&gt;0)*{1,2})+1,"","переработка","норма","норма + переработка")</f>
        <v>норма</v>
      </c>
      <c r="K1096" s="30">
        <f t="shared" si="72"/>
        <v>0</v>
      </c>
      <c r="L1096" s="30">
        <f>IF(A1096="В/П",,MIN(SUMIFS(L$3:L1095,H$3:H1095,H1096,B$3:B1095,B1096)+E1096,8)-SUMIFS(L$3:L1095,H$3:H1095,H1096,B$3:B1095,B1096))</f>
        <v>8</v>
      </c>
    </row>
    <row r="1097" spans="1:12" x14ac:dyDescent="0.2">
      <c r="A1097" s="66" t="s">
        <v>53</v>
      </c>
      <c r="B1097" s="6">
        <v>45381</v>
      </c>
      <c r="C1097" s="71" t="str">
        <f t="shared" si="73"/>
        <v>Сб</v>
      </c>
      <c r="E1097" s="30">
        <v>0</v>
      </c>
      <c r="H1097" s="7" t="s">
        <v>28</v>
      </c>
      <c r="I1097" s="69">
        <f t="shared" si="74"/>
        <v>45352</v>
      </c>
      <c r="J1097" s="30" t="str">
        <f>CHOOSE(SUMPRODUCT((K1097:L1097&gt;0)*{1,2})+1,"","переработка","норма","норма + переработка")</f>
        <v/>
      </c>
      <c r="K1097" s="30">
        <f t="shared" si="72"/>
        <v>0</v>
      </c>
      <c r="L1097" s="30">
        <f>IF(A1097="В/П",,MIN(SUMIFS(L$3:L1096,H$3:H1096,H1097,B$3:B1096,B1097)+E1097,8)-SUMIFS(L$3:L1096,H$3:H1096,H1097,B$3:B1096,B1097))</f>
        <v>0</v>
      </c>
    </row>
    <row r="1098" spans="1:12" x14ac:dyDescent="0.2">
      <c r="A1098" s="66" t="s">
        <v>53</v>
      </c>
      <c r="B1098" s="6">
        <v>45382</v>
      </c>
      <c r="C1098" s="71" t="str">
        <f t="shared" si="73"/>
        <v>Вс</v>
      </c>
      <c r="E1098" s="30">
        <v>0</v>
      </c>
      <c r="H1098" s="7" t="s">
        <v>28</v>
      </c>
      <c r="I1098" s="69">
        <f t="shared" si="74"/>
        <v>45352</v>
      </c>
      <c r="J1098" s="30" t="str">
        <f>CHOOSE(SUMPRODUCT((K1098:L1098&gt;0)*{1,2})+1,"","переработка","норма","норма + переработка")</f>
        <v/>
      </c>
      <c r="K1098" s="30">
        <f t="shared" si="72"/>
        <v>0</v>
      </c>
      <c r="L1098" s="30">
        <f>IF(A1098="В/П",,MIN(SUMIFS(L$3:L1097,H$3:H1097,H1098,B$3:B1097,B1098)+E1098,8)-SUMIFS(L$3:L1097,H$3:H1097,H1098,B$3:B1097,B1098))</f>
        <v>0</v>
      </c>
    </row>
    <row r="1099" spans="1:12" x14ac:dyDescent="0.2">
      <c r="B1099" s="6">
        <v>45352</v>
      </c>
      <c r="C1099" s="71" t="str">
        <f t="shared" si="73"/>
        <v>Пт</v>
      </c>
      <c r="D1099" s="30" t="s">
        <v>43</v>
      </c>
      <c r="E1099" s="30">
        <v>8</v>
      </c>
      <c r="H1099" s="7" t="s">
        <v>15</v>
      </c>
      <c r="I1099" s="69">
        <f t="shared" si="74"/>
        <v>45352</v>
      </c>
      <c r="J1099" s="30" t="str">
        <f>CHOOSE(SUMPRODUCT((K1099:L1099&gt;0)*{1,2})+1,"","переработка","норма","норма + переработка")</f>
        <v>норма</v>
      </c>
      <c r="K1099" s="30">
        <f t="shared" si="72"/>
        <v>0</v>
      </c>
      <c r="L1099" s="30">
        <f>IF(A1099="В/П",,MIN(SUMIFS(L$3:L1098,H$3:H1098,H1099,B$3:B1098,B1099)+E1099,8)-SUMIFS(L$3:L1098,H$3:H1098,H1099,B$3:B1098,B1099))</f>
        <v>8</v>
      </c>
    </row>
    <row r="1100" spans="1:12" x14ac:dyDescent="0.2">
      <c r="A1100" s="66" t="s">
        <v>53</v>
      </c>
      <c r="B1100" s="6">
        <v>45353</v>
      </c>
      <c r="C1100" s="71" t="str">
        <f t="shared" si="73"/>
        <v>Сб</v>
      </c>
      <c r="E1100" s="30">
        <v>0</v>
      </c>
      <c r="H1100" s="7" t="s">
        <v>15</v>
      </c>
      <c r="I1100" s="69">
        <f t="shared" si="74"/>
        <v>45352</v>
      </c>
      <c r="J1100" s="30" t="str">
        <f>CHOOSE(SUMPRODUCT((K1100:L1100&gt;0)*{1,2})+1,"","переработка","норма","норма + переработка")</f>
        <v/>
      </c>
      <c r="K1100" s="30">
        <f t="shared" si="72"/>
        <v>0</v>
      </c>
      <c r="L1100" s="30">
        <f>IF(A1100="В/П",,MIN(SUMIFS(L$3:L1099,H$3:H1099,H1100,B$3:B1099,B1100)+E1100,8)-SUMIFS(L$3:L1099,H$3:H1099,H1100,B$3:B1099,B1100))</f>
        <v>0</v>
      </c>
    </row>
    <row r="1101" spans="1:12" x14ac:dyDescent="0.2">
      <c r="A1101" s="66" t="s">
        <v>53</v>
      </c>
      <c r="B1101" s="6">
        <v>45354</v>
      </c>
      <c r="C1101" s="71" t="str">
        <f t="shared" si="73"/>
        <v>Вс</v>
      </c>
      <c r="E1101" s="30">
        <v>0</v>
      </c>
      <c r="H1101" s="7" t="s">
        <v>15</v>
      </c>
      <c r="I1101" s="69">
        <f t="shared" si="74"/>
        <v>45352</v>
      </c>
      <c r="J1101" s="30" t="str">
        <f>CHOOSE(SUMPRODUCT((K1101:L1101&gt;0)*{1,2})+1,"","переработка","норма","норма + переработка")</f>
        <v/>
      </c>
      <c r="K1101" s="30">
        <f t="shared" si="72"/>
        <v>0</v>
      </c>
      <c r="L1101" s="30">
        <f>IF(A1101="В/П",,MIN(SUMIFS(L$3:L1100,H$3:H1100,H1101,B$3:B1100,B1101)+E1101,8)-SUMIFS(L$3:L1100,H$3:H1100,H1101,B$3:B1100,B1101))</f>
        <v>0</v>
      </c>
    </row>
    <row r="1102" spans="1:12" x14ac:dyDescent="0.2">
      <c r="B1102" s="6">
        <v>45355</v>
      </c>
      <c r="C1102" s="71" t="str">
        <f t="shared" si="73"/>
        <v>Пн</v>
      </c>
      <c r="D1102" s="30" t="s">
        <v>43</v>
      </c>
      <c r="E1102" s="30">
        <v>8</v>
      </c>
      <c r="H1102" s="7" t="s">
        <v>15</v>
      </c>
      <c r="I1102" s="69">
        <f t="shared" si="74"/>
        <v>45352</v>
      </c>
      <c r="J1102" s="30" t="str">
        <f>CHOOSE(SUMPRODUCT((K1102:L1102&gt;0)*{1,2})+1,"","переработка","норма","норма + переработка")</f>
        <v>норма</v>
      </c>
      <c r="K1102" s="30">
        <f t="shared" si="72"/>
        <v>0</v>
      </c>
      <c r="L1102" s="30">
        <f>IF(A1102="В/П",,MIN(SUMIFS(L$3:L1101,H$3:H1101,H1102,B$3:B1101,B1102)+E1102,8)-SUMIFS(L$3:L1101,H$3:H1101,H1102,B$3:B1101,B1102))</f>
        <v>8</v>
      </c>
    </row>
    <row r="1103" spans="1:12" x14ac:dyDescent="0.2">
      <c r="B1103" s="6">
        <v>45356</v>
      </c>
      <c r="C1103" s="71" t="str">
        <f t="shared" si="73"/>
        <v>Вт</v>
      </c>
      <c r="D1103" s="30" t="s">
        <v>43</v>
      </c>
      <c r="E1103" s="30">
        <v>8</v>
      </c>
      <c r="H1103" s="7" t="s">
        <v>15</v>
      </c>
      <c r="I1103" s="69">
        <f t="shared" si="74"/>
        <v>45352</v>
      </c>
      <c r="J1103" s="30" t="str">
        <f>CHOOSE(SUMPRODUCT((K1103:L1103&gt;0)*{1,2})+1,"","переработка","норма","норма + переработка")</f>
        <v>норма</v>
      </c>
      <c r="K1103" s="30">
        <f t="shared" si="72"/>
        <v>0</v>
      </c>
      <c r="L1103" s="30">
        <f>IF(A1103="В/П",,MIN(SUMIFS(L$3:L1102,H$3:H1102,H1103,B$3:B1102,B1103)+E1103,8)-SUMIFS(L$3:L1102,H$3:H1102,H1103,B$3:B1102,B1103))</f>
        <v>8</v>
      </c>
    </row>
    <row r="1104" spans="1:12" x14ac:dyDescent="0.2">
      <c r="B1104" s="6">
        <v>45357</v>
      </c>
      <c r="C1104" s="71" t="str">
        <f t="shared" si="73"/>
        <v>Ср</v>
      </c>
      <c r="D1104" s="30" t="s">
        <v>43</v>
      </c>
      <c r="E1104" s="30">
        <v>8</v>
      </c>
      <c r="H1104" s="7" t="s">
        <v>15</v>
      </c>
      <c r="I1104" s="69">
        <f t="shared" si="74"/>
        <v>45352</v>
      </c>
      <c r="J1104" s="30" t="str">
        <f>CHOOSE(SUMPRODUCT((K1104:L1104&gt;0)*{1,2})+1,"","переработка","норма","норма + переработка")</f>
        <v>норма</v>
      </c>
      <c r="K1104" s="30">
        <f t="shared" si="72"/>
        <v>0</v>
      </c>
      <c r="L1104" s="30">
        <f>IF(A1104="В/П",,MIN(SUMIFS(L$3:L1103,H$3:H1103,H1104,B$3:B1103,B1104)+E1104,8)-SUMIFS(L$3:L1103,H$3:H1103,H1104,B$3:B1103,B1104))</f>
        <v>8</v>
      </c>
    </row>
    <row r="1105" spans="1:12" x14ac:dyDescent="0.2">
      <c r="B1105" s="6">
        <v>45358</v>
      </c>
      <c r="C1105" s="71" t="str">
        <f t="shared" si="73"/>
        <v>Чт</v>
      </c>
      <c r="D1105" s="30" t="s">
        <v>16</v>
      </c>
      <c r="E1105" s="30">
        <v>7</v>
      </c>
      <c r="H1105" s="7" t="s">
        <v>15</v>
      </c>
      <c r="I1105" s="69">
        <f t="shared" si="74"/>
        <v>45352</v>
      </c>
      <c r="J1105" s="30" t="str">
        <f>CHOOSE(SUMPRODUCT((K1105:L1105&gt;0)*{1,2})+1,"","переработка","норма","норма + переработка")</f>
        <v>норма</v>
      </c>
      <c r="K1105" s="30">
        <f t="shared" si="72"/>
        <v>0</v>
      </c>
      <c r="L1105" s="30">
        <f>IF(A1105="В/П",,MIN(SUMIFS(L$3:L1104,H$3:H1104,H1105,B$3:B1104,B1105)+E1105,8)-SUMIFS(L$3:L1104,H$3:H1104,H1105,B$3:B1104,B1105))</f>
        <v>7</v>
      </c>
    </row>
    <row r="1106" spans="1:12" x14ac:dyDescent="0.2">
      <c r="A1106" s="66" t="s">
        <v>53</v>
      </c>
      <c r="B1106" s="6">
        <v>45359</v>
      </c>
      <c r="C1106" s="71" t="str">
        <f t="shared" si="73"/>
        <v>Пт</v>
      </c>
      <c r="E1106" s="30">
        <v>0</v>
      </c>
      <c r="H1106" s="7" t="s">
        <v>15</v>
      </c>
      <c r="I1106" s="69">
        <f t="shared" si="74"/>
        <v>45352</v>
      </c>
      <c r="J1106" s="30" t="str">
        <f>CHOOSE(SUMPRODUCT((K1106:L1106&gt;0)*{1,2})+1,"","переработка","норма","норма + переработка")</f>
        <v/>
      </c>
      <c r="K1106" s="30">
        <f t="shared" ref="K1106:K1130" si="75">MIN(E1106,E1106-L1106)</f>
        <v>0</v>
      </c>
      <c r="L1106" s="30">
        <f>IF(A1106="В/П",,MIN(SUMIFS(L$3:L1105,H$3:H1105,H1106,B$3:B1105,B1106)+E1106,8)-SUMIFS(L$3:L1105,H$3:H1105,H1106,B$3:B1105,B1106))</f>
        <v>0</v>
      </c>
    </row>
    <row r="1107" spans="1:12" x14ac:dyDescent="0.2">
      <c r="A1107" s="66" t="s">
        <v>53</v>
      </c>
      <c r="B1107" s="6">
        <v>45360</v>
      </c>
      <c r="C1107" s="71" t="str">
        <f t="shared" si="73"/>
        <v>Сб</v>
      </c>
      <c r="E1107" s="30">
        <v>0</v>
      </c>
      <c r="H1107" s="7" t="s">
        <v>15</v>
      </c>
      <c r="I1107" s="69">
        <f t="shared" si="74"/>
        <v>45352</v>
      </c>
      <c r="J1107" s="30" t="str">
        <f>CHOOSE(SUMPRODUCT((K1107:L1107&gt;0)*{1,2})+1,"","переработка","норма","норма + переработка")</f>
        <v/>
      </c>
      <c r="K1107" s="30">
        <f t="shared" si="75"/>
        <v>0</v>
      </c>
      <c r="L1107" s="30">
        <f>IF(A1107="В/П",,MIN(SUMIFS(L$3:L1106,H$3:H1106,H1107,B$3:B1106,B1107)+E1107,8)-SUMIFS(L$3:L1106,H$3:H1106,H1107,B$3:B1106,B1107))</f>
        <v>0</v>
      </c>
    </row>
    <row r="1108" spans="1:12" x14ac:dyDescent="0.2">
      <c r="A1108" s="66" t="s">
        <v>53</v>
      </c>
      <c r="B1108" s="6">
        <v>45361</v>
      </c>
      <c r="C1108" s="71" t="str">
        <f t="shared" si="73"/>
        <v>Вс</v>
      </c>
      <c r="E1108" s="30">
        <v>0</v>
      </c>
      <c r="H1108" s="7" t="s">
        <v>15</v>
      </c>
      <c r="I1108" s="69">
        <f t="shared" si="74"/>
        <v>45352</v>
      </c>
      <c r="J1108" s="30" t="str">
        <f>CHOOSE(SUMPRODUCT((K1108:L1108&gt;0)*{1,2})+1,"","переработка","норма","норма + переработка")</f>
        <v/>
      </c>
      <c r="K1108" s="30">
        <f t="shared" si="75"/>
        <v>0</v>
      </c>
      <c r="L1108" s="30">
        <f>IF(A1108="В/П",,MIN(SUMIFS(L$3:L1107,H$3:H1107,H1108,B$3:B1107,B1108)+E1108,8)-SUMIFS(L$3:L1107,H$3:H1107,H1108,B$3:B1107,B1108))</f>
        <v>0</v>
      </c>
    </row>
    <row r="1109" spans="1:12" x14ac:dyDescent="0.2">
      <c r="B1109" s="6">
        <v>45362</v>
      </c>
      <c r="C1109" s="71" t="str">
        <f t="shared" si="73"/>
        <v>Пн</v>
      </c>
      <c r="D1109" s="30" t="s">
        <v>16</v>
      </c>
      <c r="E1109" s="30">
        <v>8</v>
      </c>
      <c r="H1109" s="7" t="s">
        <v>15</v>
      </c>
      <c r="I1109" s="69">
        <f t="shared" si="74"/>
        <v>45352</v>
      </c>
      <c r="J1109" s="30" t="str">
        <f>CHOOSE(SUMPRODUCT((K1109:L1109&gt;0)*{1,2})+1,"","переработка","норма","норма + переработка")</f>
        <v>норма</v>
      </c>
      <c r="K1109" s="30">
        <f t="shared" si="75"/>
        <v>0</v>
      </c>
      <c r="L1109" s="30">
        <f>IF(A1109="В/П",,MIN(SUMIFS(L$3:L1108,H$3:H1108,H1109,B$3:B1108,B1109)+E1109,8)-SUMIFS(L$3:L1108,H$3:H1108,H1109,B$3:B1108,B1109))</f>
        <v>8</v>
      </c>
    </row>
    <row r="1110" spans="1:12" x14ac:dyDescent="0.2">
      <c r="B1110" s="6">
        <v>45363</v>
      </c>
      <c r="C1110" s="71" t="str">
        <f t="shared" si="73"/>
        <v>Вт</v>
      </c>
      <c r="D1110" s="30" t="s">
        <v>41</v>
      </c>
      <c r="E1110" s="30">
        <v>8</v>
      </c>
      <c r="H1110" s="7" t="s">
        <v>15</v>
      </c>
      <c r="I1110" s="69">
        <f t="shared" si="74"/>
        <v>45352</v>
      </c>
      <c r="J1110" s="30" t="str">
        <f>CHOOSE(SUMPRODUCT((K1110:L1110&gt;0)*{1,2})+1,"","переработка","норма","норма + переработка")</f>
        <v>норма</v>
      </c>
      <c r="K1110" s="30">
        <f t="shared" si="75"/>
        <v>0</v>
      </c>
      <c r="L1110" s="30">
        <f>IF(A1110="В/П",,MIN(SUMIFS(L$3:L1109,H$3:H1109,H1110,B$3:B1109,B1110)+E1110,8)-SUMIFS(L$3:L1109,H$3:H1109,H1110,B$3:B1109,B1110))</f>
        <v>8</v>
      </c>
    </row>
    <row r="1111" spans="1:12" x14ac:dyDescent="0.2">
      <c r="B1111" s="6">
        <v>45364</v>
      </c>
      <c r="C1111" s="71" t="str">
        <f t="shared" si="73"/>
        <v>Ср</v>
      </c>
      <c r="D1111" s="30" t="s">
        <v>41</v>
      </c>
      <c r="E1111" s="30">
        <v>8</v>
      </c>
      <c r="H1111" s="7" t="s">
        <v>15</v>
      </c>
      <c r="I1111" s="69">
        <f t="shared" si="74"/>
        <v>45352</v>
      </c>
      <c r="J1111" s="30" t="str">
        <f>CHOOSE(SUMPRODUCT((K1111:L1111&gt;0)*{1,2})+1,"","переработка","норма","норма + переработка")</f>
        <v>норма</v>
      </c>
      <c r="K1111" s="30">
        <f t="shared" si="75"/>
        <v>0</v>
      </c>
      <c r="L1111" s="30">
        <f>IF(A1111="В/П",,MIN(SUMIFS(L$3:L1110,H$3:H1110,H1111,B$3:B1110,B1111)+E1111,8)-SUMIFS(L$3:L1110,H$3:H1110,H1111,B$3:B1110,B1111))</f>
        <v>8</v>
      </c>
    </row>
    <row r="1112" spans="1:12" x14ac:dyDescent="0.2">
      <c r="B1112" s="6">
        <v>45365</v>
      </c>
      <c r="C1112" s="71" t="str">
        <f t="shared" si="73"/>
        <v>Чт</v>
      </c>
      <c r="D1112" s="30" t="s">
        <v>41</v>
      </c>
      <c r="E1112" s="30">
        <v>8</v>
      </c>
      <c r="H1112" s="7" t="s">
        <v>15</v>
      </c>
      <c r="I1112" s="69">
        <f t="shared" si="74"/>
        <v>45352</v>
      </c>
      <c r="J1112" s="30" t="str">
        <f>CHOOSE(SUMPRODUCT((K1112:L1112&gt;0)*{1,2})+1,"","переработка","норма","норма + переработка")</f>
        <v>норма</v>
      </c>
      <c r="K1112" s="30">
        <f t="shared" si="75"/>
        <v>0</v>
      </c>
      <c r="L1112" s="30">
        <f>IF(A1112="В/П",,MIN(SUMIFS(L$3:L1111,H$3:H1111,H1112,B$3:B1111,B1112)+E1112,8)-SUMIFS(L$3:L1111,H$3:H1111,H1112,B$3:B1111,B1112))</f>
        <v>8</v>
      </c>
    </row>
    <row r="1113" spans="1:12" x14ac:dyDescent="0.2">
      <c r="B1113" s="6">
        <v>45366</v>
      </c>
      <c r="C1113" s="71" t="str">
        <f t="shared" si="73"/>
        <v>Пт</v>
      </c>
      <c r="D1113" s="30" t="s">
        <v>16</v>
      </c>
      <c r="E1113" s="30">
        <v>8</v>
      </c>
      <c r="H1113" s="7" t="s">
        <v>15</v>
      </c>
      <c r="I1113" s="69">
        <f t="shared" si="74"/>
        <v>45352</v>
      </c>
      <c r="J1113" s="30" t="str">
        <f>CHOOSE(SUMPRODUCT((K1113:L1113&gt;0)*{1,2})+1,"","переработка","норма","норма + переработка")</f>
        <v>норма</v>
      </c>
      <c r="K1113" s="30">
        <f t="shared" si="75"/>
        <v>0</v>
      </c>
      <c r="L1113" s="30">
        <f>IF(A1113="В/П",,MIN(SUMIFS(L$3:L1112,H$3:H1112,H1113,B$3:B1112,B1113)+E1113,8)-SUMIFS(L$3:L1112,H$3:H1112,H1113,B$3:B1112,B1113))</f>
        <v>8</v>
      </c>
    </row>
    <row r="1114" spans="1:12" x14ac:dyDescent="0.2">
      <c r="A1114" s="66" t="s">
        <v>53</v>
      </c>
      <c r="B1114" s="6">
        <v>45367</v>
      </c>
      <c r="C1114" s="71" t="str">
        <f t="shared" si="73"/>
        <v>Сб</v>
      </c>
      <c r="E1114" s="30">
        <v>0</v>
      </c>
      <c r="H1114" s="7" t="s">
        <v>15</v>
      </c>
      <c r="I1114" s="69">
        <f t="shared" si="74"/>
        <v>45352</v>
      </c>
      <c r="J1114" s="30" t="str">
        <f>CHOOSE(SUMPRODUCT((K1114:L1114&gt;0)*{1,2})+1,"","переработка","норма","норма + переработка")</f>
        <v/>
      </c>
      <c r="K1114" s="30">
        <f t="shared" si="75"/>
        <v>0</v>
      </c>
      <c r="L1114" s="30">
        <f>IF(A1114="В/П",,MIN(SUMIFS(L$3:L1113,H$3:H1113,H1114,B$3:B1113,B1114)+E1114,8)-SUMIFS(L$3:L1113,H$3:H1113,H1114,B$3:B1113,B1114))</f>
        <v>0</v>
      </c>
    </row>
    <row r="1115" spans="1:12" x14ac:dyDescent="0.2">
      <c r="A1115" s="66" t="s">
        <v>53</v>
      </c>
      <c r="B1115" s="6">
        <v>45368</v>
      </c>
      <c r="C1115" s="71" t="str">
        <f t="shared" si="73"/>
        <v>Вс</v>
      </c>
      <c r="E1115" s="30">
        <v>0</v>
      </c>
      <c r="H1115" s="7" t="s">
        <v>15</v>
      </c>
      <c r="I1115" s="69">
        <f t="shared" si="74"/>
        <v>45352</v>
      </c>
      <c r="J1115" s="30" t="str">
        <f>CHOOSE(SUMPRODUCT((K1115:L1115&gt;0)*{1,2})+1,"","переработка","норма","норма + переработка")</f>
        <v/>
      </c>
      <c r="K1115" s="30">
        <f t="shared" si="75"/>
        <v>0</v>
      </c>
      <c r="L1115" s="30">
        <f>IF(A1115="В/П",,MIN(SUMIFS(L$3:L1114,H$3:H1114,H1115,B$3:B1114,B1115)+E1115,8)-SUMIFS(L$3:L1114,H$3:H1114,H1115,B$3:B1114,B1115))</f>
        <v>0</v>
      </c>
    </row>
    <row r="1116" spans="1:12" x14ac:dyDescent="0.2">
      <c r="B1116" s="6">
        <v>45369</v>
      </c>
      <c r="C1116" s="71" t="str">
        <f t="shared" si="73"/>
        <v>Пн</v>
      </c>
      <c r="D1116" s="30" t="s">
        <v>41</v>
      </c>
      <c r="E1116" s="30">
        <v>8</v>
      </c>
      <c r="H1116" s="7" t="s">
        <v>15</v>
      </c>
      <c r="I1116" s="69">
        <f t="shared" si="74"/>
        <v>45352</v>
      </c>
      <c r="J1116" s="30" t="str">
        <f>CHOOSE(SUMPRODUCT((K1116:L1116&gt;0)*{1,2})+1,"","переработка","норма","норма + переработка")</f>
        <v>норма</v>
      </c>
      <c r="K1116" s="30">
        <f t="shared" si="75"/>
        <v>0</v>
      </c>
      <c r="L1116" s="30">
        <f>IF(A1116="В/П",,MIN(SUMIFS(L$3:L1115,H$3:H1115,H1116,B$3:B1115,B1116)+E1116,8)-SUMIFS(L$3:L1115,H$3:H1115,H1116,B$3:B1115,B1116))</f>
        <v>8</v>
      </c>
    </row>
    <row r="1117" spans="1:12" x14ac:dyDescent="0.2">
      <c r="B1117" s="6">
        <v>45370</v>
      </c>
      <c r="C1117" s="71" t="str">
        <f t="shared" si="73"/>
        <v>Вт</v>
      </c>
      <c r="D1117" s="30" t="s">
        <v>41</v>
      </c>
      <c r="E1117" s="30">
        <v>8</v>
      </c>
      <c r="H1117" s="7" t="s">
        <v>15</v>
      </c>
      <c r="I1117" s="69">
        <f t="shared" si="74"/>
        <v>45352</v>
      </c>
      <c r="J1117" s="30" t="str">
        <f>CHOOSE(SUMPRODUCT((K1117:L1117&gt;0)*{1,2})+1,"","переработка","норма","норма + переработка")</f>
        <v>норма</v>
      </c>
      <c r="K1117" s="30">
        <f t="shared" si="75"/>
        <v>0</v>
      </c>
      <c r="L1117" s="30">
        <f>IF(A1117="В/П",,MIN(SUMIFS(L$3:L1116,H$3:H1116,H1117,B$3:B1116,B1117)+E1117,8)-SUMIFS(L$3:L1116,H$3:H1116,H1117,B$3:B1116,B1117))</f>
        <v>8</v>
      </c>
    </row>
    <row r="1118" spans="1:12" x14ac:dyDescent="0.2">
      <c r="B1118" s="6">
        <v>45371</v>
      </c>
      <c r="C1118" s="71" t="str">
        <f t="shared" si="73"/>
        <v>Ср</v>
      </c>
      <c r="D1118" s="30" t="s">
        <v>41</v>
      </c>
      <c r="E1118" s="30">
        <v>8</v>
      </c>
      <c r="H1118" s="7" t="s">
        <v>15</v>
      </c>
      <c r="I1118" s="69">
        <f t="shared" si="74"/>
        <v>45352</v>
      </c>
      <c r="J1118" s="30" t="str">
        <f>CHOOSE(SUMPRODUCT((K1118:L1118&gt;0)*{1,2})+1,"","переработка","норма","норма + переработка")</f>
        <v>норма</v>
      </c>
      <c r="K1118" s="30">
        <f t="shared" si="75"/>
        <v>0</v>
      </c>
      <c r="L1118" s="30">
        <f>IF(A1118="В/П",,MIN(SUMIFS(L$3:L1117,H$3:H1117,H1118,B$3:B1117,B1118)+E1118,8)-SUMIFS(L$3:L1117,H$3:H1117,H1118,B$3:B1117,B1118))</f>
        <v>8</v>
      </c>
    </row>
    <row r="1119" spans="1:12" x14ac:dyDescent="0.2">
      <c r="B1119" s="6">
        <v>45372</v>
      </c>
      <c r="C1119" s="71" t="str">
        <f t="shared" si="73"/>
        <v>Чт</v>
      </c>
      <c r="D1119" s="30" t="s">
        <v>41</v>
      </c>
      <c r="E1119" s="30">
        <v>8</v>
      </c>
      <c r="H1119" s="7" t="s">
        <v>15</v>
      </c>
      <c r="I1119" s="69">
        <f t="shared" si="74"/>
        <v>45352</v>
      </c>
      <c r="J1119" s="30" t="str">
        <f>CHOOSE(SUMPRODUCT((K1119:L1119&gt;0)*{1,2})+1,"","переработка","норма","норма + переработка")</f>
        <v>норма</v>
      </c>
      <c r="K1119" s="30">
        <f t="shared" si="75"/>
        <v>0</v>
      </c>
      <c r="L1119" s="30">
        <f>IF(A1119="В/П",,MIN(SUMIFS(L$3:L1118,H$3:H1118,H1119,B$3:B1118,B1119)+E1119,8)-SUMIFS(L$3:L1118,H$3:H1118,H1119,B$3:B1118,B1119))</f>
        <v>8</v>
      </c>
    </row>
    <row r="1120" spans="1:12" x14ac:dyDescent="0.2">
      <c r="B1120" s="6">
        <v>45373</v>
      </c>
      <c r="C1120" s="71" t="str">
        <f t="shared" si="73"/>
        <v>Пт</v>
      </c>
      <c r="D1120" s="30" t="s">
        <v>16</v>
      </c>
      <c r="E1120" s="30">
        <v>8</v>
      </c>
      <c r="H1120" s="7" t="s">
        <v>15</v>
      </c>
      <c r="I1120" s="69">
        <f t="shared" si="74"/>
        <v>45352</v>
      </c>
      <c r="J1120" s="30" t="str">
        <f>CHOOSE(SUMPRODUCT((K1120:L1120&gt;0)*{1,2})+1,"","переработка","норма","норма + переработка")</f>
        <v>норма</v>
      </c>
      <c r="K1120" s="30">
        <f t="shared" si="75"/>
        <v>0</v>
      </c>
      <c r="L1120" s="30">
        <f>IF(A1120="В/П",,MIN(SUMIFS(L$3:L1119,H$3:H1119,H1120,B$3:B1119,B1120)+E1120,8)-SUMIFS(L$3:L1119,H$3:H1119,H1120,B$3:B1119,B1120))</f>
        <v>8</v>
      </c>
    </row>
    <row r="1121" spans="1:12" x14ac:dyDescent="0.2">
      <c r="A1121" s="66" t="s">
        <v>53</v>
      </c>
      <c r="B1121" s="6">
        <v>45374</v>
      </c>
      <c r="C1121" s="71" t="str">
        <f t="shared" si="73"/>
        <v>Сб</v>
      </c>
      <c r="E1121" s="30">
        <v>0</v>
      </c>
      <c r="H1121" s="7" t="s">
        <v>15</v>
      </c>
      <c r="I1121" s="69">
        <f t="shared" si="74"/>
        <v>45352</v>
      </c>
      <c r="J1121" s="30" t="str">
        <f>CHOOSE(SUMPRODUCT((K1121:L1121&gt;0)*{1,2})+1,"","переработка","норма","норма + переработка")</f>
        <v/>
      </c>
      <c r="K1121" s="30">
        <f t="shared" si="75"/>
        <v>0</v>
      </c>
      <c r="L1121" s="30">
        <f>IF(A1121="В/П",,MIN(SUMIFS(L$3:L1120,H$3:H1120,H1121,B$3:B1120,B1121)+E1121,8)-SUMIFS(L$3:L1120,H$3:H1120,H1121,B$3:B1120,B1121))</f>
        <v>0</v>
      </c>
    </row>
    <row r="1122" spans="1:12" x14ac:dyDescent="0.2">
      <c r="A1122" s="66" t="s">
        <v>53</v>
      </c>
      <c r="B1122" s="6">
        <v>45375</v>
      </c>
      <c r="C1122" s="71" t="str">
        <f t="shared" si="73"/>
        <v>Вс</v>
      </c>
      <c r="E1122" s="30">
        <v>0</v>
      </c>
      <c r="H1122" s="7" t="s">
        <v>15</v>
      </c>
      <c r="I1122" s="69">
        <f t="shared" si="74"/>
        <v>45352</v>
      </c>
      <c r="J1122" s="30" t="str">
        <f>CHOOSE(SUMPRODUCT((K1122:L1122&gt;0)*{1,2})+1,"","переработка","норма","норма + переработка")</f>
        <v/>
      </c>
      <c r="K1122" s="30">
        <f t="shared" si="75"/>
        <v>0</v>
      </c>
      <c r="L1122" s="30">
        <f>IF(A1122="В/П",,MIN(SUMIFS(L$3:L1121,H$3:H1121,H1122,B$3:B1121,B1122)+E1122,8)-SUMIFS(L$3:L1121,H$3:H1121,H1122,B$3:B1121,B1122))</f>
        <v>0</v>
      </c>
    </row>
    <row r="1123" spans="1:12" x14ac:dyDescent="0.2">
      <c r="B1123" s="6">
        <v>45376</v>
      </c>
      <c r="C1123" s="71" t="str">
        <f t="shared" si="73"/>
        <v>Пн</v>
      </c>
      <c r="D1123" s="30" t="s">
        <v>41</v>
      </c>
      <c r="E1123" s="30">
        <v>8</v>
      </c>
      <c r="H1123" s="7" t="s">
        <v>15</v>
      </c>
      <c r="I1123" s="69">
        <f t="shared" si="74"/>
        <v>45352</v>
      </c>
      <c r="J1123" s="30" t="str">
        <f>CHOOSE(SUMPRODUCT((K1123:L1123&gt;0)*{1,2})+1,"","переработка","норма","норма + переработка")</f>
        <v>норма</v>
      </c>
      <c r="K1123" s="30">
        <f t="shared" si="75"/>
        <v>0</v>
      </c>
      <c r="L1123" s="30">
        <f>IF(A1123="В/П",,MIN(SUMIFS(L$3:L1122,H$3:H1122,H1123,B$3:B1122,B1123)+E1123,8)-SUMIFS(L$3:L1122,H$3:H1122,H1123,B$3:B1122,B1123))</f>
        <v>8</v>
      </c>
    </row>
    <row r="1124" spans="1:12" x14ac:dyDescent="0.2">
      <c r="B1124" s="6">
        <v>45377</v>
      </c>
      <c r="C1124" s="71" t="str">
        <f t="shared" si="73"/>
        <v>Вт</v>
      </c>
      <c r="D1124" s="30" t="s">
        <v>41</v>
      </c>
      <c r="E1124" s="30">
        <v>8</v>
      </c>
      <c r="H1124" s="7" t="s">
        <v>15</v>
      </c>
      <c r="I1124" s="69">
        <f t="shared" si="74"/>
        <v>45352</v>
      </c>
      <c r="J1124" s="30" t="str">
        <f>CHOOSE(SUMPRODUCT((K1124:L1124&gt;0)*{1,2})+1,"","переработка","норма","норма + переработка")</f>
        <v>норма</v>
      </c>
      <c r="K1124" s="30">
        <f t="shared" si="75"/>
        <v>0</v>
      </c>
      <c r="L1124" s="30">
        <f>IF(A1124="В/П",,MIN(SUMIFS(L$3:L1123,H$3:H1123,H1124,B$3:B1123,B1124)+E1124,8)-SUMIFS(L$3:L1123,H$3:H1123,H1124,B$3:B1123,B1124))</f>
        <v>8</v>
      </c>
    </row>
    <row r="1125" spans="1:12" x14ac:dyDescent="0.2">
      <c r="B1125" s="6">
        <v>45378</v>
      </c>
      <c r="C1125" s="71" t="str">
        <f t="shared" si="73"/>
        <v>Ср</v>
      </c>
      <c r="D1125" s="30" t="s">
        <v>41</v>
      </c>
      <c r="E1125" s="30">
        <v>8</v>
      </c>
      <c r="H1125" s="7" t="s">
        <v>15</v>
      </c>
      <c r="I1125" s="69">
        <f t="shared" si="74"/>
        <v>45352</v>
      </c>
      <c r="J1125" s="30" t="str">
        <f>CHOOSE(SUMPRODUCT((K1125:L1125&gt;0)*{1,2})+1,"","переработка","норма","норма + переработка")</f>
        <v>норма</v>
      </c>
      <c r="K1125" s="30">
        <f t="shared" si="75"/>
        <v>0</v>
      </c>
      <c r="L1125" s="30">
        <f>IF(A1125="В/П",,MIN(SUMIFS(L$3:L1124,H$3:H1124,H1125,B$3:B1124,B1125)+E1125,8)-SUMIFS(L$3:L1124,H$3:H1124,H1125,B$3:B1124,B1125))</f>
        <v>8</v>
      </c>
    </row>
    <row r="1126" spans="1:12" x14ac:dyDescent="0.2">
      <c r="B1126" s="6">
        <v>45379</v>
      </c>
      <c r="C1126" s="71" t="str">
        <f t="shared" si="73"/>
        <v>Чт</v>
      </c>
      <c r="D1126" s="30" t="s">
        <v>41</v>
      </c>
      <c r="E1126" s="30">
        <v>8</v>
      </c>
      <c r="H1126" s="7" t="s">
        <v>15</v>
      </c>
      <c r="I1126" s="69">
        <f t="shared" si="74"/>
        <v>45352</v>
      </c>
      <c r="J1126" s="30" t="str">
        <f>CHOOSE(SUMPRODUCT((K1126:L1126&gt;0)*{1,2})+1,"","переработка","норма","норма + переработка")</f>
        <v>норма</v>
      </c>
      <c r="K1126" s="30">
        <f t="shared" si="75"/>
        <v>0</v>
      </c>
      <c r="L1126" s="30">
        <f>IF(A1126="В/П",,MIN(SUMIFS(L$3:L1125,H$3:H1125,H1126,B$3:B1125,B1126)+E1126,8)-SUMIFS(L$3:L1125,H$3:H1125,H1126,B$3:B1125,B1126))</f>
        <v>8</v>
      </c>
    </row>
    <row r="1127" spans="1:12" x14ac:dyDescent="0.2">
      <c r="B1127" s="6">
        <v>45380</v>
      </c>
      <c r="C1127" s="71" t="str">
        <f t="shared" si="73"/>
        <v>Пт</v>
      </c>
      <c r="D1127" s="30" t="s">
        <v>16</v>
      </c>
      <c r="E1127" s="30">
        <v>8</v>
      </c>
      <c r="H1127" s="7" t="s">
        <v>15</v>
      </c>
      <c r="I1127" s="69">
        <f t="shared" si="74"/>
        <v>45352</v>
      </c>
      <c r="J1127" s="30" t="str">
        <f>CHOOSE(SUMPRODUCT((K1127:L1127&gt;0)*{1,2})+1,"","переработка","норма","норма + переработка")</f>
        <v>норма</v>
      </c>
      <c r="K1127" s="30">
        <f t="shared" si="75"/>
        <v>0</v>
      </c>
      <c r="L1127" s="30">
        <f>IF(A1127="В/П",,MIN(SUMIFS(L$3:L1126,H$3:H1126,H1127,B$3:B1126,B1127)+E1127,8)-SUMIFS(L$3:L1126,H$3:H1126,H1127,B$3:B1126,B1127))</f>
        <v>8</v>
      </c>
    </row>
    <row r="1128" spans="1:12" x14ac:dyDescent="0.2">
      <c r="A1128" s="66" t="s">
        <v>53</v>
      </c>
      <c r="B1128" s="6">
        <v>45381</v>
      </c>
      <c r="C1128" s="71" t="str">
        <f t="shared" si="73"/>
        <v>Сб</v>
      </c>
      <c r="E1128" s="30">
        <v>0</v>
      </c>
      <c r="H1128" s="7" t="s">
        <v>15</v>
      </c>
      <c r="I1128" s="69">
        <f t="shared" si="74"/>
        <v>45352</v>
      </c>
      <c r="J1128" s="30" t="str">
        <f>CHOOSE(SUMPRODUCT((K1128:L1128&gt;0)*{1,2})+1,"","переработка","норма","норма + переработка")</f>
        <v/>
      </c>
      <c r="K1128" s="30">
        <f t="shared" si="75"/>
        <v>0</v>
      </c>
      <c r="L1128" s="30">
        <f>IF(A1128="В/П",,MIN(SUMIFS(L$3:L1127,H$3:H1127,H1128,B$3:B1127,B1128)+E1128,8)-SUMIFS(L$3:L1127,H$3:H1127,H1128,B$3:B1127,B1128))</f>
        <v>0</v>
      </c>
    </row>
    <row r="1129" spans="1:12" x14ac:dyDescent="0.2">
      <c r="A1129" s="66" t="s">
        <v>53</v>
      </c>
      <c r="B1129" s="6">
        <v>45382</v>
      </c>
      <c r="C1129" s="71" t="str">
        <f t="shared" si="73"/>
        <v>Вс</v>
      </c>
      <c r="E1129" s="30">
        <v>0</v>
      </c>
      <c r="H1129" s="7" t="s">
        <v>15</v>
      </c>
      <c r="I1129" s="69">
        <f t="shared" si="74"/>
        <v>45352</v>
      </c>
      <c r="J1129" s="30" t="str">
        <f>CHOOSE(SUMPRODUCT((K1129:L1129&gt;0)*{1,2})+1,"","переработка","норма","норма + переработка")</f>
        <v/>
      </c>
      <c r="K1129" s="30">
        <f t="shared" si="75"/>
        <v>0</v>
      </c>
      <c r="L1129" s="30">
        <f>IF(A1129="В/П",,MIN(SUMIFS(L$3:L1128,H$3:H1128,H1129,B$3:B1128,B1129)+E1129,8)-SUMIFS(L$3:L1128,H$3:H1128,H1129,B$3:B1128,B1129))</f>
        <v>0</v>
      </c>
    </row>
    <row r="1130" spans="1:12" x14ac:dyDescent="0.2">
      <c r="B1130" s="6">
        <v>45352</v>
      </c>
      <c r="C1130" s="71" t="str">
        <f t="shared" si="73"/>
        <v>Пт</v>
      </c>
      <c r="D1130" s="30" t="s">
        <v>16</v>
      </c>
      <c r="E1130" s="30">
        <v>1</v>
      </c>
      <c r="H1130" s="7" t="s">
        <v>18</v>
      </c>
      <c r="I1130" s="69">
        <f t="shared" si="74"/>
        <v>45352</v>
      </c>
      <c r="J1130" s="30" t="str">
        <f>CHOOSE(SUMPRODUCT((K1130:L1130&gt;0)*{1,2})+1,"","переработка","норма","норма + переработка")</f>
        <v>норма</v>
      </c>
      <c r="K1130" s="30">
        <f t="shared" si="75"/>
        <v>0</v>
      </c>
      <c r="L1130" s="30">
        <f>IF(A1130="В/П",,MIN(SUMIFS(L$3:L1129,H$3:H1129,H1130,B$3:B1129,B1130)+E1130,8)-SUMIFS(L$3:L1129,H$3:H1129,H1130,B$3:B1129,B1130))</f>
        <v>1</v>
      </c>
    </row>
    <row r="1131" spans="1:12" x14ac:dyDescent="0.2">
      <c r="B1131" s="6">
        <v>45352</v>
      </c>
      <c r="C1131" s="71" t="str">
        <f>TEXT(B1131,"ДДД")</f>
        <v>Пт</v>
      </c>
      <c r="D1131" s="30" t="s">
        <v>47</v>
      </c>
      <c r="E1131" s="30">
        <v>1</v>
      </c>
      <c r="H1131" s="7" t="s">
        <v>18</v>
      </c>
      <c r="I1131" s="69">
        <f>EOMONTH(B1131,-1)+1</f>
        <v>45352</v>
      </c>
      <c r="J1131" s="30" t="str">
        <f>CHOOSE(SUMPRODUCT((K1131:L1131&gt;0)*{1,2})+1,"","переработка","норма","норма + переработка")</f>
        <v>норма</v>
      </c>
      <c r="K1131" s="30">
        <f t="shared" ref="K1131:K1149" si="76">MIN(E1131,E1131-L1131)</f>
        <v>0</v>
      </c>
      <c r="L1131" s="30">
        <f>IF(A1131="В/П",,MIN(SUMIFS(L$3:L1130,H$3:H1130,H1131,B$3:B1130,B1131)+E1131,8)-SUMIFS(L$3:L1130,H$3:H1130,H1131,B$3:B1130,B1131))</f>
        <v>1</v>
      </c>
    </row>
    <row r="1132" spans="1:12" x14ac:dyDescent="0.2">
      <c r="B1132" s="6">
        <v>45352</v>
      </c>
      <c r="C1132" s="71" t="str">
        <f>TEXT(B1132,"ДДД")</f>
        <v>Пт</v>
      </c>
      <c r="D1132" s="30" t="s">
        <v>84</v>
      </c>
      <c r="E1132" s="30">
        <v>2</v>
      </c>
      <c r="H1132" s="7" t="s">
        <v>18</v>
      </c>
      <c r="I1132" s="69">
        <f>EOMONTH(B1132,-1)+1</f>
        <v>45352</v>
      </c>
      <c r="J1132" s="30" t="str">
        <f>CHOOSE(SUMPRODUCT((K1132:L1132&gt;0)*{1,2})+1,"","переработка","норма","норма + переработка")</f>
        <v>норма</v>
      </c>
      <c r="K1132" s="30">
        <f t="shared" si="76"/>
        <v>0</v>
      </c>
      <c r="L1132" s="30">
        <f>IF(A1132="В/П",,MIN(SUMIFS(L$3:L1131,H$3:H1131,H1132,B$3:B1131,B1132)+E1132,8)-SUMIFS(L$3:L1131,H$3:H1131,H1132,B$3:B1131,B1132))</f>
        <v>2</v>
      </c>
    </row>
    <row r="1133" spans="1:12" x14ac:dyDescent="0.2">
      <c r="B1133" s="6">
        <v>45352</v>
      </c>
      <c r="C1133" s="71" t="str">
        <f>TEXT(B1133,"ДДД")</f>
        <v>Пт</v>
      </c>
      <c r="D1133" s="30" t="s">
        <v>87</v>
      </c>
      <c r="E1133" s="30">
        <v>3</v>
      </c>
      <c r="H1133" s="7" t="s">
        <v>18</v>
      </c>
      <c r="I1133" s="69">
        <f>EOMONTH(B1133,-1)+1</f>
        <v>45352</v>
      </c>
      <c r="J1133" s="30" t="str">
        <f>CHOOSE(SUMPRODUCT((K1133:L1133&gt;0)*{1,2})+1,"","переработка","норма","норма + переработка")</f>
        <v>норма</v>
      </c>
      <c r="K1133" s="30">
        <f t="shared" si="76"/>
        <v>0</v>
      </c>
      <c r="L1133" s="30">
        <f>IF(A1133="В/П",,MIN(SUMIFS(L$3:L1132,H$3:H1132,H1133,B$3:B1132,B1133)+E1133,8)-SUMIFS(L$3:L1132,H$3:H1132,H1133,B$3:B1132,B1133))</f>
        <v>3</v>
      </c>
    </row>
    <row r="1134" spans="1:12" x14ac:dyDescent="0.2">
      <c r="A1134" s="66" t="s">
        <v>53</v>
      </c>
      <c r="B1134" s="6">
        <v>45353</v>
      </c>
      <c r="C1134" s="71" t="str">
        <f t="shared" si="73"/>
        <v>Сб</v>
      </c>
      <c r="H1134" s="7" t="s">
        <v>18</v>
      </c>
      <c r="I1134" s="69">
        <f t="shared" si="74"/>
        <v>45352</v>
      </c>
      <c r="J1134" s="30" t="str">
        <f>CHOOSE(SUMPRODUCT((K1134:L1134&gt;0)*{1,2})+1,"","переработка","норма","норма + переработка")</f>
        <v/>
      </c>
      <c r="K1134" s="30">
        <f t="shared" si="76"/>
        <v>0</v>
      </c>
      <c r="L1134" s="30">
        <f>IF(A1134="В/П",,MIN(SUMIFS(L$3:L1133,H$3:H1133,H1134,B$3:B1133,B1134)+E1134,8)-SUMIFS(L$3:L1133,H$3:H1133,H1134,B$3:B1133,B1134))</f>
        <v>0</v>
      </c>
    </row>
    <row r="1135" spans="1:12" x14ac:dyDescent="0.2">
      <c r="A1135" s="66" t="s">
        <v>53</v>
      </c>
      <c r="B1135" s="6">
        <v>45354</v>
      </c>
      <c r="C1135" s="71" t="str">
        <f t="shared" si="73"/>
        <v>Вс</v>
      </c>
      <c r="H1135" s="7" t="s">
        <v>18</v>
      </c>
      <c r="I1135" s="69">
        <f t="shared" si="74"/>
        <v>45352</v>
      </c>
      <c r="J1135" s="30" t="str">
        <f>CHOOSE(SUMPRODUCT((K1135:L1135&gt;0)*{1,2})+1,"","переработка","норма","норма + переработка")</f>
        <v/>
      </c>
      <c r="K1135" s="30">
        <f t="shared" si="76"/>
        <v>0</v>
      </c>
      <c r="L1135" s="30">
        <f>IF(A1135="В/П",,MIN(SUMIFS(L$3:L1134,H$3:H1134,H1135,B$3:B1134,B1135)+E1135,8)-SUMIFS(L$3:L1134,H$3:H1134,H1135,B$3:B1134,B1135))</f>
        <v>0</v>
      </c>
    </row>
    <row r="1136" spans="1:12" x14ac:dyDescent="0.2">
      <c r="B1136" s="6">
        <v>45355</v>
      </c>
      <c r="C1136" s="71" t="str">
        <f t="shared" si="73"/>
        <v>Пн</v>
      </c>
      <c r="D1136" s="30" t="s">
        <v>16</v>
      </c>
      <c r="E1136" s="30">
        <v>6</v>
      </c>
      <c r="H1136" s="7" t="s">
        <v>18</v>
      </c>
      <c r="I1136" s="69">
        <f t="shared" si="74"/>
        <v>45352</v>
      </c>
      <c r="J1136" s="30" t="str">
        <f>CHOOSE(SUMPRODUCT((K1136:L1136&gt;0)*{1,2})+1,"","переработка","норма","норма + переработка")</f>
        <v>норма</v>
      </c>
      <c r="K1136" s="30">
        <f t="shared" si="76"/>
        <v>0</v>
      </c>
      <c r="L1136" s="30">
        <f>IF(A1136="В/П",,MIN(SUMIFS(L$3:L1135,H$3:H1135,H1136,B$3:B1135,B1136)+E1136,8)-SUMIFS(L$3:L1135,H$3:H1135,H1136,B$3:B1135,B1136))</f>
        <v>6</v>
      </c>
    </row>
    <row r="1137" spans="1:12" x14ac:dyDescent="0.2">
      <c r="B1137" s="6">
        <v>45355</v>
      </c>
      <c r="C1137" s="71" t="str">
        <f>TEXT(B1137,"ДДД")</f>
        <v>Пн</v>
      </c>
      <c r="D1137" s="30" t="s">
        <v>19</v>
      </c>
      <c r="E1137" s="30">
        <v>1</v>
      </c>
      <c r="H1137" s="7" t="s">
        <v>18</v>
      </c>
      <c r="I1137" s="69">
        <f>EOMONTH(B1137,-1)+1</f>
        <v>45352</v>
      </c>
      <c r="J1137" s="30" t="str">
        <f>CHOOSE(SUMPRODUCT((K1137:L1137&gt;0)*{1,2})+1,"","переработка","норма","норма + переработка")</f>
        <v>норма</v>
      </c>
      <c r="K1137" s="30">
        <f t="shared" si="76"/>
        <v>0</v>
      </c>
      <c r="L1137" s="30">
        <f>IF(A1137="В/П",,MIN(SUMIFS(L$3:L1136,H$3:H1136,H1137,B$3:B1136,B1137)+E1137,8)-SUMIFS(L$3:L1136,H$3:H1136,H1137,B$3:B1136,B1137))</f>
        <v>1</v>
      </c>
    </row>
    <row r="1138" spans="1:12" x14ac:dyDescent="0.2">
      <c r="B1138" s="6">
        <v>45356</v>
      </c>
      <c r="C1138" s="71" t="str">
        <f t="shared" si="73"/>
        <v>Вт</v>
      </c>
      <c r="D1138" s="30" t="s">
        <v>16</v>
      </c>
      <c r="E1138" s="30">
        <v>7</v>
      </c>
      <c r="H1138" s="7" t="s">
        <v>18</v>
      </c>
      <c r="I1138" s="69">
        <f t="shared" si="74"/>
        <v>45352</v>
      </c>
      <c r="J1138" s="30" t="str">
        <f>CHOOSE(SUMPRODUCT((K1138:L1138&gt;0)*{1,2})+1,"","переработка","норма","норма + переработка")</f>
        <v>норма</v>
      </c>
      <c r="K1138" s="30">
        <f t="shared" si="76"/>
        <v>0</v>
      </c>
      <c r="L1138" s="30">
        <f>IF(A1138="В/П",,MIN(SUMIFS(L$3:L1137,H$3:H1137,H1138,B$3:B1137,B1138)+E1138,8)-SUMIFS(L$3:L1137,H$3:H1137,H1138,B$3:B1137,B1138))</f>
        <v>7</v>
      </c>
    </row>
    <row r="1139" spans="1:12" x14ac:dyDescent="0.2">
      <c r="B1139" s="6">
        <v>45356</v>
      </c>
      <c r="C1139" s="71" t="str">
        <f>TEXT(B1139,"ДДД")</f>
        <v>Вт</v>
      </c>
      <c r="D1139" s="30" t="s">
        <v>84</v>
      </c>
      <c r="E1139" s="30">
        <v>1</v>
      </c>
      <c r="H1139" s="7" t="s">
        <v>18</v>
      </c>
      <c r="I1139" s="69">
        <f>EOMONTH(B1139,-1)+1</f>
        <v>45352</v>
      </c>
      <c r="J1139" s="30" t="str">
        <f>CHOOSE(SUMPRODUCT((K1139:L1139&gt;0)*{1,2})+1,"","переработка","норма","норма + переработка")</f>
        <v>норма</v>
      </c>
      <c r="K1139" s="30">
        <f t="shared" si="76"/>
        <v>0</v>
      </c>
      <c r="L1139" s="30">
        <f>IF(A1139="В/П",,MIN(SUMIFS(L$3:L1138,H$3:H1138,H1139,B$3:B1138,B1139)+E1139,8)-SUMIFS(L$3:L1138,H$3:H1138,H1139,B$3:B1138,B1139))</f>
        <v>1</v>
      </c>
    </row>
    <row r="1140" spans="1:12" x14ac:dyDescent="0.2">
      <c r="B1140" s="6">
        <v>45357</v>
      </c>
      <c r="C1140" s="71" t="str">
        <f t="shared" si="73"/>
        <v>Ср</v>
      </c>
      <c r="D1140" s="30" t="s">
        <v>16</v>
      </c>
      <c r="E1140" s="30">
        <v>2</v>
      </c>
      <c r="H1140" s="7" t="s">
        <v>18</v>
      </c>
      <c r="I1140" s="69">
        <f t="shared" si="74"/>
        <v>45352</v>
      </c>
      <c r="J1140" s="30" t="str">
        <f>CHOOSE(SUMPRODUCT((K1140:L1140&gt;0)*{1,2})+1,"","переработка","норма","норма + переработка")</f>
        <v>норма</v>
      </c>
      <c r="K1140" s="30">
        <f t="shared" si="76"/>
        <v>0</v>
      </c>
      <c r="L1140" s="30">
        <f>IF(A1140="В/П",,MIN(SUMIFS(L$3:L1139,H$3:H1139,H1140,B$3:B1139,B1140)+E1140,8)-SUMIFS(L$3:L1139,H$3:H1139,H1140,B$3:B1139,B1140))</f>
        <v>2</v>
      </c>
    </row>
    <row r="1141" spans="1:12" x14ac:dyDescent="0.2">
      <c r="B1141" s="6">
        <v>45357</v>
      </c>
      <c r="C1141" s="71" t="str">
        <f>TEXT(B1141,"ДДД")</f>
        <v>Ср</v>
      </c>
      <c r="D1141" s="30" t="s">
        <v>84</v>
      </c>
      <c r="E1141" s="30">
        <v>3</v>
      </c>
      <c r="H1141" s="7" t="s">
        <v>18</v>
      </c>
      <c r="I1141" s="69">
        <f>EOMONTH(B1141,-1)+1</f>
        <v>45352</v>
      </c>
      <c r="J1141" s="30" t="str">
        <f>CHOOSE(SUMPRODUCT((K1141:L1141&gt;0)*{1,2})+1,"","переработка","норма","норма + переработка")</f>
        <v>норма</v>
      </c>
      <c r="K1141" s="30">
        <f t="shared" si="76"/>
        <v>0</v>
      </c>
      <c r="L1141" s="30">
        <f>IF(A1141="В/П",,MIN(SUMIFS(L$3:L1140,H$3:H1140,H1141,B$3:B1140,B1141)+E1141,8)-SUMIFS(L$3:L1140,H$3:H1140,H1141,B$3:B1140,B1141))</f>
        <v>3</v>
      </c>
    </row>
    <row r="1142" spans="1:12" x14ac:dyDescent="0.2">
      <c r="B1142" s="6">
        <v>45357</v>
      </c>
      <c r="C1142" s="71" t="str">
        <f>TEXT(B1142,"ДДД")</f>
        <v>Ср</v>
      </c>
      <c r="D1142" s="30" t="s">
        <v>87</v>
      </c>
      <c r="E1142" s="30">
        <v>3</v>
      </c>
      <c r="H1142" s="7" t="s">
        <v>18</v>
      </c>
      <c r="I1142" s="69">
        <f>EOMONTH(B1142,-1)+1</f>
        <v>45352</v>
      </c>
      <c r="J1142" s="30" t="str">
        <f>CHOOSE(SUMPRODUCT((K1142:L1142&gt;0)*{1,2})+1,"","переработка","норма","норма + переработка")</f>
        <v>норма</v>
      </c>
      <c r="K1142" s="30">
        <f t="shared" si="76"/>
        <v>0</v>
      </c>
      <c r="L1142" s="30">
        <f>IF(A1142="В/П",,MIN(SUMIFS(L$3:L1141,H$3:H1141,H1142,B$3:B1141,B1142)+E1142,8)-SUMIFS(L$3:L1141,H$3:H1141,H1142,B$3:B1141,B1142))</f>
        <v>3</v>
      </c>
    </row>
    <row r="1143" spans="1:12" x14ac:dyDescent="0.2">
      <c r="B1143" s="6">
        <v>45358</v>
      </c>
      <c r="C1143" s="71" t="str">
        <f t="shared" si="73"/>
        <v>Чт</v>
      </c>
      <c r="D1143" s="30" t="s">
        <v>16</v>
      </c>
      <c r="E1143" s="30">
        <v>8</v>
      </c>
      <c r="H1143" s="7" t="s">
        <v>18</v>
      </c>
      <c r="I1143" s="69">
        <f t="shared" si="74"/>
        <v>45352</v>
      </c>
      <c r="J1143" s="30" t="str">
        <f>CHOOSE(SUMPRODUCT((K1143:L1143&gt;0)*{1,2})+1,"","переработка","норма","норма + переработка")</f>
        <v>норма</v>
      </c>
      <c r="K1143" s="30">
        <f t="shared" si="76"/>
        <v>0</v>
      </c>
      <c r="L1143" s="30">
        <f>IF(A1143="В/П",,MIN(SUMIFS(L$3:L1142,H$3:H1142,H1143,B$3:B1142,B1143)+E1143,8)-SUMIFS(L$3:L1142,H$3:H1142,H1143,B$3:B1142,B1143))</f>
        <v>8</v>
      </c>
    </row>
    <row r="1144" spans="1:12" x14ac:dyDescent="0.2">
      <c r="A1144" s="66" t="s">
        <v>53</v>
      </c>
      <c r="B1144" s="6">
        <v>45359</v>
      </c>
      <c r="C1144" s="71" t="str">
        <f t="shared" si="73"/>
        <v>Пт</v>
      </c>
      <c r="H1144" s="7" t="s">
        <v>18</v>
      </c>
      <c r="I1144" s="69">
        <f t="shared" si="74"/>
        <v>45352</v>
      </c>
      <c r="J1144" s="30" t="str">
        <f>CHOOSE(SUMPRODUCT((K1144:L1144&gt;0)*{1,2})+1,"","переработка","норма","норма + переработка")</f>
        <v/>
      </c>
      <c r="K1144" s="30">
        <f t="shared" si="76"/>
        <v>0</v>
      </c>
      <c r="L1144" s="30">
        <f>IF(A1144="В/П",,MIN(SUMIFS(L$3:L1143,H$3:H1143,H1144,B$3:B1143,B1144)+E1144,8)-SUMIFS(L$3:L1143,H$3:H1143,H1144,B$3:B1143,B1144))</f>
        <v>0</v>
      </c>
    </row>
    <row r="1145" spans="1:12" x14ac:dyDescent="0.2">
      <c r="A1145" s="66" t="s">
        <v>53</v>
      </c>
      <c r="B1145" s="6">
        <v>45360</v>
      </c>
      <c r="C1145" s="71" t="str">
        <f t="shared" si="73"/>
        <v>Сб</v>
      </c>
      <c r="H1145" s="7" t="s">
        <v>18</v>
      </c>
      <c r="I1145" s="69">
        <f t="shared" si="74"/>
        <v>45352</v>
      </c>
      <c r="J1145" s="30" t="str">
        <f>CHOOSE(SUMPRODUCT((K1145:L1145&gt;0)*{1,2})+1,"","переработка","норма","норма + переработка")</f>
        <v/>
      </c>
      <c r="K1145" s="30">
        <f t="shared" si="76"/>
        <v>0</v>
      </c>
      <c r="L1145" s="30">
        <f>IF(A1145="В/П",,MIN(SUMIFS(L$3:L1144,H$3:H1144,H1145,B$3:B1144,B1145)+E1145,8)-SUMIFS(L$3:L1144,H$3:H1144,H1145,B$3:B1144,B1145))</f>
        <v>0</v>
      </c>
    </row>
    <row r="1146" spans="1:12" x14ac:dyDescent="0.2">
      <c r="A1146" s="66" t="s">
        <v>53</v>
      </c>
      <c r="B1146" s="6">
        <v>45361</v>
      </c>
      <c r="C1146" s="71" t="str">
        <f t="shared" ref="C1146:C1244" si="77">TEXT(B1146,"ДДД")</f>
        <v>Вс</v>
      </c>
      <c r="H1146" s="7" t="s">
        <v>18</v>
      </c>
      <c r="I1146" s="69">
        <f t="shared" si="74"/>
        <v>45352</v>
      </c>
      <c r="J1146" s="30" t="str">
        <f>CHOOSE(SUMPRODUCT((K1146:L1146&gt;0)*{1,2})+1,"","переработка","норма","норма + переработка")</f>
        <v/>
      </c>
      <c r="K1146" s="30">
        <f t="shared" si="76"/>
        <v>0</v>
      </c>
      <c r="L1146" s="30">
        <f>IF(A1146="В/П",,MIN(SUMIFS(L$3:L1145,H$3:H1145,H1146,B$3:B1145,B1146)+E1146,8)-SUMIFS(L$3:L1145,H$3:H1145,H1146,B$3:B1145,B1146))</f>
        <v>0</v>
      </c>
    </row>
    <row r="1147" spans="1:12" x14ac:dyDescent="0.2">
      <c r="B1147" s="6">
        <v>45362</v>
      </c>
      <c r="C1147" s="71" t="str">
        <f t="shared" si="77"/>
        <v>Пн</v>
      </c>
      <c r="D1147" s="30" t="s">
        <v>16</v>
      </c>
      <c r="E1147" s="30">
        <v>3</v>
      </c>
      <c r="H1147" s="7" t="s">
        <v>18</v>
      </c>
      <c r="I1147" s="69">
        <f t="shared" si="74"/>
        <v>45352</v>
      </c>
      <c r="J1147" s="30" t="str">
        <f>CHOOSE(SUMPRODUCT((K1147:L1147&gt;0)*{1,2})+1,"","переработка","норма","норма + переработка")</f>
        <v>норма</v>
      </c>
      <c r="K1147" s="30">
        <f t="shared" si="76"/>
        <v>0</v>
      </c>
      <c r="L1147" s="30">
        <f>IF(A1147="В/П",,MIN(SUMIFS(L$3:L1146,H$3:H1146,H1147,B$3:B1146,B1147)+E1147,8)-SUMIFS(L$3:L1146,H$3:H1146,H1147,B$3:B1146,B1147))</f>
        <v>3</v>
      </c>
    </row>
    <row r="1148" spans="1:12" x14ac:dyDescent="0.2">
      <c r="B1148" s="6">
        <v>45362</v>
      </c>
      <c r="C1148" s="71" t="str">
        <f>TEXT(B1148,"ДДД")</f>
        <v>Пн</v>
      </c>
      <c r="D1148" s="30" t="s">
        <v>47</v>
      </c>
      <c r="E1148" s="30">
        <v>3</v>
      </c>
      <c r="H1148" s="7" t="s">
        <v>18</v>
      </c>
      <c r="I1148" s="69">
        <f>EOMONTH(B1148,-1)+1</f>
        <v>45352</v>
      </c>
      <c r="J1148" s="30" t="str">
        <f>CHOOSE(SUMPRODUCT((K1148:L1148&gt;0)*{1,2})+1,"","переработка","норма","норма + переработка")</f>
        <v>норма</v>
      </c>
      <c r="K1148" s="30">
        <f t="shared" si="76"/>
        <v>0</v>
      </c>
      <c r="L1148" s="30">
        <f>IF(A1148="В/П",,MIN(SUMIFS(L$3:L1147,H$3:H1147,H1148,B$3:B1147,B1148)+E1148,8)-SUMIFS(L$3:L1147,H$3:H1147,H1148,B$3:B1147,B1148))</f>
        <v>3</v>
      </c>
    </row>
    <row r="1149" spans="1:12" x14ac:dyDescent="0.2">
      <c r="B1149" s="6">
        <v>45362</v>
      </c>
      <c r="C1149" s="71" t="str">
        <f>TEXT(B1149,"ДДД")</f>
        <v>Пн</v>
      </c>
      <c r="D1149" s="30" t="s">
        <v>84</v>
      </c>
      <c r="E1149" s="30">
        <v>2</v>
      </c>
      <c r="H1149" s="7" t="s">
        <v>18</v>
      </c>
      <c r="I1149" s="69">
        <f>EOMONTH(B1149,-1)+1</f>
        <v>45352</v>
      </c>
      <c r="J1149" s="30" t="str">
        <f>CHOOSE(SUMPRODUCT((K1149:L1149&gt;0)*{1,2})+1,"","переработка","норма","норма + переработка")</f>
        <v>норма</v>
      </c>
      <c r="K1149" s="30">
        <f t="shared" si="76"/>
        <v>0</v>
      </c>
      <c r="L1149" s="30">
        <f>IF(A1149="В/П",,MIN(SUMIFS(L$3:L1148,H$3:H1148,H1149,B$3:B1148,B1149)+E1149,8)-SUMIFS(L$3:L1148,H$3:H1148,H1149,B$3:B1148,B1149))</f>
        <v>2</v>
      </c>
    </row>
    <row r="1150" spans="1:12" x14ac:dyDescent="0.2">
      <c r="B1150" s="6">
        <v>45363</v>
      </c>
      <c r="C1150" s="71" t="str">
        <f t="shared" si="77"/>
        <v>Вт</v>
      </c>
      <c r="D1150" s="30" t="s">
        <v>16</v>
      </c>
      <c r="E1150" s="30">
        <v>6</v>
      </c>
      <c r="H1150" s="7" t="s">
        <v>18</v>
      </c>
      <c r="I1150" s="69">
        <f t="shared" si="74"/>
        <v>45352</v>
      </c>
      <c r="J1150" s="30" t="str">
        <f>CHOOSE(SUMPRODUCT((K1150:L1150&gt;0)*{1,2})+1,"","переработка","норма","норма + переработка")</f>
        <v>норма</v>
      </c>
      <c r="K1150" s="30">
        <f t="shared" ref="K1150:K1164" si="78">MIN(E1150,E1150-L1150)</f>
        <v>0</v>
      </c>
      <c r="L1150" s="30">
        <f>IF(A1150="В/П",,MIN(SUMIFS(L$3:L1149,H$3:H1149,H1150,B$3:B1149,B1150)+E1150,8)-SUMIFS(L$3:L1149,H$3:H1149,H1150,B$3:B1149,B1150))</f>
        <v>6</v>
      </c>
    </row>
    <row r="1151" spans="1:12" x14ac:dyDescent="0.2">
      <c r="B1151" s="6">
        <v>45363</v>
      </c>
      <c r="C1151" s="71" t="str">
        <f>TEXT(B1151,"ДДД")</f>
        <v>Вт</v>
      </c>
      <c r="D1151" s="30" t="s">
        <v>47</v>
      </c>
      <c r="E1151" s="30">
        <v>1</v>
      </c>
      <c r="H1151" s="7" t="s">
        <v>18</v>
      </c>
      <c r="I1151" s="69">
        <f>EOMONTH(B1151,-1)+1</f>
        <v>45352</v>
      </c>
      <c r="J1151" s="30" t="str">
        <f>CHOOSE(SUMPRODUCT((K1151:L1151&gt;0)*{1,2})+1,"","переработка","норма","норма + переработка")</f>
        <v>норма</v>
      </c>
      <c r="K1151" s="30">
        <f t="shared" si="78"/>
        <v>0</v>
      </c>
      <c r="L1151" s="30">
        <f>IF(A1151="В/П",,MIN(SUMIFS(L$3:L1150,H$3:H1150,H1151,B$3:B1150,B1151)+E1151,8)-SUMIFS(L$3:L1150,H$3:H1150,H1151,B$3:B1150,B1151))</f>
        <v>1</v>
      </c>
    </row>
    <row r="1152" spans="1:12" x14ac:dyDescent="0.2">
      <c r="B1152" s="6">
        <v>45363</v>
      </c>
      <c r="C1152" s="71" t="str">
        <f>TEXT(B1152,"ДДД")</f>
        <v>Вт</v>
      </c>
      <c r="D1152" s="30" t="s">
        <v>84</v>
      </c>
      <c r="E1152" s="30">
        <v>2</v>
      </c>
      <c r="H1152" s="7" t="s">
        <v>18</v>
      </c>
      <c r="I1152" s="69">
        <f>EOMONTH(B1152,-1)+1</f>
        <v>45352</v>
      </c>
      <c r="J1152" s="30" t="str">
        <f>CHOOSE(SUMPRODUCT((K1152:L1152&gt;0)*{1,2})+1,"","переработка","норма","норма + переработка")</f>
        <v>норма + переработка</v>
      </c>
      <c r="K1152" s="30">
        <f t="shared" si="78"/>
        <v>1</v>
      </c>
      <c r="L1152" s="30">
        <f>IF(A1152="В/П",,MIN(SUMIFS(L$3:L1151,H$3:H1151,H1152,B$3:B1151,B1152)+E1152,8)-SUMIFS(L$3:L1151,H$3:H1151,H1152,B$3:B1151,B1152))</f>
        <v>1</v>
      </c>
    </row>
    <row r="1153" spans="1:12" x14ac:dyDescent="0.2">
      <c r="B1153" s="6">
        <v>45364</v>
      </c>
      <c r="C1153" s="71" t="str">
        <f t="shared" si="77"/>
        <v>Ср</v>
      </c>
      <c r="D1153" s="30" t="s">
        <v>16</v>
      </c>
      <c r="E1153" s="30">
        <v>1</v>
      </c>
      <c r="H1153" s="7" t="s">
        <v>18</v>
      </c>
      <c r="I1153" s="69">
        <f t="shared" si="74"/>
        <v>45352</v>
      </c>
      <c r="J1153" s="30" t="str">
        <f>CHOOSE(SUMPRODUCT((K1153:L1153&gt;0)*{1,2})+1,"","переработка","норма","норма + переработка")</f>
        <v>норма</v>
      </c>
      <c r="K1153" s="30">
        <f t="shared" si="78"/>
        <v>0</v>
      </c>
      <c r="L1153" s="30">
        <f>IF(A1153="В/П",,MIN(SUMIFS(L$3:L1152,H$3:H1152,H1153,B$3:B1152,B1153)+E1153,8)-SUMIFS(L$3:L1152,H$3:H1152,H1153,B$3:B1152,B1153))</f>
        <v>1</v>
      </c>
    </row>
    <row r="1154" spans="1:12" x14ac:dyDescent="0.2">
      <c r="B1154" s="6">
        <v>45364</v>
      </c>
      <c r="C1154" s="71" t="str">
        <f>TEXT(B1154,"ДДД")</f>
        <v>Ср</v>
      </c>
      <c r="D1154" s="30" t="s">
        <v>47</v>
      </c>
      <c r="E1154" s="30">
        <v>6</v>
      </c>
      <c r="H1154" s="7" t="s">
        <v>18</v>
      </c>
      <c r="I1154" s="69">
        <f>EOMONTH(B1154,-1)+1</f>
        <v>45352</v>
      </c>
      <c r="J1154" s="30" t="str">
        <f>CHOOSE(SUMPRODUCT((K1154:L1154&gt;0)*{1,2})+1,"","переработка","норма","норма + переработка")</f>
        <v>норма</v>
      </c>
      <c r="K1154" s="30">
        <f>MIN(E1154,E1154-L1154)</f>
        <v>0</v>
      </c>
      <c r="L1154" s="30">
        <f>IF(A1154="В/П",,MIN(SUMIFS(L$3:L1153,H$3:H1153,H1154,B$3:B1153,B1154)+E1154,8)-SUMIFS(L$3:L1153,H$3:H1153,H1154,B$3:B1153,B1154))</f>
        <v>6</v>
      </c>
    </row>
    <row r="1155" spans="1:12" x14ac:dyDescent="0.2">
      <c r="B1155" s="6">
        <v>45364</v>
      </c>
      <c r="C1155" s="71" t="str">
        <f>TEXT(B1155,"ДДД")</f>
        <v>Ср</v>
      </c>
      <c r="D1155" s="30" t="s">
        <v>41</v>
      </c>
      <c r="E1155" s="30">
        <v>1</v>
      </c>
      <c r="H1155" s="7" t="s">
        <v>18</v>
      </c>
      <c r="I1155" s="69">
        <f>EOMONTH(B1155,-1)+1</f>
        <v>45352</v>
      </c>
      <c r="J1155" s="30" t="str">
        <f>CHOOSE(SUMPRODUCT((K1155:L1155&gt;0)*{1,2})+1,"","переработка","норма","норма + переработка")</f>
        <v>норма</v>
      </c>
      <c r="K1155" s="30">
        <f>MIN(E1155,E1155-L1155)</f>
        <v>0</v>
      </c>
      <c r="L1155" s="30">
        <f>IF(A1155="В/П",,MIN(SUMIFS(L$3:L1154,H$3:H1154,H1155,B$3:B1154,B1155)+E1155,8)-SUMIFS(L$3:L1154,H$3:H1154,H1155,B$3:B1154,B1155))</f>
        <v>1</v>
      </c>
    </row>
    <row r="1156" spans="1:12" x14ac:dyDescent="0.2">
      <c r="B1156" s="6">
        <v>45364</v>
      </c>
      <c r="C1156" s="71" t="str">
        <f>TEXT(B1156,"ДДД")</f>
        <v>Ср</v>
      </c>
      <c r="D1156" s="30" t="s">
        <v>84</v>
      </c>
      <c r="E1156" s="30">
        <v>1</v>
      </c>
      <c r="H1156" s="7" t="s">
        <v>18</v>
      </c>
      <c r="I1156" s="69">
        <f>EOMONTH(B1156,-1)+1</f>
        <v>45352</v>
      </c>
      <c r="J1156" s="30" t="str">
        <f>CHOOSE(SUMPRODUCT((K1156:L1156&gt;0)*{1,2})+1,"","переработка","норма","норма + переработка")</f>
        <v>переработка</v>
      </c>
      <c r="K1156" s="30">
        <f>MIN(E1156,E1156-L1156)</f>
        <v>1</v>
      </c>
      <c r="L1156" s="30">
        <f>IF(A1156="В/П",,MIN(SUMIFS(L$3:L1155,H$3:H1155,H1156,B$3:B1155,B1156)+E1156,8)-SUMIFS(L$3:L1155,H$3:H1155,H1156,B$3:B1155,B1156))</f>
        <v>0</v>
      </c>
    </row>
    <row r="1157" spans="1:12" x14ac:dyDescent="0.2">
      <c r="B1157" s="6">
        <v>45365</v>
      </c>
      <c r="C1157" s="71" t="str">
        <f t="shared" si="77"/>
        <v>Чт</v>
      </c>
      <c r="D1157" s="30" t="s">
        <v>16</v>
      </c>
      <c r="E1157" s="30">
        <v>3</v>
      </c>
      <c r="H1157" s="7" t="s">
        <v>18</v>
      </c>
      <c r="I1157" s="69">
        <f t="shared" si="74"/>
        <v>45352</v>
      </c>
      <c r="J1157" s="30" t="str">
        <f>CHOOSE(SUMPRODUCT((K1157:L1157&gt;0)*{1,2})+1,"","переработка","норма","норма + переработка")</f>
        <v>норма</v>
      </c>
      <c r="K1157" s="30">
        <f t="shared" si="78"/>
        <v>0</v>
      </c>
      <c r="L1157" s="30">
        <f>IF(A1157="В/П",,MIN(SUMIFS(L$3:L1156,H$3:H1156,H1157,B$3:B1156,B1157)+E1157,8)-SUMIFS(L$3:L1156,H$3:H1156,H1157,B$3:B1156,B1157))</f>
        <v>3</v>
      </c>
    </row>
    <row r="1158" spans="1:12" x14ac:dyDescent="0.2">
      <c r="B1158" s="6">
        <v>45365</v>
      </c>
      <c r="C1158" s="71" t="str">
        <f>TEXT(B1158,"ДДД")</f>
        <v>Чт</v>
      </c>
      <c r="D1158" s="30" t="s">
        <v>47</v>
      </c>
      <c r="E1158" s="30">
        <v>3</v>
      </c>
      <c r="H1158" s="7" t="s">
        <v>18</v>
      </c>
      <c r="I1158" s="69">
        <f>EOMONTH(B1158,-1)+1</f>
        <v>45352</v>
      </c>
      <c r="J1158" s="30" t="str">
        <f>CHOOSE(SUMPRODUCT((K1158:L1158&gt;0)*{1,2})+1,"","переработка","норма","норма + переработка")</f>
        <v>норма</v>
      </c>
      <c r="K1158" s="30">
        <f>MIN(E1158,E1158-L1158)</f>
        <v>0</v>
      </c>
      <c r="L1158" s="30">
        <f>IF(A1158="В/П",,MIN(SUMIFS(L$3:L1157,H$3:H1157,H1158,B$3:B1157,B1158)+E1158,8)-SUMIFS(L$3:L1157,H$3:H1157,H1158,B$3:B1157,B1158))</f>
        <v>3</v>
      </c>
    </row>
    <row r="1159" spans="1:12" x14ac:dyDescent="0.2">
      <c r="B1159" s="6">
        <v>45365</v>
      </c>
      <c r="C1159" s="71" t="str">
        <f>TEXT(B1159,"ДДД")</f>
        <v>Чт</v>
      </c>
      <c r="D1159" s="30" t="s">
        <v>84</v>
      </c>
      <c r="E1159" s="30">
        <v>2</v>
      </c>
      <c r="H1159" s="7" t="s">
        <v>18</v>
      </c>
      <c r="I1159" s="69">
        <f>EOMONTH(B1159,-1)+1</f>
        <v>45352</v>
      </c>
      <c r="J1159" s="30" t="str">
        <f>CHOOSE(SUMPRODUCT((K1159:L1159&gt;0)*{1,2})+1,"","переработка","норма","норма + переработка")</f>
        <v>норма</v>
      </c>
      <c r="K1159" s="30">
        <f>MIN(E1159,E1159-L1159)</f>
        <v>0</v>
      </c>
      <c r="L1159" s="30">
        <f>IF(A1159="В/П",,MIN(SUMIFS(L$3:L1158,H$3:H1158,H1159,B$3:B1158,B1159)+E1159,8)-SUMIFS(L$3:L1158,H$3:H1158,H1159,B$3:B1158,B1159))</f>
        <v>2</v>
      </c>
    </row>
    <row r="1160" spans="1:12" x14ac:dyDescent="0.2">
      <c r="B1160" s="6">
        <v>45366</v>
      </c>
      <c r="C1160" s="71" t="str">
        <f t="shared" si="77"/>
        <v>Пт</v>
      </c>
      <c r="D1160" s="30" t="s">
        <v>16</v>
      </c>
      <c r="E1160" s="30">
        <v>2</v>
      </c>
      <c r="H1160" s="7" t="s">
        <v>18</v>
      </c>
      <c r="I1160" s="69">
        <f t="shared" si="74"/>
        <v>45352</v>
      </c>
      <c r="J1160" s="30" t="str">
        <f>CHOOSE(SUMPRODUCT((K1160:L1160&gt;0)*{1,2})+1,"","переработка","норма","норма + переработка")</f>
        <v>норма</v>
      </c>
      <c r="K1160" s="30">
        <f t="shared" si="78"/>
        <v>0</v>
      </c>
      <c r="L1160" s="30">
        <f>IF(A1160="В/П",,MIN(SUMIFS(L$3:L1159,H$3:H1159,H1160,B$3:B1159,B1160)+E1160,8)-SUMIFS(L$3:L1159,H$3:H1159,H1160,B$3:B1159,B1160))</f>
        <v>2</v>
      </c>
    </row>
    <row r="1161" spans="1:12" x14ac:dyDescent="0.2">
      <c r="B1161" s="6">
        <v>45366</v>
      </c>
      <c r="C1161" s="71" t="str">
        <f>TEXT(B1161,"ДДД")</f>
        <v>Пт</v>
      </c>
      <c r="D1161" s="30" t="s">
        <v>47</v>
      </c>
      <c r="E1161" s="30">
        <v>4</v>
      </c>
      <c r="H1161" s="7" t="s">
        <v>18</v>
      </c>
      <c r="I1161" s="69">
        <f>EOMONTH(B1161,-1)+1</f>
        <v>45352</v>
      </c>
      <c r="J1161" s="30" t="str">
        <f>CHOOSE(SUMPRODUCT((K1161:L1161&gt;0)*{1,2})+1,"","переработка","норма","норма + переработка")</f>
        <v>норма</v>
      </c>
      <c r="K1161" s="30">
        <f>MIN(E1161,E1161-L1161)</f>
        <v>0</v>
      </c>
      <c r="L1161" s="30">
        <f>IF(A1161="В/П",,MIN(SUMIFS(L$3:L1160,H$3:H1160,H1161,B$3:B1160,B1161)+E1161,8)-SUMIFS(L$3:L1160,H$3:H1160,H1161,B$3:B1160,B1161))</f>
        <v>4</v>
      </c>
    </row>
    <row r="1162" spans="1:12" x14ac:dyDescent="0.2">
      <c r="B1162" s="6">
        <v>45366</v>
      </c>
      <c r="C1162" s="71" t="str">
        <f>TEXT(B1162,"ДДД")</f>
        <v>Пт</v>
      </c>
      <c r="D1162" s="30" t="s">
        <v>41</v>
      </c>
      <c r="E1162" s="30">
        <v>1</v>
      </c>
      <c r="H1162" s="7" t="s">
        <v>18</v>
      </c>
      <c r="I1162" s="69">
        <f>EOMONTH(B1162,-1)+1</f>
        <v>45352</v>
      </c>
      <c r="J1162" s="30" t="str">
        <f>CHOOSE(SUMPRODUCT((K1162:L1162&gt;0)*{1,2})+1,"","переработка","норма","норма + переработка")</f>
        <v>норма</v>
      </c>
      <c r="K1162" s="30">
        <f>MIN(E1162,E1162-L1162)</f>
        <v>0</v>
      </c>
      <c r="L1162" s="30">
        <f>IF(A1162="В/П",,MIN(SUMIFS(L$3:L1161,H$3:H1161,H1162,B$3:B1161,B1162)+E1162,8)-SUMIFS(L$3:L1161,H$3:H1161,H1162,B$3:B1161,B1162))</f>
        <v>1</v>
      </c>
    </row>
    <row r="1163" spans="1:12" x14ac:dyDescent="0.2">
      <c r="B1163" s="6">
        <v>45366</v>
      </c>
      <c r="C1163" s="71" t="str">
        <f>TEXT(B1163,"ДДД")</f>
        <v>Пт</v>
      </c>
      <c r="D1163" s="30" t="s">
        <v>84</v>
      </c>
      <c r="E1163" s="30">
        <v>1</v>
      </c>
      <c r="H1163" s="7" t="s">
        <v>18</v>
      </c>
      <c r="I1163" s="69">
        <f>EOMONTH(B1163,-1)+1</f>
        <v>45352</v>
      </c>
      <c r="J1163" s="30" t="str">
        <f>CHOOSE(SUMPRODUCT((K1163:L1163&gt;0)*{1,2})+1,"","переработка","норма","норма + переработка")</f>
        <v>норма</v>
      </c>
      <c r="K1163" s="30">
        <f>MIN(E1163,E1163-L1163)</f>
        <v>0</v>
      </c>
      <c r="L1163" s="30">
        <f>IF(A1163="В/П",,MIN(SUMIFS(L$3:L1162,H$3:H1162,H1163,B$3:B1162,B1163)+E1163,8)-SUMIFS(L$3:L1162,H$3:H1162,H1163,B$3:B1162,B1163))</f>
        <v>1</v>
      </c>
    </row>
    <row r="1164" spans="1:12" x14ac:dyDescent="0.2">
      <c r="A1164" s="66" t="s">
        <v>53</v>
      </c>
      <c r="B1164" s="6">
        <v>45367</v>
      </c>
      <c r="C1164" s="71" t="str">
        <f t="shared" si="77"/>
        <v>Сб</v>
      </c>
      <c r="H1164" s="7" t="s">
        <v>18</v>
      </c>
      <c r="I1164" s="69">
        <f t="shared" si="74"/>
        <v>45352</v>
      </c>
      <c r="J1164" s="30" t="str">
        <f>CHOOSE(SUMPRODUCT((K1164:L1164&gt;0)*{1,2})+1,"","переработка","норма","норма + переработка")</f>
        <v/>
      </c>
      <c r="K1164" s="30">
        <f t="shared" si="78"/>
        <v>0</v>
      </c>
      <c r="L1164" s="30">
        <f>IF(A1164="В/П",,MIN(SUMIFS(L$3:L1163,H$3:H1163,H1164,B$3:B1163,B1164)+E1164,8)-SUMIFS(L$3:L1163,H$3:H1163,H1164,B$3:B1163,B1164))</f>
        <v>0</v>
      </c>
    </row>
    <row r="1165" spans="1:12" x14ac:dyDescent="0.2">
      <c r="A1165" s="66" t="s">
        <v>53</v>
      </c>
      <c r="B1165" s="6">
        <v>45368</v>
      </c>
      <c r="C1165" s="71" t="str">
        <f t="shared" si="77"/>
        <v>Вс</v>
      </c>
      <c r="H1165" s="7" t="s">
        <v>18</v>
      </c>
      <c r="I1165" s="69">
        <f t="shared" si="74"/>
        <v>45352</v>
      </c>
      <c r="J1165" s="30" t="str">
        <f>CHOOSE(SUMPRODUCT((K1165:L1165&gt;0)*{1,2})+1,"","переработка","норма","норма + переработка")</f>
        <v/>
      </c>
      <c r="K1165" s="30">
        <f t="shared" ref="K1165:K1200" si="79">MIN(E1165,E1165-L1165)</f>
        <v>0</v>
      </c>
      <c r="L1165" s="30">
        <f>IF(A1165="В/П",,MIN(SUMIFS(L$3:L1164,H$3:H1164,H1165,B$3:B1164,B1165)+E1165,8)-SUMIFS(L$3:L1164,H$3:H1164,H1165,B$3:B1164,B1165))</f>
        <v>0</v>
      </c>
    </row>
    <row r="1166" spans="1:12" x14ac:dyDescent="0.2">
      <c r="B1166" s="6">
        <v>45369</v>
      </c>
      <c r="C1166" s="71" t="str">
        <f t="shared" si="77"/>
        <v>Пн</v>
      </c>
      <c r="D1166" s="30" t="s">
        <v>16</v>
      </c>
      <c r="E1166" s="30">
        <v>2</v>
      </c>
      <c r="H1166" s="7" t="s">
        <v>18</v>
      </c>
      <c r="I1166" s="69">
        <f t="shared" si="74"/>
        <v>45352</v>
      </c>
      <c r="J1166" s="30" t="str">
        <f>CHOOSE(SUMPRODUCT((K1166:L1166&gt;0)*{1,2})+1,"","переработка","норма","норма + переработка")</f>
        <v>норма</v>
      </c>
      <c r="K1166" s="30">
        <f t="shared" si="79"/>
        <v>0</v>
      </c>
      <c r="L1166" s="30">
        <f>IF(A1166="В/П",,MIN(SUMIFS(L$3:L1165,H$3:H1165,H1166,B$3:B1165,B1166)+E1166,8)-SUMIFS(L$3:L1165,H$3:H1165,H1166,B$3:B1165,B1166))</f>
        <v>2</v>
      </c>
    </row>
    <row r="1167" spans="1:12" x14ac:dyDescent="0.2">
      <c r="B1167" s="6">
        <v>45369</v>
      </c>
      <c r="C1167" s="71" t="str">
        <f>TEXT(B1167,"ДДД")</f>
        <v>Пн</v>
      </c>
      <c r="D1167" s="30" t="s">
        <v>47</v>
      </c>
      <c r="E1167" s="30">
        <v>4</v>
      </c>
      <c r="H1167" s="7" t="s">
        <v>18</v>
      </c>
      <c r="I1167" s="69">
        <f>EOMONTH(B1167,-1)+1</f>
        <v>45352</v>
      </c>
      <c r="J1167" s="30" t="str">
        <f>CHOOSE(SUMPRODUCT((K1167:L1167&gt;0)*{1,2})+1,"","переработка","норма","норма + переработка")</f>
        <v>норма</v>
      </c>
      <c r="K1167" s="30">
        <f t="shared" si="79"/>
        <v>0</v>
      </c>
      <c r="L1167" s="30">
        <f>IF(A1167="В/П",,MIN(SUMIFS(L$3:L1166,H$3:H1166,H1167,B$3:B1166,B1167)+E1167,8)-SUMIFS(L$3:L1166,H$3:H1166,H1167,B$3:B1166,B1167))</f>
        <v>4</v>
      </c>
    </row>
    <row r="1168" spans="1:12" x14ac:dyDescent="0.2">
      <c r="B1168" s="6">
        <v>45369</v>
      </c>
      <c r="C1168" s="71" t="str">
        <f>TEXT(B1168,"ДДД")</f>
        <v>Пн</v>
      </c>
      <c r="D1168" s="30" t="s">
        <v>84</v>
      </c>
      <c r="E1168" s="30">
        <v>1</v>
      </c>
      <c r="H1168" s="7" t="s">
        <v>18</v>
      </c>
      <c r="I1168" s="69">
        <f>EOMONTH(B1168,-1)+1</f>
        <v>45352</v>
      </c>
      <c r="J1168" s="30" t="str">
        <f>CHOOSE(SUMPRODUCT((K1168:L1168&gt;0)*{1,2})+1,"","переработка","норма","норма + переработка")</f>
        <v>норма</v>
      </c>
      <c r="K1168" s="30">
        <f t="shared" si="79"/>
        <v>0</v>
      </c>
      <c r="L1168" s="30">
        <f>IF(A1168="В/П",,MIN(SUMIFS(L$3:L1167,H$3:H1167,H1168,B$3:B1167,B1168)+E1168,8)-SUMIFS(L$3:L1167,H$3:H1167,H1168,B$3:B1167,B1168))</f>
        <v>1</v>
      </c>
    </row>
    <row r="1169" spans="1:12" x14ac:dyDescent="0.2">
      <c r="B1169" s="6">
        <v>45369</v>
      </c>
      <c r="C1169" s="71" t="str">
        <f>TEXT(B1169,"ДДД")</f>
        <v>Пн</v>
      </c>
      <c r="D1169" s="30" t="s">
        <v>87</v>
      </c>
      <c r="E1169" s="30">
        <v>1</v>
      </c>
      <c r="H1169" s="7" t="s">
        <v>18</v>
      </c>
      <c r="I1169" s="69">
        <f>EOMONTH(B1169,-1)+1</f>
        <v>45352</v>
      </c>
      <c r="J1169" s="30" t="str">
        <f>CHOOSE(SUMPRODUCT((K1169:L1169&gt;0)*{1,2})+1,"","переработка","норма","норма + переработка")</f>
        <v>норма</v>
      </c>
      <c r="K1169" s="30">
        <f t="shared" si="79"/>
        <v>0</v>
      </c>
      <c r="L1169" s="30">
        <f>IF(A1169="В/П",,MIN(SUMIFS(L$3:L1168,H$3:H1168,H1169,B$3:B1168,B1169)+E1169,8)-SUMIFS(L$3:L1168,H$3:H1168,H1169,B$3:B1168,B1169))</f>
        <v>1</v>
      </c>
    </row>
    <row r="1170" spans="1:12" x14ac:dyDescent="0.2">
      <c r="B1170" s="6">
        <v>45370</v>
      </c>
      <c r="C1170" s="71" t="str">
        <f t="shared" si="77"/>
        <v>Вт</v>
      </c>
      <c r="D1170" s="30" t="s">
        <v>16</v>
      </c>
      <c r="E1170" s="30">
        <v>2</v>
      </c>
      <c r="H1170" s="7" t="s">
        <v>18</v>
      </c>
      <c r="I1170" s="69">
        <f t="shared" si="74"/>
        <v>45352</v>
      </c>
      <c r="J1170" s="30" t="str">
        <f>CHOOSE(SUMPRODUCT((K1170:L1170&gt;0)*{1,2})+1,"","переработка","норма","норма + переработка")</f>
        <v>норма</v>
      </c>
      <c r="K1170" s="30">
        <f t="shared" si="79"/>
        <v>0</v>
      </c>
      <c r="L1170" s="30">
        <f>IF(A1170="В/П",,MIN(SUMIFS(L$3:L1169,H$3:H1169,H1170,B$3:B1169,B1170)+E1170,8)-SUMIFS(L$3:L1169,H$3:H1169,H1170,B$3:B1169,B1170))</f>
        <v>2</v>
      </c>
    </row>
    <row r="1171" spans="1:12" x14ac:dyDescent="0.2">
      <c r="B1171" s="6">
        <v>45370</v>
      </c>
      <c r="C1171" s="71" t="str">
        <f>TEXT(B1171,"ДДД")</f>
        <v>Вт</v>
      </c>
      <c r="D1171" s="30" t="s">
        <v>19</v>
      </c>
      <c r="E1171" s="30">
        <v>5</v>
      </c>
      <c r="H1171" s="7" t="s">
        <v>18</v>
      </c>
      <c r="I1171" s="69">
        <f>EOMONTH(B1171,-1)+1</f>
        <v>45352</v>
      </c>
      <c r="J1171" s="30" t="str">
        <f>CHOOSE(SUMPRODUCT((K1171:L1171&gt;0)*{1,2})+1,"","переработка","норма","норма + переработка")</f>
        <v>норма</v>
      </c>
      <c r="K1171" s="30">
        <f t="shared" si="79"/>
        <v>0</v>
      </c>
      <c r="L1171" s="30">
        <f>IF(A1171="В/П",,MIN(SUMIFS(L$3:L1170,H$3:H1170,H1171,B$3:B1170,B1171)+E1171,8)-SUMIFS(L$3:L1170,H$3:H1170,H1171,B$3:B1170,B1171))</f>
        <v>5</v>
      </c>
    </row>
    <row r="1172" spans="1:12" x14ac:dyDescent="0.2">
      <c r="B1172" s="6">
        <v>45370</v>
      </c>
      <c r="C1172" s="71" t="str">
        <f>TEXT(B1172,"ДДД")</f>
        <v>Вт</v>
      </c>
      <c r="D1172" s="30" t="s">
        <v>41</v>
      </c>
      <c r="E1172" s="30">
        <v>1</v>
      </c>
      <c r="H1172" s="7" t="s">
        <v>18</v>
      </c>
      <c r="I1172" s="69">
        <f>EOMONTH(B1172,-1)+1</f>
        <v>45352</v>
      </c>
      <c r="J1172" s="30" t="str">
        <f>CHOOSE(SUMPRODUCT((K1172:L1172&gt;0)*{1,2})+1,"","переработка","норма","норма + переработка")</f>
        <v>норма</v>
      </c>
      <c r="K1172" s="30">
        <f t="shared" si="79"/>
        <v>0</v>
      </c>
      <c r="L1172" s="30">
        <f>IF(A1172="В/П",,MIN(SUMIFS(L$3:L1171,H$3:H1171,H1172,B$3:B1171,B1172)+E1172,8)-SUMIFS(L$3:L1171,H$3:H1171,H1172,B$3:B1171,B1172))</f>
        <v>1</v>
      </c>
    </row>
    <row r="1173" spans="1:12" x14ac:dyDescent="0.2">
      <c r="B1173" s="6">
        <v>45371</v>
      </c>
      <c r="C1173" s="71" t="str">
        <f t="shared" si="77"/>
        <v>Ср</v>
      </c>
      <c r="D1173" s="30" t="s">
        <v>16</v>
      </c>
      <c r="E1173" s="30">
        <v>2</v>
      </c>
      <c r="H1173" s="7" t="s">
        <v>18</v>
      </c>
      <c r="I1173" s="69">
        <f t="shared" si="74"/>
        <v>45352</v>
      </c>
      <c r="J1173" s="30" t="str">
        <f>CHOOSE(SUMPRODUCT((K1173:L1173&gt;0)*{1,2})+1,"","переработка","норма","норма + переработка")</f>
        <v>норма</v>
      </c>
      <c r="K1173" s="30">
        <f t="shared" si="79"/>
        <v>0</v>
      </c>
      <c r="L1173" s="30">
        <f>IF(A1173="В/П",,MIN(SUMIFS(L$3:L1172,H$3:H1172,H1173,B$3:B1172,B1173)+E1173,8)-SUMIFS(L$3:L1172,H$3:H1172,H1173,B$3:B1172,B1173))</f>
        <v>2</v>
      </c>
    </row>
    <row r="1174" spans="1:12" x14ac:dyDescent="0.2">
      <c r="B1174" s="6">
        <v>45371</v>
      </c>
      <c r="C1174" s="71" t="str">
        <f>TEXT(B1174,"ДДД")</f>
        <v>Ср</v>
      </c>
      <c r="D1174" s="30" t="s">
        <v>19</v>
      </c>
      <c r="E1174" s="30">
        <v>4</v>
      </c>
      <c r="H1174" s="7" t="s">
        <v>18</v>
      </c>
      <c r="I1174" s="69">
        <f>EOMONTH(B1174,-1)+1</f>
        <v>45352</v>
      </c>
      <c r="J1174" s="30" t="str">
        <f>CHOOSE(SUMPRODUCT((K1174:L1174&gt;0)*{1,2})+1,"","переработка","норма","норма + переработка")</f>
        <v>норма</v>
      </c>
      <c r="K1174" s="30">
        <f t="shared" si="79"/>
        <v>0</v>
      </c>
      <c r="L1174" s="30">
        <f>IF(A1174="В/П",,MIN(SUMIFS(L$3:L1173,H$3:H1173,H1174,B$3:B1173,B1174)+E1174,8)-SUMIFS(L$3:L1173,H$3:H1173,H1174,B$3:B1173,B1174))</f>
        <v>4</v>
      </c>
    </row>
    <row r="1175" spans="1:12" x14ac:dyDescent="0.2">
      <c r="B1175" s="6">
        <v>45371</v>
      </c>
      <c r="C1175" s="71" t="str">
        <f>TEXT(B1175,"ДДД")</f>
        <v>Ср</v>
      </c>
      <c r="D1175" s="30" t="s">
        <v>41</v>
      </c>
      <c r="E1175" s="30">
        <v>2</v>
      </c>
      <c r="H1175" s="7" t="s">
        <v>18</v>
      </c>
      <c r="I1175" s="69">
        <f>EOMONTH(B1175,-1)+1</f>
        <v>45352</v>
      </c>
      <c r="J1175" s="30" t="str">
        <f>CHOOSE(SUMPRODUCT((K1175:L1175&gt;0)*{1,2})+1,"","переработка","норма","норма + переработка")</f>
        <v>норма</v>
      </c>
      <c r="K1175" s="30">
        <f t="shared" si="79"/>
        <v>0</v>
      </c>
      <c r="L1175" s="30">
        <f>IF(A1175="В/П",,MIN(SUMIFS(L$3:L1174,H$3:H1174,H1175,B$3:B1174,B1175)+E1175,8)-SUMIFS(L$3:L1174,H$3:H1174,H1175,B$3:B1174,B1175))</f>
        <v>2</v>
      </c>
    </row>
    <row r="1176" spans="1:12" x14ac:dyDescent="0.2">
      <c r="B1176" s="6">
        <v>45372</v>
      </c>
      <c r="C1176" s="71" t="str">
        <f t="shared" si="77"/>
        <v>Чт</v>
      </c>
      <c r="D1176" s="30" t="s">
        <v>16</v>
      </c>
      <c r="E1176" s="30">
        <v>3</v>
      </c>
      <c r="H1176" s="7" t="s">
        <v>18</v>
      </c>
      <c r="I1176" s="69">
        <f t="shared" si="74"/>
        <v>45352</v>
      </c>
      <c r="J1176" s="30" t="str">
        <f>CHOOSE(SUMPRODUCT((K1176:L1176&gt;0)*{1,2})+1,"","переработка","норма","норма + переработка")</f>
        <v>норма</v>
      </c>
      <c r="K1176" s="30">
        <f t="shared" si="79"/>
        <v>0</v>
      </c>
      <c r="L1176" s="30">
        <f>IF(A1176="В/П",,MIN(SUMIFS(L$3:L1175,H$3:H1175,H1176,B$3:B1175,B1176)+E1176,8)-SUMIFS(L$3:L1175,H$3:H1175,H1176,B$3:B1175,B1176))</f>
        <v>3</v>
      </c>
    </row>
    <row r="1177" spans="1:12" x14ac:dyDescent="0.2">
      <c r="B1177" s="6">
        <v>45372</v>
      </c>
      <c r="C1177" s="71" t="str">
        <f>TEXT(B1177,"ДДД")</f>
        <v>Чт</v>
      </c>
      <c r="D1177" s="30" t="s">
        <v>19</v>
      </c>
      <c r="E1177" s="30">
        <v>2</v>
      </c>
      <c r="H1177" s="7" t="s">
        <v>18</v>
      </c>
      <c r="I1177" s="69">
        <f>EOMONTH(B1177,-1)+1</f>
        <v>45352</v>
      </c>
      <c r="J1177" s="30" t="str">
        <f>CHOOSE(SUMPRODUCT((K1177:L1177&gt;0)*{1,2})+1,"","переработка","норма","норма + переработка")</f>
        <v>норма</v>
      </c>
      <c r="K1177" s="30">
        <f t="shared" si="79"/>
        <v>0</v>
      </c>
      <c r="L1177" s="30">
        <f>IF(A1177="В/П",,MIN(SUMIFS(L$3:L1176,H$3:H1176,H1177,B$3:B1176,B1177)+E1177,8)-SUMIFS(L$3:L1176,H$3:H1176,H1177,B$3:B1176,B1177))</f>
        <v>2</v>
      </c>
    </row>
    <row r="1178" spans="1:12" x14ac:dyDescent="0.2">
      <c r="B1178" s="6">
        <v>45372</v>
      </c>
      <c r="C1178" s="71" t="str">
        <f>TEXT(B1178,"ДДД")</f>
        <v>Чт</v>
      </c>
      <c r="D1178" s="30" t="s">
        <v>41</v>
      </c>
      <c r="E1178" s="30">
        <v>1</v>
      </c>
      <c r="H1178" s="7" t="s">
        <v>18</v>
      </c>
      <c r="I1178" s="69">
        <f>EOMONTH(B1178,-1)+1</f>
        <v>45352</v>
      </c>
      <c r="J1178" s="30" t="str">
        <f>CHOOSE(SUMPRODUCT((K1178:L1178&gt;0)*{1,2})+1,"","переработка","норма","норма + переработка")</f>
        <v>норма</v>
      </c>
      <c r="K1178" s="30">
        <f t="shared" si="79"/>
        <v>0</v>
      </c>
      <c r="L1178" s="30">
        <f>IF(A1178="В/П",,MIN(SUMIFS(L$3:L1177,H$3:H1177,H1178,B$3:B1177,B1178)+E1178,8)-SUMIFS(L$3:L1177,H$3:H1177,H1178,B$3:B1177,B1178))</f>
        <v>1</v>
      </c>
    </row>
    <row r="1179" spans="1:12" x14ac:dyDescent="0.2">
      <c r="B1179" s="6">
        <v>45372</v>
      </c>
      <c r="C1179" s="71" t="str">
        <f>TEXT(B1179,"ДДД")</f>
        <v>Чт</v>
      </c>
      <c r="D1179" s="30" t="s">
        <v>84</v>
      </c>
      <c r="E1179" s="30">
        <v>2</v>
      </c>
      <c r="H1179" s="7" t="s">
        <v>18</v>
      </c>
      <c r="I1179" s="69">
        <f>EOMONTH(B1179,-1)+1</f>
        <v>45352</v>
      </c>
      <c r="J1179" s="30" t="str">
        <f>CHOOSE(SUMPRODUCT((K1179:L1179&gt;0)*{1,2})+1,"","переработка","норма","норма + переработка")</f>
        <v>норма</v>
      </c>
      <c r="K1179" s="30">
        <f t="shared" si="79"/>
        <v>0</v>
      </c>
      <c r="L1179" s="30">
        <f>IF(A1179="В/П",,MIN(SUMIFS(L$3:L1178,H$3:H1178,H1179,B$3:B1178,B1179)+E1179,8)-SUMIFS(L$3:L1178,H$3:H1178,H1179,B$3:B1178,B1179))</f>
        <v>2</v>
      </c>
    </row>
    <row r="1180" spans="1:12" x14ac:dyDescent="0.2">
      <c r="B1180" s="6">
        <v>45373</v>
      </c>
      <c r="C1180" s="71" t="str">
        <f t="shared" si="77"/>
        <v>Пт</v>
      </c>
      <c r="D1180" s="30" t="s">
        <v>16</v>
      </c>
      <c r="E1180" s="30">
        <v>5</v>
      </c>
      <c r="H1180" s="7" t="s">
        <v>18</v>
      </c>
      <c r="I1180" s="69">
        <f t="shared" si="74"/>
        <v>45352</v>
      </c>
      <c r="J1180" s="30" t="str">
        <f>CHOOSE(SUMPRODUCT((K1180:L1180&gt;0)*{1,2})+1,"","переработка","норма","норма + переработка")</f>
        <v>норма</v>
      </c>
      <c r="K1180" s="30">
        <f t="shared" si="79"/>
        <v>0</v>
      </c>
      <c r="L1180" s="30">
        <f>IF(A1180="В/П",,MIN(SUMIFS(L$3:L1179,H$3:H1179,H1180,B$3:B1179,B1180)+E1180,8)-SUMIFS(L$3:L1179,H$3:H1179,H1180,B$3:B1179,B1180))</f>
        <v>5</v>
      </c>
    </row>
    <row r="1181" spans="1:12" x14ac:dyDescent="0.2">
      <c r="B1181" s="6">
        <v>45373</v>
      </c>
      <c r="C1181" s="71" t="str">
        <f>TEXT(B1181,"ДДД")</f>
        <v>Пт</v>
      </c>
      <c r="D1181" s="30" t="s">
        <v>84</v>
      </c>
      <c r="E1181" s="30">
        <v>1</v>
      </c>
      <c r="H1181" s="7" t="s">
        <v>18</v>
      </c>
      <c r="I1181" s="69">
        <f>EOMONTH(B1181,-1)+1</f>
        <v>45352</v>
      </c>
      <c r="J1181" s="30" t="str">
        <f>CHOOSE(SUMPRODUCT((K1181:L1181&gt;0)*{1,2})+1,"","переработка","норма","норма + переработка")</f>
        <v>норма</v>
      </c>
      <c r="K1181" s="30">
        <f t="shared" si="79"/>
        <v>0</v>
      </c>
      <c r="L1181" s="30">
        <f>IF(A1181="В/П",,MIN(SUMIFS(L$3:L1180,H$3:H1180,H1181,B$3:B1180,B1181)+E1181,8)-SUMIFS(L$3:L1180,H$3:H1180,H1181,B$3:B1180,B1181))</f>
        <v>1</v>
      </c>
    </row>
    <row r="1182" spans="1:12" x14ac:dyDescent="0.2">
      <c r="B1182" s="6">
        <v>45373</v>
      </c>
      <c r="C1182" s="71" t="str">
        <f>TEXT(B1182,"ДДД")</f>
        <v>Пт</v>
      </c>
      <c r="D1182" s="30" t="s">
        <v>85</v>
      </c>
      <c r="E1182" s="30">
        <v>2</v>
      </c>
      <c r="H1182" s="7" t="s">
        <v>18</v>
      </c>
      <c r="I1182" s="69">
        <f>EOMONTH(B1182,-1)+1</f>
        <v>45352</v>
      </c>
      <c r="J1182" s="30" t="str">
        <f>CHOOSE(SUMPRODUCT((K1182:L1182&gt;0)*{1,2})+1,"","переработка","норма","норма + переработка")</f>
        <v>норма</v>
      </c>
      <c r="K1182" s="30">
        <f t="shared" si="79"/>
        <v>0</v>
      </c>
      <c r="L1182" s="30">
        <f>IF(A1182="В/П",,MIN(SUMIFS(L$3:L1181,H$3:H1181,H1182,B$3:B1181,B1182)+E1182,8)-SUMIFS(L$3:L1181,H$3:H1181,H1182,B$3:B1181,B1182))</f>
        <v>2</v>
      </c>
    </row>
    <row r="1183" spans="1:12" x14ac:dyDescent="0.2">
      <c r="A1183" s="66" t="s">
        <v>53</v>
      </c>
      <c r="B1183" s="6">
        <v>45374</v>
      </c>
      <c r="C1183" s="71" t="str">
        <f t="shared" si="77"/>
        <v>Сб</v>
      </c>
      <c r="D1183" s="30" t="s">
        <v>16</v>
      </c>
      <c r="E1183" s="30">
        <v>5</v>
      </c>
      <c r="H1183" s="7" t="s">
        <v>18</v>
      </c>
      <c r="I1183" s="69">
        <f t="shared" si="74"/>
        <v>45352</v>
      </c>
      <c r="J1183" s="30" t="str">
        <f>CHOOSE(SUMPRODUCT((K1183:L1183&gt;0)*{1,2})+1,"","переработка","норма","норма + переработка")</f>
        <v>переработка</v>
      </c>
      <c r="K1183" s="30">
        <f t="shared" si="79"/>
        <v>5</v>
      </c>
      <c r="L1183" s="30">
        <f>IF(A1183="В/П",,MIN(SUMIFS(L$3:L1182,H$3:H1182,H1183,B$3:B1182,B1183)+E1183,8)-SUMIFS(L$3:L1182,H$3:H1182,H1183,B$3:B1182,B1183))</f>
        <v>0</v>
      </c>
    </row>
    <row r="1184" spans="1:12" x14ac:dyDescent="0.2">
      <c r="A1184" s="66" t="s">
        <v>53</v>
      </c>
      <c r="B1184" s="6">
        <v>45375</v>
      </c>
      <c r="C1184" s="71" t="str">
        <f t="shared" si="77"/>
        <v>Вс</v>
      </c>
      <c r="D1184" s="30" t="s">
        <v>16</v>
      </c>
      <c r="E1184" s="30">
        <v>1</v>
      </c>
      <c r="H1184" s="7" t="s">
        <v>18</v>
      </c>
      <c r="I1184" s="69">
        <f t="shared" si="74"/>
        <v>45352</v>
      </c>
      <c r="J1184" s="30" t="str">
        <f>CHOOSE(SUMPRODUCT((K1184:L1184&gt;0)*{1,2})+1,"","переработка","норма","норма + переработка")</f>
        <v>переработка</v>
      </c>
      <c r="K1184" s="30">
        <f t="shared" si="79"/>
        <v>1</v>
      </c>
      <c r="L1184" s="30">
        <f>IF(A1184="В/П",,MIN(SUMIFS(L$3:L1183,H$3:H1183,H1184,B$3:B1183,B1184)+E1184,8)-SUMIFS(L$3:L1183,H$3:H1183,H1184,B$3:B1183,B1184))</f>
        <v>0</v>
      </c>
    </row>
    <row r="1185" spans="2:12" x14ac:dyDescent="0.2">
      <c r="B1185" s="6">
        <v>45376</v>
      </c>
      <c r="C1185" s="71" t="str">
        <f t="shared" si="77"/>
        <v>Пн</v>
      </c>
      <c r="D1185" s="30" t="s">
        <v>16</v>
      </c>
      <c r="E1185" s="30">
        <v>5</v>
      </c>
      <c r="H1185" s="7" t="s">
        <v>18</v>
      </c>
      <c r="I1185" s="69">
        <f t="shared" si="74"/>
        <v>45352</v>
      </c>
      <c r="J1185" s="30" t="str">
        <f>CHOOSE(SUMPRODUCT((K1185:L1185&gt;0)*{1,2})+1,"","переработка","норма","норма + переработка")</f>
        <v>норма</v>
      </c>
      <c r="K1185" s="30">
        <f t="shared" si="79"/>
        <v>0</v>
      </c>
      <c r="L1185" s="30">
        <f>IF(A1185="В/П",,MIN(SUMIFS(L$3:L1184,H$3:H1184,H1185,B$3:B1184,B1185)+E1185,8)-SUMIFS(L$3:L1184,H$3:H1184,H1185,B$3:B1184,B1185))</f>
        <v>5</v>
      </c>
    </row>
    <row r="1186" spans="2:12" x14ac:dyDescent="0.2">
      <c r="B1186" s="6">
        <v>45376</v>
      </c>
      <c r="C1186" s="71" t="str">
        <f>TEXT(B1186,"ДДД")</f>
        <v>Пн</v>
      </c>
      <c r="D1186" s="30" t="s">
        <v>47</v>
      </c>
      <c r="E1186" s="30">
        <v>2</v>
      </c>
      <c r="H1186" s="7" t="s">
        <v>18</v>
      </c>
      <c r="I1186" s="69">
        <f>EOMONTH(B1186,-1)+1</f>
        <v>45352</v>
      </c>
      <c r="J1186" s="30" t="str">
        <f>CHOOSE(SUMPRODUCT((K1186:L1186&gt;0)*{1,2})+1,"","переработка","норма","норма + переработка")</f>
        <v>норма</v>
      </c>
      <c r="K1186" s="30">
        <f t="shared" si="79"/>
        <v>0</v>
      </c>
      <c r="L1186" s="30">
        <f>IF(A1186="В/П",,MIN(SUMIFS(L$3:L1185,H$3:H1185,H1186,B$3:B1185,B1186)+E1186,8)-SUMIFS(L$3:L1185,H$3:H1185,H1186,B$3:B1185,B1186))</f>
        <v>2</v>
      </c>
    </row>
    <row r="1187" spans="2:12" x14ac:dyDescent="0.2">
      <c r="B1187" s="6">
        <v>45376</v>
      </c>
      <c r="C1187" s="71" t="str">
        <f>TEXT(B1187,"ДДД")</f>
        <v>Пн</v>
      </c>
      <c r="D1187" s="30" t="s">
        <v>84</v>
      </c>
      <c r="E1187" s="30">
        <v>1</v>
      </c>
      <c r="H1187" s="7" t="s">
        <v>18</v>
      </c>
      <c r="I1187" s="69">
        <f>EOMONTH(B1187,-1)+1</f>
        <v>45352</v>
      </c>
      <c r="J1187" s="30" t="str">
        <f>CHOOSE(SUMPRODUCT((K1187:L1187&gt;0)*{1,2})+1,"","переработка","норма","норма + переработка")</f>
        <v>норма</v>
      </c>
      <c r="K1187" s="30">
        <f t="shared" si="79"/>
        <v>0</v>
      </c>
      <c r="L1187" s="30">
        <f>IF(A1187="В/П",,MIN(SUMIFS(L$3:L1186,H$3:H1186,H1187,B$3:B1186,B1187)+E1187,8)-SUMIFS(L$3:L1186,H$3:H1186,H1187,B$3:B1186,B1187))</f>
        <v>1</v>
      </c>
    </row>
    <row r="1188" spans="2:12" x14ac:dyDescent="0.2">
      <c r="B1188" s="6">
        <v>45377</v>
      </c>
      <c r="C1188" s="71" t="str">
        <f t="shared" si="77"/>
        <v>Вт</v>
      </c>
      <c r="D1188" s="30" t="s">
        <v>16</v>
      </c>
      <c r="E1188" s="30">
        <v>2</v>
      </c>
      <c r="H1188" s="7" t="s">
        <v>18</v>
      </c>
      <c r="I1188" s="69">
        <f t="shared" si="74"/>
        <v>45352</v>
      </c>
      <c r="J1188" s="30" t="str">
        <f>CHOOSE(SUMPRODUCT((K1188:L1188&gt;0)*{1,2})+1,"","переработка","норма","норма + переработка")</f>
        <v>норма</v>
      </c>
      <c r="K1188" s="30">
        <f t="shared" si="79"/>
        <v>0</v>
      </c>
      <c r="L1188" s="30">
        <f>IF(A1188="В/П",,MIN(SUMIFS(L$3:L1187,H$3:H1187,H1188,B$3:B1187,B1188)+E1188,8)-SUMIFS(L$3:L1187,H$3:H1187,H1188,B$3:B1187,B1188))</f>
        <v>2</v>
      </c>
    </row>
    <row r="1189" spans="2:12" x14ac:dyDescent="0.2">
      <c r="B1189" s="6">
        <v>45377</v>
      </c>
      <c r="C1189" s="71" t="str">
        <f>TEXT(B1189,"ДДД")</f>
        <v>Вт</v>
      </c>
      <c r="D1189" s="30" t="s">
        <v>41</v>
      </c>
      <c r="E1189" s="30">
        <v>5</v>
      </c>
      <c r="H1189" s="7" t="s">
        <v>18</v>
      </c>
      <c r="I1189" s="69">
        <f>EOMONTH(B1189,-1)+1</f>
        <v>45352</v>
      </c>
      <c r="J1189" s="30" t="str">
        <f>CHOOSE(SUMPRODUCT((K1189:L1189&gt;0)*{1,2})+1,"","переработка","норма","норма + переработка")</f>
        <v>норма</v>
      </c>
      <c r="K1189" s="30">
        <f t="shared" si="79"/>
        <v>0</v>
      </c>
      <c r="L1189" s="30">
        <f>IF(A1189="В/П",,MIN(SUMIFS(L$3:L1188,H$3:H1188,H1189,B$3:B1188,B1189)+E1189,8)-SUMIFS(L$3:L1188,H$3:H1188,H1189,B$3:B1188,B1189))</f>
        <v>5</v>
      </c>
    </row>
    <row r="1190" spans="2:12" x14ac:dyDescent="0.2">
      <c r="B1190" s="6">
        <v>45377</v>
      </c>
      <c r="C1190" s="71" t="str">
        <f>TEXT(B1190,"ДДД")</f>
        <v>Вт</v>
      </c>
      <c r="D1190" s="30" t="s">
        <v>84</v>
      </c>
      <c r="E1190" s="30">
        <v>1</v>
      </c>
      <c r="H1190" s="7" t="s">
        <v>18</v>
      </c>
      <c r="I1190" s="69">
        <f>EOMONTH(B1190,-1)+1</f>
        <v>45352</v>
      </c>
      <c r="J1190" s="30" t="str">
        <f>CHOOSE(SUMPRODUCT((K1190:L1190&gt;0)*{1,2})+1,"","переработка","норма","норма + переработка")</f>
        <v>норма</v>
      </c>
      <c r="K1190" s="30">
        <f t="shared" si="79"/>
        <v>0</v>
      </c>
      <c r="L1190" s="30">
        <f>IF(A1190="В/П",,MIN(SUMIFS(L$3:L1189,H$3:H1189,H1190,B$3:B1189,B1190)+E1190,8)-SUMIFS(L$3:L1189,H$3:H1189,H1190,B$3:B1189,B1190))</f>
        <v>1</v>
      </c>
    </row>
    <row r="1191" spans="2:12" x14ac:dyDescent="0.2">
      <c r="B1191" s="6">
        <v>45378</v>
      </c>
      <c r="C1191" s="71" t="str">
        <f t="shared" si="77"/>
        <v>Ср</v>
      </c>
      <c r="D1191" s="30" t="s">
        <v>16</v>
      </c>
      <c r="E1191" s="30">
        <v>6</v>
      </c>
      <c r="H1191" s="7" t="s">
        <v>18</v>
      </c>
      <c r="I1191" s="69">
        <f t="shared" ref="I1191:I1261" si="80">EOMONTH(B1191,-1)+1</f>
        <v>45352</v>
      </c>
      <c r="J1191" s="30" t="str">
        <f>CHOOSE(SUMPRODUCT((K1191:L1191&gt;0)*{1,2})+1,"","переработка","норма","норма + переработка")</f>
        <v>норма</v>
      </c>
      <c r="K1191" s="30">
        <f t="shared" si="79"/>
        <v>0</v>
      </c>
      <c r="L1191" s="30">
        <f>IF(A1191="В/П",,MIN(SUMIFS(L$3:L1190,H$3:H1190,H1191,B$3:B1190,B1191)+E1191,8)-SUMIFS(L$3:L1190,H$3:H1190,H1191,B$3:B1190,B1191))</f>
        <v>6</v>
      </c>
    </row>
    <row r="1192" spans="2:12" x14ac:dyDescent="0.2">
      <c r="B1192" s="6">
        <v>45378</v>
      </c>
      <c r="C1192" s="71" t="str">
        <f>TEXT(B1192,"ДДД")</f>
        <v>Ср</v>
      </c>
      <c r="D1192" s="30" t="s">
        <v>84</v>
      </c>
      <c r="E1192" s="30">
        <v>2</v>
      </c>
      <c r="H1192" s="7" t="s">
        <v>18</v>
      </c>
      <c r="I1192" s="69">
        <f>EOMONTH(B1192,-1)+1</f>
        <v>45352</v>
      </c>
      <c r="J1192" s="30" t="str">
        <f>CHOOSE(SUMPRODUCT((K1192:L1192&gt;0)*{1,2})+1,"","переработка","норма","норма + переработка")</f>
        <v>норма</v>
      </c>
      <c r="K1192" s="30">
        <f t="shared" si="79"/>
        <v>0</v>
      </c>
      <c r="L1192" s="30">
        <f>IF(A1192="В/П",,MIN(SUMIFS(L$3:L1191,H$3:H1191,H1192,B$3:B1191,B1192)+E1192,8)-SUMIFS(L$3:L1191,H$3:H1191,H1192,B$3:B1191,B1192))</f>
        <v>2</v>
      </c>
    </row>
    <row r="1193" spans="2:12" x14ac:dyDescent="0.2">
      <c r="B1193" s="6">
        <v>45379</v>
      </c>
      <c r="C1193" s="71" t="str">
        <f t="shared" si="77"/>
        <v>Чт</v>
      </c>
      <c r="D1193" s="30" t="s">
        <v>16</v>
      </c>
      <c r="E1193" s="30">
        <v>3</v>
      </c>
      <c r="H1193" s="7" t="s">
        <v>18</v>
      </c>
      <c r="I1193" s="69">
        <f t="shared" si="80"/>
        <v>45352</v>
      </c>
      <c r="J1193" s="30" t="str">
        <f>CHOOSE(SUMPRODUCT((K1193:L1193&gt;0)*{1,2})+1,"","переработка","норма","норма + переработка")</f>
        <v>норма</v>
      </c>
      <c r="K1193" s="30">
        <f t="shared" si="79"/>
        <v>0</v>
      </c>
      <c r="L1193" s="30">
        <f>IF(A1193="В/П",,MIN(SUMIFS(L$3:L1192,H$3:H1192,H1193,B$3:B1192,B1193)+E1193,8)-SUMIFS(L$3:L1192,H$3:H1192,H1193,B$3:B1192,B1193))</f>
        <v>3</v>
      </c>
    </row>
    <row r="1194" spans="2:12" x14ac:dyDescent="0.2">
      <c r="B1194" s="6">
        <v>45379</v>
      </c>
      <c r="C1194" s="71" t="str">
        <f>TEXT(B1194,"ДДД")</f>
        <v>Чт</v>
      </c>
      <c r="D1194" s="30" t="s">
        <v>47</v>
      </c>
      <c r="E1194" s="30">
        <v>2</v>
      </c>
      <c r="H1194" s="7" t="s">
        <v>18</v>
      </c>
      <c r="I1194" s="69">
        <f>EOMONTH(B1194,-1)+1</f>
        <v>45352</v>
      </c>
      <c r="J1194" s="30" t="str">
        <f>CHOOSE(SUMPRODUCT((K1194:L1194&gt;0)*{1,2})+1,"","переработка","норма","норма + переработка")</f>
        <v>норма</v>
      </c>
      <c r="K1194" s="30">
        <f t="shared" si="79"/>
        <v>0</v>
      </c>
      <c r="L1194" s="30">
        <f>IF(A1194="В/П",,MIN(SUMIFS(L$3:L1193,H$3:H1193,H1194,B$3:B1193,B1194)+E1194,8)-SUMIFS(L$3:L1193,H$3:H1193,H1194,B$3:B1193,B1194))</f>
        <v>2</v>
      </c>
    </row>
    <row r="1195" spans="2:12" x14ac:dyDescent="0.2">
      <c r="B1195" s="6">
        <v>45379</v>
      </c>
      <c r="C1195" s="71" t="str">
        <f>TEXT(B1195,"ДДД")</f>
        <v>Чт</v>
      </c>
      <c r="D1195" s="30" t="s">
        <v>41</v>
      </c>
      <c r="E1195" s="30">
        <v>1</v>
      </c>
      <c r="H1195" s="7" t="s">
        <v>18</v>
      </c>
      <c r="I1195" s="69">
        <f>EOMONTH(B1195,-1)+1</f>
        <v>45352</v>
      </c>
      <c r="J1195" s="30" t="str">
        <f>CHOOSE(SUMPRODUCT((K1195:L1195&gt;0)*{1,2})+1,"","переработка","норма","норма + переработка")</f>
        <v>норма</v>
      </c>
      <c r="K1195" s="30">
        <f t="shared" si="79"/>
        <v>0</v>
      </c>
      <c r="L1195" s="30">
        <f>IF(A1195="В/П",,MIN(SUMIFS(L$3:L1194,H$3:H1194,H1195,B$3:B1194,B1195)+E1195,8)-SUMIFS(L$3:L1194,H$3:H1194,H1195,B$3:B1194,B1195))</f>
        <v>1</v>
      </c>
    </row>
    <row r="1196" spans="2:12" x14ac:dyDescent="0.2">
      <c r="B1196" s="6">
        <v>45379</v>
      </c>
      <c r="C1196" s="71" t="str">
        <f>TEXT(B1196,"ДДД")</f>
        <v>Чт</v>
      </c>
      <c r="D1196" s="30" t="s">
        <v>84</v>
      </c>
      <c r="E1196" s="30">
        <v>2</v>
      </c>
      <c r="H1196" s="7" t="s">
        <v>18</v>
      </c>
      <c r="I1196" s="69">
        <f>EOMONTH(B1196,-1)+1</f>
        <v>45352</v>
      </c>
      <c r="J1196" s="30" t="str">
        <f>CHOOSE(SUMPRODUCT((K1196:L1196&gt;0)*{1,2})+1,"","переработка","норма","норма + переработка")</f>
        <v>норма</v>
      </c>
      <c r="K1196" s="30">
        <f t="shared" si="79"/>
        <v>0</v>
      </c>
      <c r="L1196" s="30">
        <f>IF(A1196="В/П",,MIN(SUMIFS(L$3:L1195,H$3:H1195,H1196,B$3:B1195,B1196)+E1196,8)-SUMIFS(L$3:L1195,H$3:H1195,H1196,B$3:B1195,B1196))</f>
        <v>2</v>
      </c>
    </row>
    <row r="1197" spans="2:12" x14ac:dyDescent="0.2">
      <c r="B1197" s="6">
        <v>45380</v>
      </c>
      <c r="C1197" s="71" t="str">
        <f t="shared" si="77"/>
        <v>Пт</v>
      </c>
      <c r="D1197" s="30" t="s">
        <v>16</v>
      </c>
      <c r="E1197" s="30">
        <v>4</v>
      </c>
      <c r="H1197" s="7" t="s">
        <v>18</v>
      </c>
      <c r="I1197" s="69">
        <f t="shared" si="80"/>
        <v>45352</v>
      </c>
      <c r="J1197" s="30" t="str">
        <f>CHOOSE(SUMPRODUCT((K1197:L1197&gt;0)*{1,2})+1,"","переработка","норма","норма + переработка")</f>
        <v>норма</v>
      </c>
      <c r="K1197" s="30">
        <f t="shared" si="79"/>
        <v>0</v>
      </c>
      <c r="L1197" s="30">
        <f>IF(A1197="В/П",,MIN(SUMIFS(L$3:L1196,H$3:H1196,H1197,B$3:B1196,B1197)+E1197,8)-SUMIFS(L$3:L1196,H$3:H1196,H1197,B$3:B1196,B1197))</f>
        <v>4</v>
      </c>
    </row>
    <row r="1198" spans="2:12" x14ac:dyDescent="0.2">
      <c r="B1198" s="6">
        <v>45380</v>
      </c>
      <c r="C1198" s="71" t="str">
        <f>TEXT(B1198,"ДДД")</f>
        <v>Пт</v>
      </c>
      <c r="D1198" s="30" t="s">
        <v>41</v>
      </c>
      <c r="E1198" s="30">
        <v>1</v>
      </c>
      <c r="H1198" s="7" t="s">
        <v>18</v>
      </c>
      <c r="I1198" s="69">
        <f>EOMONTH(B1198,-1)+1</f>
        <v>45352</v>
      </c>
      <c r="J1198" s="30" t="str">
        <f>CHOOSE(SUMPRODUCT((K1198:L1198&gt;0)*{1,2})+1,"","переработка","норма","норма + переработка")</f>
        <v>норма</v>
      </c>
      <c r="K1198" s="30">
        <f t="shared" si="79"/>
        <v>0</v>
      </c>
      <c r="L1198" s="30">
        <f>IF(A1198="В/П",,MIN(SUMIFS(L$3:L1197,H$3:H1197,H1198,B$3:B1197,B1198)+E1198,8)-SUMIFS(L$3:L1197,H$3:H1197,H1198,B$3:B1197,B1198))</f>
        <v>1</v>
      </c>
    </row>
    <row r="1199" spans="2:12" x14ac:dyDescent="0.2">
      <c r="B1199" s="6">
        <v>45380</v>
      </c>
      <c r="C1199" s="71" t="str">
        <f>TEXT(B1199,"ДДД")</f>
        <v>Пт</v>
      </c>
      <c r="D1199" s="30" t="s">
        <v>84</v>
      </c>
      <c r="E1199" s="30">
        <v>1</v>
      </c>
      <c r="H1199" s="7" t="s">
        <v>18</v>
      </c>
      <c r="I1199" s="69">
        <f>EOMONTH(B1199,-1)+1</f>
        <v>45352</v>
      </c>
      <c r="J1199" s="30" t="str">
        <f>CHOOSE(SUMPRODUCT((K1199:L1199&gt;0)*{1,2})+1,"","переработка","норма","норма + переработка")</f>
        <v>норма</v>
      </c>
      <c r="K1199" s="30">
        <f t="shared" si="79"/>
        <v>0</v>
      </c>
      <c r="L1199" s="30">
        <f>IF(A1199="В/П",,MIN(SUMIFS(L$3:L1198,H$3:H1198,H1199,B$3:B1198,B1199)+E1199,8)-SUMIFS(L$3:L1198,H$3:H1198,H1199,B$3:B1198,B1199))</f>
        <v>1</v>
      </c>
    </row>
    <row r="1200" spans="2:12" x14ac:dyDescent="0.2">
      <c r="B1200" s="6">
        <v>45380</v>
      </c>
      <c r="C1200" s="71" t="str">
        <f>TEXT(B1200,"ДДД")</f>
        <v>Пт</v>
      </c>
      <c r="D1200" s="30" t="s">
        <v>87</v>
      </c>
      <c r="E1200" s="30">
        <v>2</v>
      </c>
      <c r="H1200" s="7" t="s">
        <v>18</v>
      </c>
      <c r="I1200" s="69">
        <f>EOMONTH(B1200,-1)+1</f>
        <v>45352</v>
      </c>
      <c r="J1200" s="30" t="str">
        <f>CHOOSE(SUMPRODUCT((K1200:L1200&gt;0)*{1,2})+1,"","переработка","норма","норма + переработка")</f>
        <v>норма</v>
      </c>
      <c r="K1200" s="30">
        <f t="shared" si="79"/>
        <v>0</v>
      </c>
      <c r="L1200" s="30">
        <f>IF(A1200="В/П",,MIN(SUMIFS(L$3:L1199,H$3:H1199,H1200,B$3:B1199,B1200)+E1200,8)-SUMIFS(L$3:L1199,H$3:H1199,H1200,B$3:B1199,B1200))</f>
        <v>2</v>
      </c>
    </row>
    <row r="1201" spans="1:12" x14ac:dyDescent="0.2">
      <c r="A1201" s="66" t="s">
        <v>53</v>
      </c>
      <c r="B1201" s="6">
        <v>45381</v>
      </c>
      <c r="C1201" s="71" t="str">
        <f t="shared" si="77"/>
        <v>Сб</v>
      </c>
      <c r="H1201" s="7" t="s">
        <v>18</v>
      </c>
      <c r="I1201" s="69">
        <f t="shared" si="80"/>
        <v>45352</v>
      </c>
      <c r="J1201" s="30" t="str">
        <f>CHOOSE(SUMPRODUCT((K1201:L1201&gt;0)*{1,2})+1,"","переработка","норма","норма + переработка")</f>
        <v/>
      </c>
      <c r="K1201" s="30">
        <f t="shared" ref="K1201:K1264" si="81">MIN(E1201,E1201-L1201)</f>
        <v>0</v>
      </c>
      <c r="L1201" s="30">
        <f>IF(A1201="В/П",,MIN(SUMIFS(L$3:L1200,H$3:H1200,H1201,B$3:B1200,B1201)+E1201,8)-SUMIFS(L$3:L1200,H$3:H1200,H1201,B$3:B1200,B1201))</f>
        <v>0</v>
      </c>
    </row>
    <row r="1202" spans="1:12" x14ac:dyDescent="0.2">
      <c r="A1202" s="66" t="s">
        <v>53</v>
      </c>
      <c r="B1202" s="6">
        <v>45382</v>
      </c>
      <c r="C1202" s="71" t="str">
        <f t="shared" si="77"/>
        <v>Вс</v>
      </c>
      <c r="H1202" s="7" t="s">
        <v>18</v>
      </c>
      <c r="I1202" s="69">
        <f t="shared" si="80"/>
        <v>45352</v>
      </c>
      <c r="J1202" s="30" t="str">
        <f>CHOOSE(SUMPRODUCT((K1202:L1202&gt;0)*{1,2})+1,"","переработка","норма","норма + переработка")</f>
        <v/>
      </c>
      <c r="K1202" s="30">
        <f t="shared" si="81"/>
        <v>0</v>
      </c>
      <c r="L1202" s="30">
        <f>IF(A1202="В/П",,MIN(SUMIFS(L$3:L1201,H$3:H1201,H1202,B$3:B1201,B1202)+E1202,8)-SUMIFS(L$3:L1201,H$3:H1201,H1202,B$3:B1201,B1202))</f>
        <v>0</v>
      </c>
    </row>
    <row r="1203" spans="1:12" x14ac:dyDescent="0.2">
      <c r="B1203" s="6">
        <v>45352</v>
      </c>
      <c r="C1203" s="71" t="str">
        <f t="shared" si="77"/>
        <v>Пт</v>
      </c>
      <c r="D1203" s="30" t="s">
        <v>43</v>
      </c>
      <c r="E1203" s="30">
        <v>8</v>
      </c>
      <c r="H1203" s="7" t="s">
        <v>27</v>
      </c>
      <c r="I1203" s="69">
        <f t="shared" si="80"/>
        <v>45352</v>
      </c>
      <c r="J1203" s="30" t="str">
        <f>CHOOSE(SUMPRODUCT((K1203:L1203&gt;0)*{1,2})+1,"","переработка","норма","норма + переработка")</f>
        <v>норма</v>
      </c>
      <c r="K1203" s="30">
        <f t="shared" si="81"/>
        <v>0</v>
      </c>
      <c r="L1203" s="30">
        <f>IF(A1203="В/П",,MIN(SUMIFS(L$3:L1202,H$3:H1202,H1203,B$3:B1202,B1203)+E1203,8)-SUMIFS(L$3:L1202,H$3:H1202,H1203,B$3:B1202,B1203))</f>
        <v>8</v>
      </c>
    </row>
    <row r="1204" spans="1:12" x14ac:dyDescent="0.2">
      <c r="A1204" s="66" t="s">
        <v>53</v>
      </c>
      <c r="B1204" s="6">
        <v>45353</v>
      </c>
      <c r="C1204" s="71" t="str">
        <f t="shared" si="77"/>
        <v>Сб</v>
      </c>
      <c r="D1204" s="30" t="s">
        <v>43</v>
      </c>
      <c r="E1204" s="30">
        <v>8</v>
      </c>
      <c r="H1204" s="7" t="s">
        <v>27</v>
      </c>
      <c r="I1204" s="69">
        <f t="shared" si="80"/>
        <v>45352</v>
      </c>
      <c r="J1204" s="30" t="str">
        <f>CHOOSE(SUMPRODUCT((K1204:L1204&gt;0)*{1,2})+1,"","переработка","норма","норма + переработка")</f>
        <v>переработка</v>
      </c>
      <c r="K1204" s="30">
        <f t="shared" si="81"/>
        <v>8</v>
      </c>
      <c r="L1204" s="30">
        <f>IF(A1204="В/П",,MIN(SUMIFS(L$3:L1203,H$3:H1203,H1204,B$3:B1203,B1204)+E1204,8)-SUMIFS(L$3:L1203,H$3:H1203,H1204,B$3:B1203,B1204))</f>
        <v>0</v>
      </c>
    </row>
    <row r="1205" spans="1:12" x14ac:dyDescent="0.2">
      <c r="A1205" s="66" t="s">
        <v>53</v>
      </c>
      <c r="B1205" s="6">
        <v>45354</v>
      </c>
      <c r="C1205" s="71" t="str">
        <f t="shared" si="77"/>
        <v>Вс</v>
      </c>
      <c r="E1205" s="30">
        <v>0</v>
      </c>
      <c r="H1205" s="7" t="s">
        <v>27</v>
      </c>
      <c r="I1205" s="69">
        <f t="shared" si="80"/>
        <v>45352</v>
      </c>
      <c r="J1205" s="30" t="str">
        <f>CHOOSE(SUMPRODUCT((K1205:L1205&gt;0)*{1,2})+1,"","переработка","норма","норма + переработка")</f>
        <v/>
      </c>
      <c r="K1205" s="30">
        <f t="shared" si="81"/>
        <v>0</v>
      </c>
      <c r="L1205" s="30">
        <f>IF(A1205="В/П",,MIN(SUMIFS(L$3:L1204,H$3:H1204,H1205,B$3:B1204,B1205)+E1205,8)-SUMIFS(L$3:L1204,H$3:H1204,H1205,B$3:B1204,B1205))</f>
        <v>0</v>
      </c>
    </row>
    <row r="1206" spans="1:12" x14ac:dyDescent="0.2">
      <c r="B1206" s="6">
        <v>45355</v>
      </c>
      <c r="C1206" s="71" t="str">
        <f t="shared" si="77"/>
        <v>Пн</v>
      </c>
      <c r="D1206" s="30" t="s">
        <v>43</v>
      </c>
      <c r="E1206" s="30">
        <v>8</v>
      </c>
      <c r="H1206" s="7" t="s">
        <v>27</v>
      </c>
      <c r="I1206" s="69">
        <f t="shared" si="80"/>
        <v>45352</v>
      </c>
      <c r="J1206" s="30" t="str">
        <f>CHOOSE(SUMPRODUCT((K1206:L1206&gt;0)*{1,2})+1,"","переработка","норма","норма + переработка")</f>
        <v>норма</v>
      </c>
      <c r="K1206" s="30">
        <f t="shared" si="81"/>
        <v>0</v>
      </c>
      <c r="L1206" s="30">
        <f>IF(A1206="В/П",,MIN(SUMIFS(L$3:L1205,H$3:H1205,H1206,B$3:B1205,B1206)+E1206,8)-SUMIFS(L$3:L1205,H$3:H1205,H1206,B$3:B1205,B1206))</f>
        <v>8</v>
      </c>
    </row>
    <row r="1207" spans="1:12" x14ac:dyDescent="0.2">
      <c r="B1207" s="6">
        <v>45356</v>
      </c>
      <c r="C1207" s="71" t="str">
        <f t="shared" si="77"/>
        <v>Вт</v>
      </c>
      <c r="D1207" s="30" t="s">
        <v>43</v>
      </c>
      <c r="E1207" s="30">
        <v>8</v>
      </c>
      <c r="H1207" s="7" t="s">
        <v>27</v>
      </c>
      <c r="I1207" s="69">
        <f t="shared" si="80"/>
        <v>45352</v>
      </c>
      <c r="J1207" s="30" t="str">
        <f>CHOOSE(SUMPRODUCT((K1207:L1207&gt;0)*{1,2})+1,"","переработка","норма","норма + переработка")</f>
        <v>норма</v>
      </c>
      <c r="K1207" s="30">
        <f t="shared" si="81"/>
        <v>0</v>
      </c>
      <c r="L1207" s="30">
        <f>IF(A1207="В/П",,MIN(SUMIFS(L$3:L1206,H$3:H1206,H1207,B$3:B1206,B1207)+E1207,8)-SUMIFS(L$3:L1206,H$3:H1206,H1207,B$3:B1206,B1207))</f>
        <v>8</v>
      </c>
    </row>
    <row r="1208" spans="1:12" x14ac:dyDescent="0.2">
      <c r="B1208" s="6">
        <v>45357</v>
      </c>
      <c r="C1208" s="71" t="str">
        <f t="shared" si="77"/>
        <v>Ср</v>
      </c>
      <c r="D1208" s="30" t="s">
        <v>43</v>
      </c>
      <c r="E1208" s="30">
        <v>8</v>
      </c>
      <c r="H1208" s="7" t="s">
        <v>27</v>
      </c>
      <c r="I1208" s="69">
        <f t="shared" si="80"/>
        <v>45352</v>
      </c>
      <c r="J1208" s="30" t="str">
        <f>CHOOSE(SUMPRODUCT((K1208:L1208&gt;0)*{1,2})+1,"","переработка","норма","норма + переработка")</f>
        <v>норма</v>
      </c>
      <c r="K1208" s="30">
        <f t="shared" si="81"/>
        <v>0</v>
      </c>
      <c r="L1208" s="30">
        <f>IF(A1208="В/П",,MIN(SUMIFS(L$3:L1207,H$3:H1207,H1208,B$3:B1207,B1208)+E1208,8)-SUMIFS(L$3:L1207,H$3:H1207,H1208,B$3:B1207,B1208))</f>
        <v>8</v>
      </c>
    </row>
    <row r="1209" spans="1:12" x14ac:dyDescent="0.2">
      <c r="B1209" s="6">
        <v>45358</v>
      </c>
      <c r="C1209" s="71" t="str">
        <f t="shared" si="77"/>
        <v>Чт</v>
      </c>
      <c r="D1209" s="30" t="s">
        <v>16</v>
      </c>
      <c r="E1209" s="30">
        <v>8</v>
      </c>
      <c r="H1209" s="7" t="s">
        <v>27</v>
      </c>
      <c r="I1209" s="69">
        <f t="shared" si="80"/>
        <v>45352</v>
      </c>
      <c r="J1209" s="30" t="str">
        <f>CHOOSE(SUMPRODUCT((K1209:L1209&gt;0)*{1,2})+1,"","переработка","норма","норма + переработка")</f>
        <v>норма</v>
      </c>
      <c r="K1209" s="30">
        <f t="shared" si="81"/>
        <v>0</v>
      </c>
      <c r="L1209" s="30">
        <f>IF(A1209="В/П",,MIN(SUMIFS(L$3:L1208,H$3:H1208,H1209,B$3:B1208,B1209)+E1209,8)-SUMIFS(L$3:L1208,H$3:H1208,H1209,B$3:B1208,B1209))</f>
        <v>8</v>
      </c>
    </row>
    <row r="1210" spans="1:12" x14ac:dyDescent="0.2">
      <c r="A1210" s="66" t="s">
        <v>53</v>
      </c>
      <c r="B1210" s="6">
        <v>45359</v>
      </c>
      <c r="C1210" s="71" t="str">
        <f t="shared" si="77"/>
        <v>Пт</v>
      </c>
      <c r="E1210" s="30">
        <v>0</v>
      </c>
      <c r="H1210" s="7" t="s">
        <v>27</v>
      </c>
      <c r="I1210" s="69">
        <f t="shared" si="80"/>
        <v>45352</v>
      </c>
      <c r="J1210" s="30" t="str">
        <f>CHOOSE(SUMPRODUCT((K1210:L1210&gt;0)*{1,2})+1,"","переработка","норма","норма + переработка")</f>
        <v/>
      </c>
      <c r="K1210" s="30">
        <f t="shared" si="81"/>
        <v>0</v>
      </c>
      <c r="L1210" s="30">
        <f>IF(A1210="В/П",,MIN(SUMIFS(L$3:L1209,H$3:H1209,H1210,B$3:B1209,B1210)+E1210,8)-SUMIFS(L$3:L1209,H$3:H1209,H1210,B$3:B1209,B1210))</f>
        <v>0</v>
      </c>
    </row>
    <row r="1211" spans="1:12" x14ac:dyDescent="0.2">
      <c r="A1211" s="66" t="s">
        <v>53</v>
      </c>
      <c r="B1211" s="6">
        <v>45360</v>
      </c>
      <c r="C1211" s="71" t="str">
        <f t="shared" si="77"/>
        <v>Сб</v>
      </c>
      <c r="E1211" s="30">
        <v>0</v>
      </c>
      <c r="H1211" s="7" t="s">
        <v>27</v>
      </c>
      <c r="I1211" s="69">
        <f t="shared" si="80"/>
        <v>45352</v>
      </c>
      <c r="J1211" s="30" t="str">
        <f>CHOOSE(SUMPRODUCT((K1211:L1211&gt;0)*{1,2})+1,"","переработка","норма","норма + переработка")</f>
        <v/>
      </c>
      <c r="K1211" s="30">
        <f t="shared" si="81"/>
        <v>0</v>
      </c>
      <c r="L1211" s="30">
        <f>IF(A1211="В/П",,MIN(SUMIFS(L$3:L1210,H$3:H1210,H1211,B$3:B1210,B1211)+E1211,8)-SUMIFS(L$3:L1210,H$3:H1210,H1211,B$3:B1210,B1211))</f>
        <v>0</v>
      </c>
    </row>
    <row r="1212" spans="1:12" x14ac:dyDescent="0.2">
      <c r="A1212" s="66" t="s">
        <v>53</v>
      </c>
      <c r="B1212" s="6">
        <v>45361</v>
      </c>
      <c r="C1212" s="71" t="str">
        <f t="shared" si="77"/>
        <v>Вс</v>
      </c>
      <c r="E1212" s="30">
        <v>0</v>
      </c>
      <c r="H1212" s="7" t="s">
        <v>27</v>
      </c>
      <c r="I1212" s="69">
        <f t="shared" si="80"/>
        <v>45352</v>
      </c>
      <c r="J1212" s="30" t="str">
        <f>CHOOSE(SUMPRODUCT((K1212:L1212&gt;0)*{1,2})+1,"","переработка","норма","норма + переработка")</f>
        <v/>
      </c>
      <c r="K1212" s="30">
        <f t="shared" si="81"/>
        <v>0</v>
      </c>
      <c r="L1212" s="30">
        <f>IF(A1212="В/П",,MIN(SUMIFS(L$3:L1211,H$3:H1211,H1212,B$3:B1211,B1212)+E1212,8)-SUMIFS(L$3:L1211,H$3:H1211,H1212,B$3:B1211,B1212))</f>
        <v>0</v>
      </c>
    </row>
    <row r="1213" spans="1:12" x14ac:dyDescent="0.2">
      <c r="B1213" s="6">
        <v>45362</v>
      </c>
      <c r="C1213" s="71" t="str">
        <f t="shared" si="77"/>
        <v>Пн</v>
      </c>
      <c r="D1213" s="30" t="s">
        <v>91</v>
      </c>
      <c r="E1213" s="30">
        <v>8</v>
      </c>
      <c r="H1213" s="7" t="s">
        <v>27</v>
      </c>
      <c r="I1213" s="69">
        <f t="shared" si="80"/>
        <v>45352</v>
      </c>
      <c r="J1213" s="30" t="str">
        <f>CHOOSE(SUMPRODUCT((K1213:L1213&gt;0)*{1,2})+1,"","переработка","норма","норма + переработка")</f>
        <v>норма</v>
      </c>
      <c r="K1213" s="30">
        <f t="shared" si="81"/>
        <v>0</v>
      </c>
      <c r="L1213" s="30">
        <f>IF(A1213="В/П",,MIN(SUMIFS(L$3:L1212,H$3:H1212,H1213,B$3:B1212,B1213)+E1213,8)-SUMIFS(L$3:L1212,H$3:H1212,H1213,B$3:B1212,B1213))</f>
        <v>8</v>
      </c>
    </row>
    <row r="1214" spans="1:12" x14ac:dyDescent="0.2">
      <c r="B1214" s="6">
        <v>45363</v>
      </c>
      <c r="C1214" s="71" t="str">
        <f t="shared" si="77"/>
        <v>Вт</v>
      </c>
      <c r="D1214" s="30" t="s">
        <v>91</v>
      </c>
      <c r="E1214" s="30">
        <v>8</v>
      </c>
      <c r="H1214" s="7" t="s">
        <v>27</v>
      </c>
      <c r="I1214" s="69">
        <f t="shared" si="80"/>
        <v>45352</v>
      </c>
      <c r="J1214" s="30" t="str">
        <f>CHOOSE(SUMPRODUCT((K1214:L1214&gt;0)*{1,2})+1,"","переработка","норма","норма + переработка")</f>
        <v>норма</v>
      </c>
      <c r="K1214" s="30">
        <f t="shared" si="81"/>
        <v>0</v>
      </c>
      <c r="L1214" s="30">
        <f>IF(A1214="В/П",,MIN(SUMIFS(L$3:L1213,H$3:H1213,H1214,B$3:B1213,B1214)+E1214,8)-SUMIFS(L$3:L1213,H$3:H1213,H1214,B$3:B1213,B1214))</f>
        <v>8</v>
      </c>
    </row>
    <row r="1215" spans="1:12" x14ac:dyDescent="0.2">
      <c r="B1215" s="6">
        <v>45364</v>
      </c>
      <c r="C1215" s="71" t="str">
        <f t="shared" si="77"/>
        <v>Ср</v>
      </c>
      <c r="D1215" s="30" t="s">
        <v>91</v>
      </c>
      <c r="E1215" s="30">
        <v>8</v>
      </c>
      <c r="H1215" s="7" t="s">
        <v>27</v>
      </c>
      <c r="I1215" s="69">
        <f t="shared" si="80"/>
        <v>45352</v>
      </c>
      <c r="J1215" s="30" t="str">
        <f>CHOOSE(SUMPRODUCT((K1215:L1215&gt;0)*{1,2})+1,"","переработка","норма","норма + переработка")</f>
        <v>норма</v>
      </c>
      <c r="K1215" s="30">
        <f t="shared" si="81"/>
        <v>0</v>
      </c>
      <c r="L1215" s="30">
        <f>IF(A1215="В/П",,MIN(SUMIFS(L$3:L1214,H$3:H1214,H1215,B$3:B1214,B1215)+E1215,8)-SUMIFS(L$3:L1214,H$3:H1214,H1215,B$3:B1214,B1215))</f>
        <v>8</v>
      </c>
    </row>
    <row r="1216" spans="1:12" x14ac:dyDescent="0.2">
      <c r="B1216" s="6">
        <v>45365</v>
      </c>
      <c r="C1216" s="71" t="str">
        <f t="shared" si="77"/>
        <v>Чт</v>
      </c>
      <c r="D1216" s="30" t="s">
        <v>91</v>
      </c>
      <c r="E1216" s="30">
        <v>8</v>
      </c>
      <c r="H1216" s="7" t="s">
        <v>27</v>
      </c>
      <c r="I1216" s="69">
        <f t="shared" si="80"/>
        <v>45352</v>
      </c>
      <c r="J1216" s="30" t="str">
        <f>CHOOSE(SUMPRODUCT((K1216:L1216&gt;0)*{1,2})+1,"","переработка","норма","норма + переработка")</f>
        <v>норма</v>
      </c>
      <c r="K1216" s="30">
        <f t="shared" si="81"/>
        <v>0</v>
      </c>
      <c r="L1216" s="30">
        <f>IF(A1216="В/П",,MIN(SUMIFS(L$3:L1215,H$3:H1215,H1216,B$3:B1215,B1216)+E1216,8)-SUMIFS(L$3:L1215,H$3:H1215,H1216,B$3:B1215,B1216))</f>
        <v>8</v>
      </c>
    </row>
    <row r="1217" spans="1:12" x14ac:dyDescent="0.2">
      <c r="B1217" s="6">
        <v>45366</v>
      </c>
      <c r="C1217" s="71" t="str">
        <f t="shared" si="77"/>
        <v>Пт</v>
      </c>
      <c r="D1217" s="30" t="s">
        <v>91</v>
      </c>
      <c r="E1217" s="30">
        <v>8</v>
      </c>
      <c r="H1217" s="7" t="s">
        <v>27</v>
      </c>
      <c r="I1217" s="69">
        <f t="shared" si="80"/>
        <v>45352</v>
      </c>
      <c r="J1217" s="30" t="str">
        <f>CHOOSE(SUMPRODUCT((K1217:L1217&gt;0)*{1,2})+1,"","переработка","норма","норма + переработка")</f>
        <v>норма</v>
      </c>
      <c r="K1217" s="30">
        <f t="shared" si="81"/>
        <v>0</v>
      </c>
      <c r="L1217" s="30">
        <f>IF(A1217="В/П",,MIN(SUMIFS(L$3:L1216,H$3:H1216,H1217,B$3:B1216,B1217)+E1217,8)-SUMIFS(L$3:L1216,H$3:H1216,H1217,B$3:B1216,B1217))</f>
        <v>8</v>
      </c>
    </row>
    <row r="1218" spans="1:12" x14ac:dyDescent="0.2">
      <c r="A1218" s="66" t="s">
        <v>53</v>
      </c>
      <c r="B1218" s="6">
        <v>45367</v>
      </c>
      <c r="C1218" s="71" t="str">
        <f t="shared" si="77"/>
        <v>Сб</v>
      </c>
      <c r="E1218" s="30">
        <v>0</v>
      </c>
      <c r="H1218" s="7" t="s">
        <v>27</v>
      </c>
      <c r="I1218" s="69">
        <f t="shared" si="80"/>
        <v>45352</v>
      </c>
      <c r="J1218" s="30" t="str">
        <f>CHOOSE(SUMPRODUCT((K1218:L1218&gt;0)*{1,2})+1,"","переработка","норма","норма + переработка")</f>
        <v/>
      </c>
      <c r="K1218" s="30">
        <f t="shared" si="81"/>
        <v>0</v>
      </c>
      <c r="L1218" s="30">
        <f>IF(A1218="В/П",,MIN(SUMIFS(L$3:L1217,H$3:H1217,H1218,B$3:B1217,B1218)+E1218,8)-SUMIFS(L$3:L1217,H$3:H1217,H1218,B$3:B1217,B1218))</f>
        <v>0</v>
      </c>
    </row>
    <row r="1219" spans="1:12" x14ac:dyDescent="0.2">
      <c r="A1219" s="66" t="s">
        <v>53</v>
      </c>
      <c r="B1219" s="6">
        <v>45368</v>
      </c>
      <c r="C1219" s="71" t="str">
        <f t="shared" si="77"/>
        <v>Вс</v>
      </c>
      <c r="E1219" s="30">
        <v>0</v>
      </c>
      <c r="H1219" s="7" t="s">
        <v>27</v>
      </c>
      <c r="I1219" s="69">
        <f t="shared" si="80"/>
        <v>45352</v>
      </c>
      <c r="J1219" s="30" t="str">
        <f>CHOOSE(SUMPRODUCT((K1219:L1219&gt;0)*{1,2})+1,"","переработка","норма","норма + переработка")</f>
        <v/>
      </c>
      <c r="K1219" s="30">
        <f t="shared" si="81"/>
        <v>0</v>
      </c>
      <c r="L1219" s="30">
        <f>IF(A1219="В/П",,MIN(SUMIFS(L$3:L1218,H$3:H1218,H1219,B$3:B1218,B1219)+E1219,8)-SUMIFS(L$3:L1218,H$3:H1218,H1219,B$3:B1218,B1219))</f>
        <v>0</v>
      </c>
    </row>
    <row r="1220" spans="1:12" x14ac:dyDescent="0.2">
      <c r="B1220" s="6">
        <v>45369</v>
      </c>
      <c r="C1220" s="71" t="str">
        <f t="shared" si="77"/>
        <v>Пн</v>
      </c>
      <c r="D1220" s="30" t="s">
        <v>91</v>
      </c>
      <c r="E1220" s="30">
        <v>8</v>
      </c>
      <c r="H1220" s="7" t="s">
        <v>27</v>
      </c>
      <c r="I1220" s="69">
        <f t="shared" si="80"/>
        <v>45352</v>
      </c>
      <c r="J1220" s="30" t="str">
        <f>CHOOSE(SUMPRODUCT((K1220:L1220&gt;0)*{1,2})+1,"","переработка","норма","норма + переработка")</f>
        <v>норма</v>
      </c>
      <c r="K1220" s="30">
        <f t="shared" si="81"/>
        <v>0</v>
      </c>
      <c r="L1220" s="30">
        <f>IF(A1220="В/П",,MIN(SUMIFS(L$3:L1219,H$3:H1219,H1220,B$3:B1219,B1220)+E1220,8)-SUMIFS(L$3:L1219,H$3:H1219,H1220,B$3:B1219,B1220))</f>
        <v>8</v>
      </c>
    </row>
    <row r="1221" spans="1:12" x14ac:dyDescent="0.2">
      <c r="B1221" s="6">
        <v>45370</v>
      </c>
      <c r="C1221" s="71" t="str">
        <f t="shared" si="77"/>
        <v>Вт</v>
      </c>
      <c r="D1221" s="30" t="s">
        <v>91</v>
      </c>
      <c r="E1221" s="30">
        <v>8</v>
      </c>
      <c r="H1221" s="7" t="s">
        <v>27</v>
      </c>
      <c r="I1221" s="69">
        <f t="shared" si="80"/>
        <v>45352</v>
      </c>
      <c r="J1221" s="30" t="str">
        <f>CHOOSE(SUMPRODUCT((K1221:L1221&gt;0)*{1,2})+1,"","переработка","норма","норма + переработка")</f>
        <v>норма</v>
      </c>
      <c r="K1221" s="30">
        <f t="shared" si="81"/>
        <v>0</v>
      </c>
      <c r="L1221" s="30">
        <f>IF(A1221="В/П",,MIN(SUMIFS(L$3:L1220,H$3:H1220,H1221,B$3:B1220,B1221)+E1221,8)-SUMIFS(L$3:L1220,H$3:H1220,H1221,B$3:B1220,B1221))</f>
        <v>8</v>
      </c>
    </row>
    <row r="1222" spans="1:12" x14ac:dyDescent="0.2">
      <c r="B1222" s="6">
        <v>45371</v>
      </c>
      <c r="C1222" s="71" t="str">
        <f t="shared" si="77"/>
        <v>Ср</v>
      </c>
      <c r="D1222" s="30" t="s">
        <v>91</v>
      </c>
      <c r="E1222" s="30">
        <v>8</v>
      </c>
      <c r="H1222" s="7" t="s">
        <v>27</v>
      </c>
      <c r="I1222" s="69">
        <f t="shared" si="80"/>
        <v>45352</v>
      </c>
      <c r="J1222" s="30" t="str">
        <f>CHOOSE(SUMPRODUCT((K1222:L1222&gt;0)*{1,2})+1,"","переработка","норма","норма + переработка")</f>
        <v>норма</v>
      </c>
      <c r="K1222" s="30">
        <f t="shared" si="81"/>
        <v>0</v>
      </c>
      <c r="L1222" s="30">
        <f>IF(A1222="В/П",,MIN(SUMIFS(L$3:L1221,H$3:H1221,H1222,B$3:B1221,B1222)+E1222,8)-SUMIFS(L$3:L1221,H$3:H1221,H1222,B$3:B1221,B1222))</f>
        <v>8</v>
      </c>
    </row>
    <row r="1223" spans="1:12" x14ac:dyDescent="0.2">
      <c r="B1223" s="6">
        <v>45372</v>
      </c>
      <c r="C1223" s="71" t="str">
        <f t="shared" si="77"/>
        <v>Чт</v>
      </c>
      <c r="D1223" s="30" t="s">
        <v>91</v>
      </c>
      <c r="E1223" s="30">
        <v>8</v>
      </c>
      <c r="H1223" s="7" t="s">
        <v>27</v>
      </c>
      <c r="I1223" s="69">
        <f t="shared" si="80"/>
        <v>45352</v>
      </c>
      <c r="J1223" s="30" t="str">
        <f>CHOOSE(SUMPRODUCT((K1223:L1223&gt;0)*{1,2})+1,"","переработка","норма","норма + переработка")</f>
        <v>норма</v>
      </c>
      <c r="K1223" s="30">
        <f t="shared" si="81"/>
        <v>0</v>
      </c>
      <c r="L1223" s="30">
        <f>IF(A1223="В/П",,MIN(SUMIFS(L$3:L1222,H$3:H1222,H1223,B$3:B1222,B1223)+E1223,8)-SUMIFS(L$3:L1222,H$3:H1222,H1223,B$3:B1222,B1223))</f>
        <v>8</v>
      </c>
    </row>
    <row r="1224" spans="1:12" x14ac:dyDescent="0.2">
      <c r="B1224" s="6">
        <v>45373</v>
      </c>
      <c r="C1224" s="71" t="str">
        <f t="shared" si="77"/>
        <v>Пт</v>
      </c>
      <c r="D1224" s="30" t="s">
        <v>91</v>
      </c>
      <c r="E1224" s="30">
        <v>8</v>
      </c>
      <c r="H1224" s="7" t="s">
        <v>27</v>
      </c>
      <c r="I1224" s="69">
        <f t="shared" si="80"/>
        <v>45352</v>
      </c>
      <c r="J1224" s="30" t="str">
        <f>CHOOSE(SUMPRODUCT((K1224:L1224&gt;0)*{1,2})+1,"","переработка","норма","норма + переработка")</f>
        <v>норма</v>
      </c>
      <c r="K1224" s="30">
        <f t="shared" si="81"/>
        <v>0</v>
      </c>
      <c r="L1224" s="30">
        <f>IF(A1224="В/П",,MIN(SUMIFS(L$3:L1223,H$3:H1223,H1224,B$3:B1223,B1224)+E1224,8)-SUMIFS(L$3:L1223,H$3:H1223,H1224,B$3:B1223,B1224))</f>
        <v>8</v>
      </c>
    </row>
    <row r="1225" spans="1:12" x14ac:dyDescent="0.2">
      <c r="A1225" s="66" t="s">
        <v>53</v>
      </c>
      <c r="B1225" s="6">
        <v>45374</v>
      </c>
      <c r="C1225" s="71" t="str">
        <f t="shared" si="77"/>
        <v>Сб</v>
      </c>
      <c r="E1225" s="30">
        <v>0</v>
      </c>
      <c r="H1225" s="7" t="s">
        <v>27</v>
      </c>
      <c r="I1225" s="69">
        <f t="shared" si="80"/>
        <v>45352</v>
      </c>
      <c r="J1225" s="30" t="str">
        <f>CHOOSE(SUMPRODUCT((K1225:L1225&gt;0)*{1,2})+1,"","переработка","норма","норма + переработка")</f>
        <v/>
      </c>
      <c r="K1225" s="30">
        <f t="shared" si="81"/>
        <v>0</v>
      </c>
      <c r="L1225" s="30">
        <f>IF(A1225="В/П",,MIN(SUMIFS(L$3:L1224,H$3:H1224,H1225,B$3:B1224,B1225)+E1225,8)-SUMIFS(L$3:L1224,H$3:H1224,H1225,B$3:B1224,B1225))</f>
        <v>0</v>
      </c>
    </row>
    <row r="1226" spans="1:12" x14ac:dyDescent="0.2">
      <c r="A1226" s="66" t="s">
        <v>53</v>
      </c>
      <c r="B1226" s="6">
        <v>45375</v>
      </c>
      <c r="C1226" s="71" t="str">
        <f t="shared" si="77"/>
        <v>Вс</v>
      </c>
      <c r="E1226" s="30">
        <v>0</v>
      </c>
      <c r="H1226" s="7" t="s">
        <v>27</v>
      </c>
      <c r="I1226" s="69">
        <f t="shared" si="80"/>
        <v>45352</v>
      </c>
      <c r="J1226" s="30" t="str">
        <f>CHOOSE(SUMPRODUCT((K1226:L1226&gt;0)*{1,2})+1,"","переработка","норма","норма + переработка")</f>
        <v/>
      </c>
      <c r="K1226" s="30">
        <f t="shared" si="81"/>
        <v>0</v>
      </c>
      <c r="L1226" s="30">
        <f>IF(A1226="В/П",,MIN(SUMIFS(L$3:L1225,H$3:H1225,H1226,B$3:B1225,B1226)+E1226,8)-SUMIFS(L$3:L1225,H$3:H1225,H1226,B$3:B1225,B1226))</f>
        <v>0</v>
      </c>
    </row>
    <row r="1227" spans="1:12" x14ac:dyDescent="0.2">
      <c r="B1227" s="6">
        <v>45376</v>
      </c>
      <c r="C1227" s="71" t="str">
        <f t="shared" si="77"/>
        <v>Пн</v>
      </c>
      <c r="D1227" s="30" t="s">
        <v>91</v>
      </c>
      <c r="E1227" s="30">
        <v>8</v>
      </c>
      <c r="H1227" s="7" t="s">
        <v>27</v>
      </c>
      <c r="I1227" s="69">
        <f t="shared" si="80"/>
        <v>45352</v>
      </c>
      <c r="J1227" s="30" t="str">
        <f>CHOOSE(SUMPRODUCT((K1227:L1227&gt;0)*{1,2})+1,"","переработка","норма","норма + переработка")</f>
        <v>норма</v>
      </c>
      <c r="K1227" s="30">
        <f t="shared" si="81"/>
        <v>0</v>
      </c>
      <c r="L1227" s="30">
        <f>IF(A1227="В/П",,MIN(SUMIFS(L$3:L1226,H$3:H1226,H1227,B$3:B1226,B1227)+E1227,8)-SUMIFS(L$3:L1226,H$3:H1226,H1227,B$3:B1226,B1227))</f>
        <v>8</v>
      </c>
    </row>
    <row r="1228" spans="1:12" x14ac:dyDescent="0.2">
      <c r="B1228" s="6">
        <v>45377</v>
      </c>
      <c r="C1228" s="71" t="str">
        <f t="shared" si="77"/>
        <v>Вт</v>
      </c>
      <c r="D1228" s="30" t="s">
        <v>91</v>
      </c>
      <c r="E1228" s="30">
        <v>8</v>
      </c>
      <c r="H1228" s="7" t="s">
        <v>27</v>
      </c>
      <c r="I1228" s="69">
        <f t="shared" si="80"/>
        <v>45352</v>
      </c>
      <c r="J1228" s="30" t="str">
        <f>CHOOSE(SUMPRODUCT((K1228:L1228&gt;0)*{1,2})+1,"","переработка","норма","норма + переработка")</f>
        <v>норма</v>
      </c>
      <c r="K1228" s="30">
        <f t="shared" si="81"/>
        <v>0</v>
      </c>
      <c r="L1228" s="30">
        <f>IF(A1228="В/П",,MIN(SUMIFS(L$3:L1227,H$3:H1227,H1228,B$3:B1227,B1228)+E1228,8)-SUMIFS(L$3:L1227,H$3:H1227,H1228,B$3:B1227,B1228))</f>
        <v>8</v>
      </c>
    </row>
    <row r="1229" spans="1:12" x14ac:dyDescent="0.2">
      <c r="B1229" s="6">
        <v>45378</v>
      </c>
      <c r="C1229" s="71" t="str">
        <f t="shared" si="77"/>
        <v>Ср</v>
      </c>
      <c r="D1229" s="30" t="s">
        <v>91</v>
      </c>
      <c r="E1229" s="30">
        <v>8</v>
      </c>
      <c r="H1229" s="7" t="s">
        <v>27</v>
      </c>
      <c r="I1229" s="69">
        <f t="shared" si="80"/>
        <v>45352</v>
      </c>
      <c r="J1229" s="30" t="str">
        <f>CHOOSE(SUMPRODUCT((K1229:L1229&gt;0)*{1,2})+1,"","переработка","норма","норма + переработка")</f>
        <v>норма</v>
      </c>
      <c r="K1229" s="30">
        <f t="shared" si="81"/>
        <v>0</v>
      </c>
      <c r="L1229" s="30">
        <f>IF(A1229="В/П",,MIN(SUMIFS(L$3:L1228,H$3:H1228,H1229,B$3:B1228,B1229)+E1229,8)-SUMIFS(L$3:L1228,H$3:H1228,H1229,B$3:B1228,B1229))</f>
        <v>8</v>
      </c>
    </row>
    <row r="1230" spans="1:12" x14ac:dyDescent="0.2">
      <c r="B1230" s="6">
        <v>45379</v>
      </c>
      <c r="C1230" s="71" t="str">
        <f t="shared" si="77"/>
        <v>Чт</v>
      </c>
      <c r="D1230" s="30" t="s">
        <v>91</v>
      </c>
      <c r="E1230" s="30">
        <v>8</v>
      </c>
      <c r="H1230" s="7" t="s">
        <v>27</v>
      </c>
      <c r="I1230" s="69">
        <f t="shared" si="80"/>
        <v>45352</v>
      </c>
      <c r="J1230" s="30" t="str">
        <f>CHOOSE(SUMPRODUCT((K1230:L1230&gt;0)*{1,2})+1,"","переработка","норма","норма + переработка")</f>
        <v>норма</v>
      </c>
      <c r="K1230" s="30">
        <f t="shared" si="81"/>
        <v>0</v>
      </c>
      <c r="L1230" s="30">
        <f>IF(A1230="В/П",,MIN(SUMIFS(L$3:L1229,H$3:H1229,H1230,B$3:B1229,B1230)+E1230,8)-SUMIFS(L$3:L1229,H$3:H1229,H1230,B$3:B1229,B1230))</f>
        <v>8</v>
      </c>
    </row>
    <row r="1231" spans="1:12" x14ac:dyDescent="0.2">
      <c r="B1231" s="6">
        <v>45380</v>
      </c>
      <c r="C1231" s="71" t="str">
        <f t="shared" si="77"/>
        <v>Пт</v>
      </c>
      <c r="D1231" s="30" t="s">
        <v>91</v>
      </c>
      <c r="E1231" s="30">
        <v>8</v>
      </c>
      <c r="H1231" s="7" t="s">
        <v>27</v>
      </c>
      <c r="I1231" s="69">
        <f t="shared" si="80"/>
        <v>45352</v>
      </c>
      <c r="J1231" s="30" t="str">
        <f>CHOOSE(SUMPRODUCT((K1231:L1231&gt;0)*{1,2})+1,"","переработка","норма","норма + переработка")</f>
        <v>норма</v>
      </c>
      <c r="K1231" s="30">
        <f t="shared" si="81"/>
        <v>0</v>
      </c>
      <c r="L1231" s="30">
        <f>IF(A1231="В/П",,MIN(SUMIFS(L$3:L1230,H$3:H1230,H1231,B$3:B1230,B1231)+E1231,8)-SUMIFS(L$3:L1230,H$3:H1230,H1231,B$3:B1230,B1231))</f>
        <v>8</v>
      </c>
    </row>
    <row r="1232" spans="1:12" x14ac:dyDescent="0.2">
      <c r="A1232" s="66" t="s">
        <v>53</v>
      </c>
      <c r="B1232" s="6">
        <v>45381</v>
      </c>
      <c r="C1232" s="71" t="str">
        <f t="shared" si="77"/>
        <v>Сб</v>
      </c>
      <c r="E1232" s="30">
        <v>0</v>
      </c>
      <c r="H1232" s="7" t="s">
        <v>27</v>
      </c>
      <c r="I1232" s="69">
        <f t="shared" si="80"/>
        <v>45352</v>
      </c>
      <c r="J1232" s="30" t="str">
        <f>CHOOSE(SUMPRODUCT((K1232:L1232&gt;0)*{1,2})+1,"","переработка","норма","норма + переработка")</f>
        <v/>
      </c>
      <c r="K1232" s="30">
        <f t="shared" si="81"/>
        <v>0</v>
      </c>
      <c r="L1232" s="30">
        <f>IF(A1232="В/П",,MIN(SUMIFS(L$3:L1231,H$3:H1231,H1232,B$3:B1231,B1232)+E1232,8)-SUMIFS(L$3:L1231,H$3:H1231,H1232,B$3:B1231,B1232))</f>
        <v>0</v>
      </c>
    </row>
    <row r="1233" spans="1:12" x14ac:dyDescent="0.2">
      <c r="A1233" s="66" t="s">
        <v>53</v>
      </c>
      <c r="B1233" s="6">
        <v>45382</v>
      </c>
      <c r="C1233" s="71" t="str">
        <f t="shared" si="77"/>
        <v>Вс</v>
      </c>
      <c r="E1233" s="30">
        <v>0</v>
      </c>
      <c r="H1233" s="7" t="s">
        <v>27</v>
      </c>
      <c r="I1233" s="69">
        <f t="shared" si="80"/>
        <v>45352</v>
      </c>
      <c r="J1233" s="30" t="str">
        <f>CHOOSE(SUMPRODUCT((K1233:L1233&gt;0)*{1,2})+1,"","переработка","норма","норма + переработка")</f>
        <v/>
      </c>
      <c r="K1233" s="30">
        <f t="shared" si="81"/>
        <v>0</v>
      </c>
      <c r="L1233" s="30">
        <f>IF(A1233="В/П",,MIN(SUMIFS(L$3:L1232,H$3:H1232,H1233,B$3:B1232,B1233)+E1233,8)-SUMIFS(L$3:L1232,H$3:H1232,H1233,B$3:B1232,B1233))</f>
        <v>0</v>
      </c>
    </row>
    <row r="1234" spans="1:12" x14ac:dyDescent="0.2">
      <c r="B1234" s="6">
        <v>45352</v>
      </c>
      <c r="C1234" s="71" t="str">
        <f t="shared" si="77"/>
        <v>Пт</v>
      </c>
      <c r="D1234" s="30" t="s">
        <v>79</v>
      </c>
      <c r="E1234" s="30">
        <v>8</v>
      </c>
      <c r="H1234" s="7" t="s">
        <v>23</v>
      </c>
      <c r="I1234" s="69">
        <f t="shared" si="80"/>
        <v>45352</v>
      </c>
      <c r="J1234" s="30" t="str">
        <f>CHOOSE(SUMPRODUCT((K1234:L1234&gt;0)*{1,2})+1,"","переработка","норма","норма + переработка")</f>
        <v>норма</v>
      </c>
      <c r="K1234" s="30">
        <f t="shared" si="81"/>
        <v>0</v>
      </c>
      <c r="L1234" s="30">
        <f>IF(A1234="В/П",,MIN(SUMIFS(L$3:L1233,H$3:H1233,H1234,B$3:B1233,B1234)+E1234,8)-SUMIFS(L$3:L1233,H$3:H1233,H1234,B$3:B1233,B1234))</f>
        <v>8</v>
      </c>
    </row>
    <row r="1235" spans="1:12" x14ac:dyDescent="0.2">
      <c r="A1235" s="66" t="s">
        <v>53</v>
      </c>
      <c r="B1235" s="6">
        <v>45353</v>
      </c>
      <c r="C1235" s="71" t="str">
        <f t="shared" si="77"/>
        <v>Сб</v>
      </c>
      <c r="E1235" s="30">
        <v>0</v>
      </c>
      <c r="H1235" s="7" t="s">
        <v>23</v>
      </c>
      <c r="I1235" s="69">
        <f t="shared" si="80"/>
        <v>45352</v>
      </c>
      <c r="J1235" s="30" t="str">
        <f>CHOOSE(SUMPRODUCT((K1235:L1235&gt;0)*{1,2})+1,"","переработка","норма","норма + переработка")</f>
        <v/>
      </c>
      <c r="K1235" s="30">
        <f t="shared" si="81"/>
        <v>0</v>
      </c>
      <c r="L1235" s="30">
        <f>IF(A1235="В/П",,MIN(SUMIFS(L$3:L1234,H$3:H1234,H1235,B$3:B1234,B1235)+E1235,8)-SUMIFS(L$3:L1234,H$3:H1234,H1235,B$3:B1234,B1235))</f>
        <v>0</v>
      </c>
    </row>
    <row r="1236" spans="1:12" x14ac:dyDescent="0.2">
      <c r="A1236" s="66" t="s">
        <v>53</v>
      </c>
      <c r="B1236" s="6">
        <v>45354</v>
      </c>
      <c r="C1236" s="71" t="str">
        <f t="shared" si="77"/>
        <v>Вс</v>
      </c>
      <c r="E1236" s="30">
        <v>0</v>
      </c>
      <c r="H1236" s="7" t="s">
        <v>23</v>
      </c>
      <c r="I1236" s="69">
        <f t="shared" si="80"/>
        <v>45352</v>
      </c>
      <c r="J1236" s="30" t="str">
        <f>CHOOSE(SUMPRODUCT((K1236:L1236&gt;0)*{1,2})+1,"","переработка","норма","норма + переработка")</f>
        <v/>
      </c>
      <c r="K1236" s="30">
        <f t="shared" si="81"/>
        <v>0</v>
      </c>
      <c r="L1236" s="30">
        <f>IF(A1236="В/П",,MIN(SUMIFS(L$3:L1235,H$3:H1235,H1236,B$3:B1235,B1236)+E1236,8)-SUMIFS(L$3:L1235,H$3:H1235,H1236,B$3:B1235,B1236))</f>
        <v>0</v>
      </c>
    </row>
    <row r="1237" spans="1:12" x14ac:dyDescent="0.2">
      <c r="B1237" s="6">
        <v>45355</v>
      </c>
      <c r="C1237" s="71" t="str">
        <f t="shared" si="77"/>
        <v>Пн</v>
      </c>
      <c r="D1237" s="30" t="s">
        <v>79</v>
      </c>
      <c r="E1237" s="30">
        <v>8</v>
      </c>
      <c r="H1237" s="7" t="s">
        <v>23</v>
      </c>
      <c r="I1237" s="69">
        <f t="shared" si="80"/>
        <v>45352</v>
      </c>
      <c r="J1237" s="30" t="str">
        <f>CHOOSE(SUMPRODUCT((K1237:L1237&gt;0)*{1,2})+1,"","переработка","норма","норма + переработка")</f>
        <v>норма</v>
      </c>
      <c r="K1237" s="30">
        <f t="shared" si="81"/>
        <v>0</v>
      </c>
      <c r="L1237" s="30">
        <f>IF(A1237="В/П",,MIN(SUMIFS(L$3:L1236,H$3:H1236,H1237,B$3:B1236,B1237)+E1237,8)-SUMIFS(L$3:L1236,H$3:H1236,H1237,B$3:B1236,B1237))</f>
        <v>8</v>
      </c>
    </row>
    <row r="1238" spans="1:12" x14ac:dyDescent="0.2">
      <c r="B1238" s="6">
        <v>45356</v>
      </c>
      <c r="C1238" s="71" t="str">
        <f t="shared" si="77"/>
        <v>Вт</v>
      </c>
      <c r="D1238" s="30" t="s">
        <v>79</v>
      </c>
      <c r="E1238" s="30">
        <v>8</v>
      </c>
      <c r="H1238" s="7" t="s">
        <v>23</v>
      </c>
      <c r="I1238" s="69">
        <f t="shared" si="80"/>
        <v>45352</v>
      </c>
      <c r="J1238" s="30" t="str">
        <f>CHOOSE(SUMPRODUCT((K1238:L1238&gt;0)*{1,2})+1,"","переработка","норма","норма + переработка")</f>
        <v>норма</v>
      </c>
      <c r="K1238" s="30">
        <f t="shared" si="81"/>
        <v>0</v>
      </c>
      <c r="L1238" s="30">
        <f>IF(A1238="В/П",,MIN(SUMIFS(L$3:L1237,H$3:H1237,H1238,B$3:B1237,B1238)+E1238,8)-SUMIFS(L$3:L1237,H$3:H1237,H1238,B$3:B1237,B1238))</f>
        <v>8</v>
      </c>
    </row>
    <row r="1239" spans="1:12" x14ac:dyDescent="0.2">
      <c r="B1239" s="6">
        <v>45357</v>
      </c>
      <c r="C1239" s="71" t="str">
        <f t="shared" si="77"/>
        <v>Ср</v>
      </c>
      <c r="D1239" s="30" t="s">
        <v>79</v>
      </c>
      <c r="E1239" s="30">
        <v>8</v>
      </c>
      <c r="H1239" s="7" t="s">
        <v>23</v>
      </c>
      <c r="I1239" s="69">
        <f t="shared" si="80"/>
        <v>45352</v>
      </c>
      <c r="J1239" s="30" t="str">
        <f>CHOOSE(SUMPRODUCT((K1239:L1239&gt;0)*{1,2})+1,"","переработка","норма","норма + переработка")</f>
        <v>норма</v>
      </c>
      <c r="K1239" s="30">
        <f t="shared" si="81"/>
        <v>0</v>
      </c>
      <c r="L1239" s="30">
        <f>IF(A1239="В/П",,MIN(SUMIFS(L$3:L1238,H$3:H1238,H1239,B$3:B1238,B1239)+E1239,8)-SUMIFS(L$3:L1238,H$3:H1238,H1239,B$3:B1238,B1239))</f>
        <v>8</v>
      </c>
    </row>
    <row r="1240" spans="1:12" x14ac:dyDescent="0.2">
      <c r="B1240" s="6">
        <v>45358</v>
      </c>
      <c r="C1240" s="71" t="str">
        <f t="shared" si="77"/>
        <v>Чт</v>
      </c>
      <c r="D1240" s="30" t="s">
        <v>34</v>
      </c>
      <c r="E1240" s="30">
        <v>8</v>
      </c>
      <c r="H1240" s="7" t="s">
        <v>23</v>
      </c>
      <c r="I1240" s="69">
        <f t="shared" si="80"/>
        <v>45352</v>
      </c>
      <c r="J1240" s="30" t="str">
        <f>CHOOSE(SUMPRODUCT((K1240:L1240&gt;0)*{1,2})+1,"","переработка","норма","норма + переработка")</f>
        <v>норма</v>
      </c>
      <c r="K1240" s="30">
        <f t="shared" si="81"/>
        <v>0</v>
      </c>
      <c r="L1240" s="30">
        <f>IF(A1240="В/П",,MIN(SUMIFS(L$3:L1239,H$3:H1239,H1240,B$3:B1239,B1240)+E1240,8)-SUMIFS(L$3:L1239,H$3:H1239,H1240,B$3:B1239,B1240))</f>
        <v>8</v>
      </c>
    </row>
    <row r="1241" spans="1:12" x14ac:dyDescent="0.2">
      <c r="A1241" s="66" t="s">
        <v>53</v>
      </c>
      <c r="B1241" s="6">
        <v>45359</v>
      </c>
      <c r="C1241" s="71" t="str">
        <f t="shared" si="77"/>
        <v>Пт</v>
      </c>
      <c r="D1241" s="30" t="s">
        <v>79</v>
      </c>
      <c r="E1241" s="30">
        <v>8</v>
      </c>
      <c r="H1241" s="7" t="s">
        <v>23</v>
      </c>
      <c r="I1241" s="69">
        <f t="shared" si="80"/>
        <v>45352</v>
      </c>
      <c r="J1241" s="30" t="str">
        <f>CHOOSE(SUMPRODUCT((K1241:L1241&gt;0)*{1,2})+1,"","переработка","норма","норма + переработка")</f>
        <v>переработка</v>
      </c>
      <c r="K1241" s="30">
        <f t="shared" si="81"/>
        <v>8</v>
      </c>
      <c r="L1241" s="30">
        <f>IF(A1241="В/П",,MIN(SUMIFS(L$3:L1240,H$3:H1240,H1241,B$3:B1240,B1241)+E1241,8)-SUMIFS(L$3:L1240,H$3:H1240,H1241,B$3:B1240,B1241))</f>
        <v>0</v>
      </c>
    </row>
    <row r="1242" spans="1:12" x14ac:dyDescent="0.2">
      <c r="A1242" s="66" t="s">
        <v>53</v>
      </c>
      <c r="B1242" s="6">
        <v>45360</v>
      </c>
      <c r="C1242" s="71" t="str">
        <f t="shared" si="77"/>
        <v>Сб</v>
      </c>
      <c r="E1242" s="30">
        <v>0</v>
      </c>
      <c r="H1242" s="7" t="s">
        <v>23</v>
      </c>
      <c r="I1242" s="69">
        <f t="shared" si="80"/>
        <v>45352</v>
      </c>
      <c r="J1242" s="30" t="str">
        <f>CHOOSE(SUMPRODUCT((K1242:L1242&gt;0)*{1,2})+1,"","переработка","норма","норма + переработка")</f>
        <v/>
      </c>
      <c r="K1242" s="30">
        <f t="shared" si="81"/>
        <v>0</v>
      </c>
      <c r="L1242" s="30">
        <f>IF(A1242="В/П",,MIN(SUMIFS(L$3:L1241,H$3:H1241,H1242,B$3:B1241,B1242)+E1242,8)-SUMIFS(L$3:L1241,H$3:H1241,H1242,B$3:B1241,B1242))</f>
        <v>0</v>
      </c>
    </row>
    <row r="1243" spans="1:12" x14ac:dyDescent="0.2">
      <c r="A1243" s="66" t="s">
        <v>53</v>
      </c>
      <c r="B1243" s="6">
        <v>45361</v>
      </c>
      <c r="C1243" s="71" t="str">
        <f t="shared" si="77"/>
        <v>Вс</v>
      </c>
      <c r="E1243" s="30">
        <v>0</v>
      </c>
      <c r="H1243" s="7" t="s">
        <v>23</v>
      </c>
      <c r="I1243" s="69">
        <f t="shared" si="80"/>
        <v>45352</v>
      </c>
      <c r="J1243" s="30" t="str">
        <f>CHOOSE(SUMPRODUCT((K1243:L1243&gt;0)*{1,2})+1,"","переработка","норма","норма + переработка")</f>
        <v/>
      </c>
      <c r="K1243" s="30">
        <f t="shared" si="81"/>
        <v>0</v>
      </c>
      <c r="L1243" s="30">
        <f>IF(A1243="В/П",,MIN(SUMIFS(L$3:L1242,H$3:H1242,H1243,B$3:B1242,B1243)+E1243,8)-SUMIFS(L$3:L1242,H$3:H1242,H1243,B$3:B1242,B1243))</f>
        <v>0</v>
      </c>
    </row>
    <row r="1244" spans="1:12" x14ac:dyDescent="0.2">
      <c r="B1244" s="6">
        <v>45362</v>
      </c>
      <c r="C1244" s="71" t="str">
        <f t="shared" si="77"/>
        <v>Пн</v>
      </c>
      <c r="D1244" s="30" t="s">
        <v>79</v>
      </c>
      <c r="E1244" s="30">
        <v>8</v>
      </c>
      <c r="H1244" s="7" t="s">
        <v>23</v>
      </c>
      <c r="I1244" s="69">
        <f t="shared" si="80"/>
        <v>45352</v>
      </c>
      <c r="J1244" s="30" t="str">
        <f>CHOOSE(SUMPRODUCT((K1244:L1244&gt;0)*{1,2})+1,"","переработка","норма","норма + переработка")</f>
        <v>норма</v>
      </c>
      <c r="K1244" s="30">
        <f t="shared" si="81"/>
        <v>0</v>
      </c>
      <c r="L1244" s="30">
        <f>IF(A1244="В/П",,MIN(SUMIFS(L$3:L1243,H$3:H1243,H1244,B$3:B1243,B1244)+E1244,8)-SUMIFS(L$3:L1243,H$3:H1243,H1244,B$3:B1243,B1244))</f>
        <v>8</v>
      </c>
    </row>
    <row r="1245" spans="1:12" x14ac:dyDescent="0.2">
      <c r="B1245" s="6">
        <v>45363</v>
      </c>
      <c r="C1245" s="71" t="str">
        <f t="shared" ref="C1245:C1264" si="82">TEXT(B1245,"ДДД")</f>
        <v>Вт</v>
      </c>
      <c r="D1245" s="30" t="s">
        <v>79</v>
      </c>
      <c r="E1245" s="30">
        <v>8</v>
      </c>
      <c r="H1245" s="7" t="s">
        <v>23</v>
      </c>
      <c r="I1245" s="69">
        <f t="shared" si="80"/>
        <v>45352</v>
      </c>
      <c r="J1245" s="30" t="str">
        <f>CHOOSE(SUMPRODUCT((K1245:L1245&gt;0)*{1,2})+1,"","переработка","норма","норма + переработка")</f>
        <v>норма</v>
      </c>
      <c r="K1245" s="30">
        <f t="shared" si="81"/>
        <v>0</v>
      </c>
      <c r="L1245" s="30">
        <f>IF(A1245="В/П",,MIN(SUMIFS(L$3:L1244,H$3:H1244,H1245,B$3:B1244,B1245)+E1245,8)-SUMIFS(L$3:L1244,H$3:H1244,H1245,B$3:B1244,B1245))</f>
        <v>8</v>
      </c>
    </row>
    <row r="1246" spans="1:12" x14ac:dyDescent="0.2">
      <c r="B1246" s="6">
        <v>45364</v>
      </c>
      <c r="C1246" s="71" t="str">
        <f t="shared" si="82"/>
        <v>Ср</v>
      </c>
      <c r="D1246" s="30" t="s">
        <v>79</v>
      </c>
      <c r="E1246" s="30">
        <v>8</v>
      </c>
      <c r="H1246" s="7" t="s">
        <v>23</v>
      </c>
      <c r="I1246" s="69">
        <f t="shared" si="80"/>
        <v>45352</v>
      </c>
      <c r="J1246" s="30" t="str">
        <f>CHOOSE(SUMPRODUCT((K1246:L1246&gt;0)*{1,2})+1,"","переработка","норма","норма + переработка")</f>
        <v>норма</v>
      </c>
      <c r="K1246" s="30">
        <f t="shared" si="81"/>
        <v>0</v>
      </c>
      <c r="L1246" s="30">
        <f>IF(A1246="В/П",,MIN(SUMIFS(L$3:L1245,H$3:H1245,H1246,B$3:B1245,B1246)+E1246,8)-SUMIFS(L$3:L1245,H$3:H1245,H1246,B$3:B1245,B1246))</f>
        <v>8</v>
      </c>
    </row>
    <row r="1247" spans="1:12" x14ac:dyDescent="0.2">
      <c r="B1247" s="6">
        <v>45365</v>
      </c>
      <c r="C1247" s="71" t="str">
        <f t="shared" si="82"/>
        <v>Чт</v>
      </c>
      <c r="D1247" s="30" t="s">
        <v>79</v>
      </c>
      <c r="E1247" s="30">
        <v>8</v>
      </c>
      <c r="H1247" s="7" t="s">
        <v>23</v>
      </c>
      <c r="I1247" s="69">
        <f t="shared" si="80"/>
        <v>45352</v>
      </c>
      <c r="J1247" s="30" t="str">
        <f>CHOOSE(SUMPRODUCT((K1247:L1247&gt;0)*{1,2})+1,"","переработка","норма","норма + переработка")</f>
        <v>норма</v>
      </c>
      <c r="K1247" s="30">
        <f t="shared" si="81"/>
        <v>0</v>
      </c>
      <c r="L1247" s="30">
        <f>IF(A1247="В/П",,MIN(SUMIFS(L$3:L1246,H$3:H1246,H1247,B$3:B1246,B1247)+E1247,8)-SUMIFS(L$3:L1246,H$3:H1246,H1247,B$3:B1246,B1247))</f>
        <v>8</v>
      </c>
    </row>
    <row r="1248" spans="1:12" x14ac:dyDescent="0.2">
      <c r="B1248" s="6">
        <v>45366</v>
      </c>
      <c r="C1248" s="71" t="str">
        <f t="shared" si="82"/>
        <v>Пт</v>
      </c>
      <c r="D1248" s="30" t="s">
        <v>79</v>
      </c>
      <c r="E1248" s="30">
        <v>8</v>
      </c>
      <c r="H1248" s="7" t="s">
        <v>23</v>
      </c>
      <c r="I1248" s="69">
        <f t="shared" si="80"/>
        <v>45352</v>
      </c>
      <c r="J1248" s="30" t="str">
        <f>CHOOSE(SUMPRODUCT((K1248:L1248&gt;0)*{1,2})+1,"","переработка","норма","норма + переработка")</f>
        <v>норма</v>
      </c>
      <c r="K1248" s="30">
        <f t="shared" si="81"/>
        <v>0</v>
      </c>
      <c r="L1248" s="30">
        <f>IF(A1248="В/П",,MIN(SUMIFS(L$3:L1247,H$3:H1247,H1248,B$3:B1247,B1248)+E1248,8)-SUMIFS(L$3:L1247,H$3:H1247,H1248,B$3:B1247,B1248))</f>
        <v>8</v>
      </c>
    </row>
    <row r="1249" spans="1:12" x14ac:dyDescent="0.2">
      <c r="A1249" s="66" t="s">
        <v>53</v>
      </c>
      <c r="B1249" s="6">
        <v>45367</v>
      </c>
      <c r="C1249" s="71" t="str">
        <f t="shared" si="82"/>
        <v>Сб</v>
      </c>
      <c r="E1249" s="30">
        <v>0</v>
      </c>
      <c r="H1249" s="7" t="s">
        <v>23</v>
      </c>
      <c r="I1249" s="69">
        <f t="shared" si="80"/>
        <v>45352</v>
      </c>
      <c r="J1249" s="30" t="str">
        <f>CHOOSE(SUMPRODUCT((K1249:L1249&gt;0)*{1,2})+1,"","переработка","норма","норма + переработка")</f>
        <v/>
      </c>
      <c r="K1249" s="30">
        <f t="shared" si="81"/>
        <v>0</v>
      </c>
      <c r="L1249" s="30">
        <f>IF(A1249="В/П",,MIN(SUMIFS(L$3:L1248,H$3:H1248,H1249,B$3:B1248,B1249)+E1249,8)-SUMIFS(L$3:L1248,H$3:H1248,H1249,B$3:B1248,B1249))</f>
        <v>0</v>
      </c>
    </row>
    <row r="1250" spans="1:12" x14ac:dyDescent="0.2">
      <c r="A1250" s="66" t="s">
        <v>53</v>
      </c>
      <c r="B1250" s="6">
        <v>45368</v>
      </c>
      <c r="C1250" s="71" t="str">
        <f t="shared" si="82"/>
        <v>Вс</v>
      </c>
      <c r="E1250" s="30">
        <v>0</v>
      </c>
      <c r="H1250" s="7" t="s">
        <v>23</v>
      </c>
      <c r="I1250" s="69">
        <f t="shared" si="80"/>
        <v>45352</v>
      </c>
      <c r="J1250" s="30" t="str">
        <f>CHOOSE(SUMPRODUCT((K1250:L1250&gt;0)*{1,2})+1,"","переработка","норма","норма + переработка")</f>
        <v/>
      </c>
      <c r="K1250" s="30">
        <f t="shared" si="81"/>
        <v>0</v>
      </c>
      <c r="L1250" s="30">
        <f>IF(A1250="В/П",,MIN(SUMIFS(L$3:L1249,H$3:H1249,H1250,B$3:B1249,B1250)+E1250,8)-SUMIFS(L$3:L1249,H$3:H1249,H1250,B$3:B1249,B1250))</f>
        <v>0</v>
      </c>
    </row>
    <row r="1251" spans="1:12" x14ac:dyDescent="0.2">
      <c r="B1251" s="6">
        <v>45369</v>
      </c>
      <c r="C1251" s="71" t="str">
        <f t="shared" si="82"/>
        <v>Пн</v>
      </c>
      <c r="D1251" s="30" t="s">
        <v>79</v>
      </c>
      <c r="E1251" s="30">
        <v>8</v>
      </c>
      <c r="H1251" s="7" t="s">
        <v>23</v>
      </c>
      <c r="I1251" s="69">
        <f t="shared" si="80"/>
        <v>45352</v>
      </c>
      <c r="J1251" s="30" t="str">
        <f>CHOOSE(SUMPRODUCT((K1251:L1251&gt;0)*{1,2})+1,"","переработка","норма","норма + переработка")</f>
        <v>норма</v>
      </c>
      <c r="K1251" s="30">
        <f t="shared" si="81"/>
        <v>0</v>
      </c>
      <c r="L1251" s="30">
        <f>IF(A1251="В/П",,MIN(SUMIFS(L$3:L1250,H$3:H1250,H1251,B$3:B1250,B1251)+E1251,8)-SUMIFS(L$3:L1250,H$3:H1250,H1251,B$3:B1250,B1251))</f>
        <v>8</v>
      </c>
    </row>
    <row r="1252" spans="1:12" x14ac:dyDescent="0.2">
      <c r="B1252" s="6">
        <v>45370</v>
      </c>
      <c r="C1252" s="71" t="str">
        <f t="shared" si="82"/>
        <v>Вт</v>
      </c>
      <c r="D1252" s="30" t="s">
        <v>79</v>
      </c>
      <c r="E1252" s="30">
        <v>8</v>
      </c>
      <c r="H1252" s="7" t="s">
        <v>23</v>
      </c>
      <c r="I1252" s="69">
        <f t="shared" si="80"/>
        <v>45352</v>
      </c>
      <c r="J1252" s="30" t="str">
        <f>CHOOSE(SUMPRODUCT((K1252:L1252&gt;0)*{1,2})+1,"","переработка","норма","норма + переработка")</f>
        <v>норма</v>
      </c>
      <c r="K1252" s="30">
        <f t="shared" si="81"/>
        <v>0</v>
      </c>
      <c r="L1252" s="30">
        <f>IF(A1252="В/П",,MIN(SUMIFS(L$3:L1251,H$3:H1251,H1252,B$3:B1251,B1252)+E1252,8)-SUMIFS(L$3:L1251,H$3:H1251,H1252,B$3:B1251,B1252))</f>
        <v>8</v>
      </c>
    </row>
    <row r="1253" spans="1:12" x14ac:dyDescent="0.2">
      <c r="B1253" s="6">
        <v>45371</v>
      </c>
      <c r="C1253" s="71" t="str">
        <f t="shared" si="82"/>
        <v>Ср</v>
      </c>
      <c r="D1253" s="30" t="s">
        <v>79</v>
      </c>
      <c r="E1253" s="30">
        <v>8</v>
      </c>
      <c r="H1253" s="7" t="s">
        <v>23</v>
      </c>
      <c r="I1253" s="69">
        <f t="shared" si="80"/>
        <v>45352</v>
      </c>
      <c r="J1253" s="30" t="str">
        <f>CHOOSE(SUMPRODUCT((K1253:L1253&gt;0)*{1,2})+1,"","переработка","норма","норма + переработка")</f>
        <v>норма</v>
      </c>
      <c r="K1253" s="30">
        <f t="shared" si="81"/>
        <v>0</v>
      </c>
      <c r="L1253" s="30">
        <f>IF(A1253="В/П",,MIN(SUMIFS(L$3:L1252,H$3:H1252,H1253,B$3:B1252,B1253)+E1253,8)-SUMIFS(L$3:L1252,H$3:H1252,H1253,B$3:B1252,B1253))</f>
        <v>8</v>
      </c>
    </row>
    <row r="1254" spans="1:12" x14ac:dyDescent="0.2">
      <c r="B1254" s="6">
        <v>45372</v>
      </c>
      <c r="C1254" s="71" t="str">
        <f t="shared" si="82"/>
        <v>Чт</v>
      </c>
      <c r="D1254" s="30" t="s">
        <v>79</v>
      </c>
      <c r="E1254" s="30">
        <v>8</v>
      </c>
      <c r="H1254" s="7" t="s">
        <v>23</v>
      </c>
      <c r="I1254" s="69">
        <f t="shared" si="80"/>
        <v>45352</v>
      </c>
      <c r="J1254" s="30" t="str">
        <f>CHOOSE(SUMPRODUCT((K1254:L1254&gt;0)*{1,2})+1,"","переработка","норма","норма + переработка")</f>
        <v>норма</v>
      </c>
      <c r="K1254" s="30">
        <f t="shared" si="81"/>
        <v>0</v>
      </c>
      <c r="L1254" s="30">
        <f>IF(A1254="В/П",,MIN(SUMIFS(L$3:L1253,H$3:H1253,H1254,B$3:B1253,B1254)+E1254,8)-SUMIFS(L$3:L1253,H$3:H1253,H1254,B$3:B1253,B1254))</f>
        <v>8</v>
      </c>
    </row>
    <row r="1255" spans="1:12" x14ac:dyDescent="0.2">
      <c r="B1255" s="6">
        <v>45373</v>
      </c>
      <c r="C1255" s="71" t="str">
        <f t="shared" si="82"/>
        <v>Пт</v>
      </c>
      <c r="D1255" s="30" t="s">
        <v>79</v>
      </c>
      <c r="E1255" s="30">
        <v>8</v>
      </c>
      <c r="H1255" s="7" t="s">
        <v>23</v>
      </c>
      <c r="I1255" s="69">
        <f t="shared" si="80"/>
        <v>45352</v>
      </c>
      <c r="J1255" s="30" t="str">
        <f>CHOOSE(SUMPRODUCT((K1255:L1255&gt;0)*{1,2})+1,"","переработка","норма","норма + переработка")</f>
        <v>норма</v>
      </c>
      <c r="K1255" s="30">
        <f t="shared" si="81"/>
        <v>0</v>
      </c>
      <c r="L1255" s="30">
        <f>IF(A1255="В/П",,MIN(SUMIFS(L$3:L1254,H$3:H1254,H1255,B$3:B1254,B1255)+E1255,8)-SUMIFS(L$3:L1254,H$3:H1254,H1255,B$3:B1254,B1255))</f>
        <v>8</v>
      </c>
    </row>
    <row r="1256" spans="1:12" x14ac:dyDescent="0.2">
      <c r="A1256" s="66" t="s">
        <v>53</v>
      </c>
      <c r="B1256" s="6">
        <v>45374</v>
      </c>
      <c r="C1256" s="71" t="str">
        <f t="shared" si="82"/>
        <v>Сб</v>
      </c>
      <c r="E1256" s="30">
        <v>0</v>
      </c>
      <c r="H1256" s="7" t="s">
        <v>23</v>
      </c>
      <c r="I1256" s="69">
        <f t="shared" si="80"/>
        <v>45352</v>
      </c>
      <c r="J1256" s="30" t="str">
        <f>CHOOSE(SUMPRODUCT((K1256:L1256&gt;0)*{1,2})+1,"","переработка","норма","норма + переработка")</f>
        <v/>
      </c>
      <c r="K1256" s="30">
        <f t="shared" si="81"/>
        <v>0</v>
      </c>
      <c r="L1256" s="30">
        <f>IF(A1256="В/П",,MIN(SUMIFS(L$3:L1255,H$3:H1255,H1256,B$3:B1255,B1256)+E1256,8)-SUMIFS(L$3:L1255,H$3:H1255,H1256,B$3:B1255,B1256))</f>
        <v>0</v>
      </c>
    </row>
    <row r="1257" spans="1:12" x14ac:dyDescent="0.2">
      <c r="A1257" s="66" t="s">
        <v>53</v>
      </c>
      <c r="B1257" s="6">
        <v>45375</v>
      </c>
      <c r="C1257" s="71" t="str">
        <f t="shared" si="82"/>
        <v>Вс</v>
      </c>
      <c r="E1257" s="30">
        <v>0</v>
      </c>
      <c r="H1257" s="7" t="s">
        <v>23</v>
      </c>
      <c r="I1257" s="69">
        <f t="shared" si="80"/>
        <v>45352</v>
      </c>
      <c r="J1257" s="30" t="str">
        <f>CHOOSE(SUMPRODUCT((K1257:L1257&gt;0)*{1,2})+1,"","переработка","норма","норма + переработка")</f>
        <v/>
      </c>
      <c r="K1257" s="30">
        <f t="shared" si="81"/>
        <v>0</v>
      </c>
      <c r="L1257" s="30">
        <f>IF(A1257="В/П",,MIN(SUMIFS(L$3:L1256,H$3:H1256,H1257,B$3:B1256,B1257)+E1257,8)-SUMIFS(L$3:L1256,H$3:H1256,H1257,B$3:B1256,B1257))</f>
        <v>0</v>
      </c>
    </row>
    <row r="1258" spans="1:12" x14ac:dyDescent="0.2">
      <c r="B1258" s="6">
        <v>45376</v>
      </c>
      <c r="C1258" s="71" t="str">
        <f t="shared" si="82"/>
        <v>Пн</v>
      </c>
      <c r="D1258" s="30" t="s">
        <v>79</v>
      </c>
      <c r="E1258" s="30">
        <v>10</v>
      </c>
      <c r="H1258" s="7" t="s">
        <v>23</v>
      </c>
      <c r="I1258" s="69">
        <f t="shared" si="80"/>
        <v>45352</v>
      </c>
      <c r="J1258" s="30" t="str">
        <f>CHOOSE(SUMPRODUCT((K1258:L1258&gt;0)*{1,2})+1,"","переработка","норма","норма + переработка")</f>
        <v>норма + переработка</v>
      </c>
      <c r="K1258" s="30">
        <f t="shared" si="81"/>
        <v>2</v>
      </c>
      <c r="L1258" s="30">
        <f>IF(A1258="В/П",,MIN(SUMIFS(L$3:L1257,H$3:H1257,H1258,B$3:B1257,B1258)+E1258,8)-SUMIFS(L$3:L1257,H$3:H1257,H1258,B$3:B1257,B1258))</f>
        <v>8</v>
      </c>
    </row>
    <row r="1259" spans="1:12" x14ac:dyDescent="0.2">
      <c r="B1259" s="6">
        <v>45377</v>
      </c>
      <c r="C1259" s="71" t="str">
        <f t="shared" si="82"/>
        <v>Вт</v>
      </c>
      <c r="D1259" s="30" t="s">
        <v>79</v>
      </c>
      <c r="E1259" s="30">
        <v>8</v>
      </c>
      <c r="H1259" s="7" t="s">
        <v>23</v>
      </c>
      <c r="I1259" s="69">
        <f t="shared" si="80"/>
        <v>45352</v>
      </c>
      <c r="J1259" s="30" t="str">
        <f>CHOOSE(SUMPRODUCT((K1259:L1259&gt;0)*{1,2})+1,"","переработка","норма","норма + переработка")</f>
        <v>норма</v>
      </c>
      <c r="K1259" s="30">
        <f t="shared" si="81"/>
        <v>0</v>
      </c>
      <c r="L1259" s="30">
        <f>IF(A1259="В/П",,MIN(SUMIFS(L$3:L1258,H$3:H1258,H1259,B$3:B1258,B1259)+E1259,8)-SUMIFS(L$3:L1258,H$3:H1258,H1259,B$3:B1258,B1259))</f>
        <v>8</v>
      </c>
    </row>
    <row r="1260" spans="1:12" x14ac:dyDescent="0.2">
      <c r="B1260" s="6">
        <v>45378</v>
      </c>
      <c r="C1260" s="71" t="str">
        <f t="shared" si="82"/>
        <v>Ср</v>
      </c>
      <c r="D1260" s="30" t="s">
        <v>78</v>
      </c>
      <c r="E1260" s="30">
        <v>8</v>
      </c>
      <c r="H1260" s="7" t="s">
        <v>23</v>
      </c>
      <c r="I1260" s="69">
        <f t="shared" si="80"/>
        <v>45352</v>
      </c>
      <c r="J1260" s="30" t="str">
        <f>CHOOSE(SUMPRODUCT((K1260:L1260&gt;0)*{1,2})+1,"","переработка","норма","норма + переработка")</f>
        <v>норма</v>
      </c>
      <c r="K1260" s="30">
        <f t="shared" si="81"/>
        <v>0</v>
      </c>
      <c r="L1260" s="30">
        <f>IF(A1260="В/П",,MIN(SUMIFS(L$3:L1259,H$3:H1259,H1260,B$3:B1259,B1260)+E1260,8)-SUMIFS(L$3:L1259,H$3:H1259,H1260,B$3:B1259,B1260))</f>
        <v>8</v>
      </c>
    </row>
    <row r="1261" spans="1:12" x14ac:dyDescent="0.2">
      <c r="B1261" s="6">
        <v>45379</v>
      </c>
      <c r="C1261" s="71" t="str">
        <f t="shared" si="82"/>
        <v>Чт</v>
      </c>
      <c r="D1261" s="30" t="s">
        <v>79</v>
      </c>
      <c r="E1261" s="30">
        <v>8</v>
      </c>
      <c r="H1261" s="7" t="s">
        <v>23</v>
      </c>
      <c r="I1261" s="69">
        <f t="shared" si="80"/>
        <v>45352</v>
      </c>
      <c r="J1261" s="30" t="str">
        <f>CHOOSE(SUMPRODUCT((K1261:L1261&gt;0)*{1,2})+1,"","переработка","норма","норма + переработка")</f>
        <v>норма</v>
      </c>
      <c r="K1261" s="30">
        <f t="shared" si="81"/>
        <v>0</v>
      </c>
      <c r="L1261" s="30">
        <f>IF(A1261="В/П",,MIN(SUMIFS(L$3:L1260,H$3:H1260,H1261,B$3:B1260,B1261)+E1261,8)-SUMIFS(L$3:L1260,H$3:H1260,H1261,B$3:B1260,B1261))</f>
        <v>8</v>
      </c>
    </row>
    <row r="1262" spans="1:12" x14ac:dyDescent="0.2">
      <c r="B1262" s="6">
        <v>45380</v>
      </c>
      <c r="C1262" s="71" t="str">
        <f t="shared" si="82"/>
        <v>Пт</v>
      </c>
      <c r="D1262" s="30" t="s">
        <v>78</v>
      </c>
      <c r="E1262" s="30">
        <v>8</v>
      </c>
      <c r="H1262" s="7" t="s">
        <v>23</v>
      </c>
      <c r="I1262" s="69">
        <f t="shared" ref="I1262:I1264" si="83">EOMONTH(B1262,-1)+1</f>
        <v>45352</v>
      </c>
      <c r="J1262" s="30" t="str">
        <f>CHOOSE(SUMPRODUCT((K1262:L1262&gt;0)*{1,2})+1,"","переработка","норма","норма + переработка")</f>
        <v>норма</v>
      </c>
      <c r="K1262" s="30">
        <f t="shared" si="81"/>
        <v>0</v>
      </c>
      <c r="L1262" s="30">
        <f>IF(A1262="В/П",,MIN(SUMIFS(L$3:L1261,H$3:H1261,H1262,B$3:B1261,B1262)+E1262,8)-SUMIFS(L$3:L1261,H$3:H1261,H1262,B$3:B1261,B1262))</f>
        <v>8</v>
      </c>
    </row>
    <row r="1263" spans="1:12" x14ac:dyDescent="0.2">
      <c r="A1263" s="66" t="s">
        <v>53</v>
      </c>
      <c r="B1263" s="6">
        <v>45381</v>
      </c>
      <c r="C1263" s="71" t="str">
        <f t="shared" si="82"/>
        <v>Сб</v>
      </c>
      <c r="E1263" s="30">
        <v>0</v>
      </c>
      <c r="H1263" s="7" t="s">
        <v>23</v>
      </c>
      <c r="I1263" s="69">
        <f t="shared" si="83"/>
        <v>45352</v>
      </c>
      <c r="J1263" s="30" t="str">
        <f>CHOOSE(SUMPRODUCT((K1263:L1263&gt;0)*{1,2})+1,"","переработка","норма","норма + переработка")</f>
        <v/>
      </c>
      <c r="K1263" s="30">
        <f t="shared" si="81"/>
        <v>0</v>
      </c>
      <c r="L1263" s="30">
        <f>IF(A1263="В/П",,MIN(SUMIFS(L$3:L1262,H$3:H1262,H1263,B$3:B1262,B1263)+E1263,8)-SUMIFS(L$3:L1262,H$3:H1262,H1263,B$3:B1262,B1263))</f>
        <v>0</v>
      </c>
    </row>
    <row r="1264" spans="1:12" x14ac:dyDescent="0.2">
      <c r="A1264" s="66" t="s">
        <v>53</v>
      </c>
      <c r="B1264" s="6">
        <v>45382</v>
      </c>
      <c r="C1264" s="71" t="str">
        <f t="shared" si="82"/>
        <v>Вс</v>
      </c>
      <c r="E1264" s="30">
        <v>0</v>
      </c>
      <c r="H1264" s="7" t="s">
        <v>23</v>
      </c>
      <c r="I1264" s="69">
        <f t="shared" si="83"/>
        <v>45352</v>
      </c>
      <c r="J1264" s="30" t="str">
        <f>CHOOSE(SUMPRODUCT((K1264:L1264&gt;0)*{1,2})+1,"","переработка","норма","норма + переработка")</f>
        <v/>
      </c>
      <c r="K1264" s="30">
        <f t="shared" si="81"/>
        <v>0</v>
      </c>
      <c r="L1264" s="30">
        <f>IF(A1264="В/П",,MIN(SUMIFS(L$3:L1263,H$3:H1263,H1264,B$3:B1263,B1264)+E1264,8)-SUMIFS(L$3:L1263,H$3:H1263,H1264,B$3:B1263,B1264))</f>
        <v>0</v>
      </c>
    </row>
    <row r="1265" spans="1:12" x14ac:dyDescent="0.2">
      <c r="B1265" s="6">
        <v>45383</v>
      </c>
      <c r="C1265" s="71" t="str">
        <f t="shared" ref="C1265:C1282" si="84">TEXT(B1265,"ДДД")</f>
        <v>Пн</v>
      </c>
      <c r="E1265" s="30">
        <v>0</v>
      </c>
      <c r="H1265" s="30" t="s">
        <v>92</v>
      </c>
      <c r="I1265" s="69">
        <f t="shared" ref="I1265:I1282" si="85">EOMONTH(B1265,-1)+1</f>
        <v>45383</v>
      </c>
      <c r="J1265" s="30" t="str">
        <f>CHOOSE(SUMPRODUCT((K1265:L1265&gt;0)*{1,2})+1,"","переработка","норма","норма + переработка")</f>
        <v/>
      </c>
      <c r="K1265" s="30">
        <f t="shared" ref="K1265:K1301" si="86">MIN(E1265,E1265-L1265)</f>
        <v>0</v>
      </c>
      <c r="L1265" s="30">
        <f>IF(A1265="В/П",,MIN(SUMIFS(L$3:L1264,H$3:H1264,H1265,B$3:B1264,B1265)+E1265,8)-SUMIFS(L$3:L1264,H$3:H1264,H1265,B$3:B1264,B1265))</f>
        <v>0</v>
      </c>
    </row>
    <row r="1266" spans="1:12" x14ac:dyDescent="0.2">
      <c r="B1266" s="6">
        <v>45384</v>
      </c>
      <c r="C1266" s="71" t="str">
        <f t="shared" si="84"/>
        <v>Вт</v>
      </c>
      <c r="E1266" s="30">
        <v>0</v>
      </c>
      <c r="H1266" s="30" t="s">
        <v>92</v>
      </c>
      <c r="I1266" s="69">
        <f t="shared" si="85"/>
        <v>45383</v>
      </c>
      <c r="J1266" s="30" t="str">
        <f>CHOOSE(SUMPRODUCT((K1266:L1266&gt;0)*{1,2})+1,"","переработка","норма","норма + переработка")</f>
        <v/>
      </c>
      <c r="K1266" s="30">
        <f t="shared" si="86"/>
        <v>0</v>
      </c>
      <c r="L1266" s="30">
        <f>IF(A1266="В/П",,MIN(SUMIFS(L$3:L1265,H$3:H1265,H1266,B$3:B1265,B1266)+E1266,8)-SUMIFS(L$3:L1265,H$3:H1265,H1266,B$3:B1265,B1266))</f>
        <v>0</v>
      </c>
    </row>
    <row r="1267" spans="1:12" x14ac:dyDescent="0.2">
      <c r="B1267" s="6">
        <v>45385</v>
      </c>
      <c r="C1267" s="71" t="str">
        <f t="shared" si="84"/>
        <v>Ср</v>
      </c>
      <c r="E1267" s="30">
        <v>0</v>
      </c>
      <c r="H1267" s="30" t="s">
        <v>92</v>
      </c>
      <c r="I1267" s="69">
        <f t="shared" si="85"/>
        <v>45383</v>
      </c>
      <c r="J1267" s="30" t="str">
        <f>CHOOSE(SUMPRODUCT((K1267:L1267&gt;0)*{1,2})+1,"","переработка","норма","норма + переработка")</f>
        <v/>
      </c>
      <c r="K1267" s="30">
        <f t="shared" si="86"/>
        <v>0</v>
      </c>
      <c r="L1267" s="30">
        <f>IF(A1267="В/П",,MIN(SUMIFS(L$3:L1266,H$3:H1266,H1267,B$3:B1266,B1267)+E1267,8)-SUMIFS(L$3:L1266,H$3:H1266,H1267,B$3:B1266,B1267))</f>
        <v>0</v>
      </c>
    </row>
    <row r="1268" spans="1:12" x14ac:dyDescent="0.2">
      <c r="B1268" s="6">
        <v>45386</v>
      </c>
      <c r="C1268" s="71" t="str">
        <f t="shared" si="84"/>
        <v>Чт</v>
      </c>
      <c r="E1268" s="30">
        <v>0</v>
      </c>
      <c r="H1268" s="30" t="s">
        <v>92</v>
      </c>
      <c r="I1268" s="69">
        <f t="shared" si="85"/>
        <v>45383</v>
      </c>
      <c r="J1268" s="30" t="str">
        <f>CHOOSE(SUMPRODUCT((K1268:L1268&gt;0)*{1,2})+1,"","переработка","норма","норма + переработка")</f>
        <v/>
      </c>
      <c r="K1268" s="30">
        <f t="shared" si="86"/>
        <v>0</v>
      </c>
      <c r="L1268" s="30">
        <f>IF(A1268="В/П",,MIN(SUMIFS(L$3:L1267,H$3:H1267,H1268,B$3:B1267,B1268)+E1268,8)-SUMIFS(L$3:L1267,H$3:H1267,H1268,B$3:B1267,B1268))</f>
        <v>0</v>
      </c>
    </row>
    <row r="1269" spans="1:12" x14ac:dyDescent="0.2">
      <c r="B1269" s="6">
        <v>45387</v>
      </c>
      <c r="C1269" s="71" t="str">
        <f t="shared" si="84"/>
        <v>Пт</v>
      </c>
      <c r="E1269" s="30">
        <v>0</v>
      </c>
      <c r="H1269" s="30" t="s">
        <v>92</v>
      </c>
      <c r="I1269" s="69">
        <f t="shared" si="85"/>
        <v>45383</v>
      </c>
      <c r="J1269" s="30" t="str">
        <f>CHOOSE(SUMPRODUCT((K1269:L1269&gt;0)*{1,2})+1,"","переработка","норма","норма + переработка")</f>
        <v/>
      </c>
      <c r="K1269" s="30">
        <f t="shared" si="86"/>
        <v>0</v>
      </c>
      <c r="L1269" s="30">
        <f>IF(A1269="В/П",,MIN(SUMIFS(L$3:L1268,H$3:H1268,H1269,B$3:B1268,B1269)+E1269,8)-SUMIFS(L$3:L1268,H$3:H1268,H1269,B$3:B1268,B1269))</f>
        <v>0</v>
      </c>
    </row>
    <row r="1270" spans="1:12" x14ac:dyDescent="0.2">
      <c r="A1270" s="66" t="s">
        <v>53</v>
      </c>
      <c r="B1270" s="6">
        <v>45388</v>
      </c>
      <c r="C1270" s="71" t="str">
        <f t="shared" si="84"/>
        <v>Сб</v>
      </c>
      <c r="E1270" s="30">
        <v>0</v>
      </c>
      <c r="H1270" s="30" t="s">
        <v>92</v>
      </c>
      <c r="I1270" s="69">
        <f t="shared" si="85"/>
        <v>45383</v>
      </c>
      <c r="J1270" s="30" t="str">
        <f>CHOOSE(SUMPRODUCT((K1270:L1270&gt;0)*{1,2})+1,"","переработка","норма","норма + переработка")</f>
        <v/>
      </c>
      <c r="K1270" s="30">
        <f t="shared" si="86"/>
        <v>0</v>
      </c>
      <c r="L1270" s="30">
        <f>IF(A1270="В/П",,MIN(SUMIFS(L$3:L1269,H$3:H1269,H1270,B$3:B1269,B1270)+E1270,8)-SUMIFS(L$3:L1269,H$3:H1269,H1270,B$3:B1269,B1270))</f>
        <v>0</v>
      </c>
    </row>
    <row r="1271" spans="1:12" x14ac:dyDescent="0.2">
      <c r="A1271" s="66" t="s">
        <v>53</v>
      </c>
      <c r="B1271" s="6">
        <v>45389</v>
      </c>
      <c r="C1271" s="71" t="str">
        <f t="shared" si="84"/>
        <v>Вс</v>
      </c>
      <c r="E1271" s="30">
        <v>0</v>
      </c>
      <c r="H1271" s="30" t="s">
        <v>92</v>
      </c>
      <c r="I1271" s="69">
        <f t="shared" si="85"/>
        <v>45383</v>
      </c>
      <c r="J1271" s="30" t="str">
        <f>CHOOSE(SUMPRODUCT((K1271:L1271&gt;0)*{1,2})+1,"","переработка","норма","норма + переработка")</f>
        <v/>
      </c>
      <c r="K1271" s="30">
        <f t="shared" si="86"/>
        <v>0</v>
      </c>
      <c r="L1271" s="30">
        <f>IF(A1271="В/П",,MIN(SUMIFS(L$3:L1270,H$3:H1270,H1271,B$3:B1270,B1271)+E1271,8)-SUMIFS(L$3:L1270,H$3:H1270,H1271,B$3:B1270,B1271))</f>
        <v>0</v>
      </c>
    </row>
    <row r="1272" spans="1:12" x14ac:dyDescent="0.2">
      <c r="B1272" s="6">
        <v>45390</v>
      </c>
      <c r="C1272" s="71" t="str">
        <f t="shared" si="84"/>
        <v>Пн</v>
      </c>
      <c r="E1272" s="30">
        <v>0</v>
      </c>
      <c r="H1272" s="30" t="s">
        <v>92</v>
      </c>
      <c r="I1272" s="69">
        <f t="shared" si="85"/>
        <v>45383</v>
      </c>
      <c r="J1272" s="30" t="str">
        <f>CHOOSE(SUMPRODUCT((K1272:L1272&gt;0)*{1,2})+1,"","переработка","норма","норма + переработка")</f>
        <v/>
      </c>
      <c r="K1272" s="30">
        <f t="shared" si="86"/>
        <v>0</v>
      </c>
      <c r="L1272" s="30">
        <f>IF(A1272="В/П",,MIN(SUMIFS(L$3:L1271,H$3:H1271,H1272,B$3:B1271,B1272)+E1272,8)-SUMIFS(L$3:L1271,H$3:H1271,H1272,B$3:B1271,B1272))</f>
        <v>0</v>
      </c>
    </row>
    <row r="1273" spans="1:12" x14ac:dyDescent="0.2">
      <c r="B1273" s="6">
        <v>45391</v>
      </c>
      <c r="C1273" s="71" t="str">
        <f t="shared" si="84"/>
        <v>Вт</v>
      </c>
      <c r="D1273" s="30" t="s">
        <v>38</v>
      </c>
      <c r="E1273" s="30">
        <v>8</v>
      </c>
      <c r="H1273" s="30" t="s">
        <v>92</v>
      </c>
      <c r="I1273" s="69">
        <f t="shared" si="85"/>
        <v>45383</v>
      </c>
      <c r="J1273" s="30" t="str">
        <f>CHOOSE(SUMPRODUCT((K1273:L1273&gt;0)*{1,2})+1,"","переработка","норма","норма + переработка")</f>
        <v>норма</v>
      </c>
      <c r="K1273" s="30">
        <f t="shared" si="86"/>
        <v>0</v>
      </c>
      <c r="L1273" s="30">
        <f>IF(A1273="В/П",,MIN(SUMIFS(L$3:L1272,H$3:H1272,H1273,B$3:B1272,B1273)+E1273,8)-SUMIFS(L$3:L1272,H$3:H1272,H1273,B$3:B1272,B1273))</f>
        <v>8</v>
      </c>
    </row>
    <row r="1274" spans="1:12" x14ac:dyDescent="0.2">
      <c r="B1274" s="6">
        <v>45392</v>
      </c>
      <c r="C1274" s="71" t="str">
        <f t="shared" si="84"/>
        <v>Ср</v>
      </c>
      <c r="D1274" s="30" t="s">
        <v>38</v>
      </c>
      <c r="E1274" s="30">
        <v>4</v>
      </c>
      <c r="H1274" s="30" t="s">
        <v>92</v>
      </c>
      <c r="I1274" s="69">
        <f t="shared" si="85"/>
        <v>45383</v>
      </c>
      <c r="J1274" s="30" t="str">
        <f>CHOOSE(SUMPRODUCT((K1274:L1274&gt;0)*{1,2})+1,"","переработка","норма","норма + переработка")</f>
        <v>норма</v>
      </c>
      <c r="K1274" s="30">
        <f t="shared" si="86"/>
        <v>0</v>
      </c>
      <c r="L1274" s="30">
        <f>IF(A1274="В/П",,MIN(SUMIFS(L$3:L1273,H$3:H1273,H1274,B$3:B1273,B1274)+E1274,8)-SUMIFS(L$3:L1273,H$3:H1273,H1274,B$3:B1273,B1274))</f>
        <v>4</v>
      </c>
    </row>
    <row r="1275" spans="1:12" x14ac:dyDescent="0.2">
      <c r="B1275" s="6">
        <v>45393</v>
      </c>
      <c r="C1275" s="71" t="str">
        <f t="shared" si="84"/>
        <v>Чт</v>
      </c>
      <c r="D1275" s="30" t="s">
        <v>38</v>
      </c>
      <c r="E1275" s="30">
        <v>8</v>
      </c>
      <c r="H1275" s="30" t="s">
        <v>92</v>
      </c>
      <c r="I1275" s="69">
        <f t="shared" si="85"/>
        <v>45383</v>
      </c>
      <c r="J1275" s="30" t="str">
        <f>CHOOSE(SUMPRODUCT((K1275:L1275&gt;0)*{1,2})+1,"","переработка","норма","норма + переработка")</f>
        <v>норма</v>
      </c>
      <c r="K1275" s="30">
        <f t="shared" si="86"/>
        <v>0</v>
      </c>
      <c r="L1275" s="30">
        <f>IF(A1275="В/П",,MIN(SUMIFS(L$3:L1274,H$3:H1274,H1275,B$3:B1274,B1275)+E1275,8)-SUMIFS(L$3:L1274,H$3:H1274,H1275,B$3:B1274,B1275))</f>
        <v>8</v>
      </c>
    </row>
    <row r="1276" spans="1:12" x14ac:dyDescent="0.2">
      <c r="B1276" s="6">
        <v>45394</v>
      </c>
      <c r="C1276" s="71" t="str">
        <f t="shared" si="84"/>
        <v>Пт</v>
      </c>
      <c r="D1276" s="30" t="s">
        <v>38</v>
      </c>
      <c r="E1276" s="30">
        <v>8</v>
      </c>
      <c r="H1276" s="30" t="s">
        <v>92</v>
      </c>
      <c r="I1276" s="69">
        <f t="shared" si="85"/>
        <v>45383</v>
      </c>
      <c r="J1276" s="30" t="str">
        <f>CHOOSE(SUMPRODUCT((K1276:L1276&gt;0)*{1,2})+1,"","переработка","норма","норма + переработка")</f>
        <v>норма</v>
      </c>
      <c r="K1276" s="30">
        <f t="shared" si="86"/>
        <v>0</v>
      </c>
      <c r="L1276" s="30">
        <f>IF(A1276="В/П",,MIN(SUMIFS(L$3:L1275,H$3:H1275,H1276,B$3:B1275,B1276)+E1276,8)-SUMIFS(L$3:L1275,H$3:H1275,H1276,B$3:B1275,B1276))</f>
        <v>8</v>
      </c>
    </row>
    <row r="1277" spans="1:12" x14ac:dyDescent="0.2">
      <c r="A1277" s="66" t="s">
        <v>53</v>
      </c>
      <c r="B1277" s="6">
        <v>45395</v>
      </c>
      <c r="C1277" s="71" t="str">
        <f t="shared" si="84"/>
        <v>Сб</v>
      </c>
      <c r="E1277" s="30">
        <v>0</v>
      </c>
      <c r="H1277" s="30" t="s">
        <v>92</v>
      </c>
      <c r="I1277" s="69">
        <f t="shared" si="85"/>
        <v>45383</v>
      </c>
      <c r="J1277" s="30" t="str">
        <f>CHOOSE(SUMPRODUCT((K1277:L1277&gt;0)*{1,2})+1,"","переработка","норма","норма + переработка")</f>
        <v/>
      </c>
      <c r="K1277" s="30">
        <f t="shared" si="86"/>
        <v>0</v>
      </c>
      <c r="L1277" s="30">
        <f>IF(A1277="В/П",,MIN(SUMIFS(L$3:L1276,H$3:H1276,H1277,B$3:B1276,B1277)+E1277,8)-SUMIFS(L$3:L1276,H$3:H1276,H1277,B$3:B1276,B1277))</f>
        <v>0</v>
      </c>
    </row>
    <row r="1278" spans="1:12" x14ac:dyDescent="0.2">
      <c r="A1278" s="66" t="s">
        <v>53</v>
      </c>
      <c r="B1278" s="6">
        <v>45396</v>
      </c>
      <c r="C1278" s="71" t="str">
        <f t="shared" si="84"/>
        <v>Вс</v>
      </c>
      <c r="E1278" s="30">
        <v>0</v>
      </c>
      <c r="H1278" s="30" t="s">
        <v>92</v>
      </c>
      <c r="I1278" s="69">
        <f t="shared" si="85"/>
        <v>45383</v>
      </c>
      <c r="J1278" s="30" t="str">
        <f>CHOOSE(SUMPRODUCT((K1278:L1278&gt;0)*{1,2})+1,"","переработка","норма","норма + переработка")</f>
        <v/>
      </c>
      <c r="K1278" s="30">
        <f t="shared" si="86"/>
        <v>0</v>
      </c>
      <c r="L1278" s="30">
        <f>IF(A1278="В/П",,MIN(SUMIFS(L$3:L1277,H$3:H1277,H1278,B$3:B1277,B1278)+E1278,8)-SUMIFS(L$3:L1277,H$3:H1277,H1278,B$3:B1277,B1278))</f>
        <v>0</v>
      </c>
    </row>
    <row r="1279" spans="1:12" x14ac:dyDescent="0.2">
      <c r="B1279" s="6">
        <v>45397</v>
      </c>
      <c r="C1279" s="71" t="str">
        <f t="shared" si="84"/>
        <v>Пн</v>
      </c>
      <c r="D1279" s="30" t="s">
        <v>85</v>
      </c>
      <c r="E1279" s="30">
        <v>8</v>
      </c>
      <c r="H1279" s="30" t="s">
        <v>92</v>
      </c>
      <c r="I1279" s="69">
        <f t="shared" si="85"/>
        <v>45383</v>
      </c>
      <c r="J1279" s="30" t="str">
        <f>CHOOSE(SUMPRODUCT((K1279:L1279&gt;0)*{1,2})+1,"","переработка","норма","норма + переработка")</f>
        <v>норма</v>
      </c>
      <c r="K1279" s="30">
        <f t="shared" si="86"/>
        <v>0</v>
      </c>
      <c r="L1279" s="30">
        <f>IF(A1279="В/П",,MIN(SUMIFS(L$3:L1278,H$3:H1278,H1279,B$3:B1278,B1279)+E1279,8)-SUMIFS(L$3:L1278,H$3:H1278,H1279,B$3:B1278,B1279))</f>
        <v>8</v>
      </c>
    </row>
    <row r="1280" spans="1:12" x14ac:dyDescent="0.2">
      <c r="B1280" s="6">
        <v>45398</v>
      </c>
      <c r="C1280" s="71" t="str">
        <f t="shared" si="84"/>
        <v>Вт</v>
      </c>
      <c r="D1280" s="30" t="s">
        <v>85</v>
      </c>
      <c r="E1280" s="30">
        <v>8</v>
      </c>
      <c r="H1280" s="30" t="s">
        <v>92</v>
      </c>
      <c r="I1280" s="69">
        <f t="shared" si="85"/>
        <v>45383</v>
      </c>
      <c r="J1280" s="30" t="str">
        <f>CHOOSE(SUMPRODUCT((K1280:L1280&gt;0)*{1,2})+1,"","переработка","норма","норма + переработка")</f>
        <v>норма</v>
      </c>
      <c r="K1280" s="30">
        <f t="shared" si="86"/>
        <v>0</v>
      </c>
      <c r="L1280" s="30">
        <f>IF(A1280="В/П",,MIN(SUMIFS(L$3:L1279,H$3:H1279,H1280,B$3:B1279,B1280)+E1280,8)-SUMIFS(L$3:L1279,H$3:H1279,H1280,B$3:B1279,B1280))</f>
        <v>8</v>
      </c>
    </row>
    <row r="1281" spans="1:12" x14ac:dyDescent="0.2">
      <c r="B1281" s="6">
        <v>45399</v>
      </c>
      <c r="C1281" s="71" t="str">
        <f t="shared" si="84"/>
        <v>Ср</v>
      </c>
      <c r="D1281" s="30" t="s">
        <v>85</v>
      </c>
      <c r="E1281" s="30">
        <v>8</v>
      </c>
      <c r="H1281" s="30" t="s">
        <v>92</v>
      </c>
      <c r="I1281" s="69">
        <f t="shared" si="85"/>
        <v>45383</v>
      </c>
      <c r="J1281" s="30" t="str">
        <f>CHOOSE(SUMPRODUCT((K1281:L1281&gt;0)*{1,2})+1,"","переработка","норма","норма + переработка")</f>
        <v>норма</v>
      </c>
      <c r="K1281" s="30">
        <f t="shared" si="86"/>
        <v>0</v>
      </c>
      <c r="L1281" s="30">
        <f>IF(A1281="В/П",,MIN(SUMIFS(L$3:L1280,H$3:H1280,H1281,B$3:B1280,B1281)+E1281,8)-SUMIFS(L$3:L1280,H$3:H1280,H1281,B$3:B1280,B1281))</f>
        <v>8</v>
      </c>
    </row>
    <row r="1282" spans="1:12" x14ac:dyDescent="0.2">
      <c r="B1282" s="6">
        <v>45400</v>
      </c>
      <c r="C1282" s="71" t="str">
        <f t="shared" si="84"/>
        <v>Чт</v>
      </c>
      <c r="D1282" s="30" t="s">
        <v>85</v>
      </c>
      <c r="E1282" s="30">
        <v>8</v>
      </c>
      <c r="H1282" s="30" t="s">
        <v>92</v>
      </c>
      <c r="I1282" s="69">
        <f t="shared" si="85"/>
        <v>45383</v>
      </c>
      <c r="J1282" s="30" t="str">
        <f>CHOOSE(SUMPRODUCT((K1282:L1282&gt;0)*{1,2})+1,"","переработка","норма","норма + переработка")</f>
        <v>норма</v>
      </c>
      <c r="K1282" s="30">
        <f t="shared" si="86"/>
        <v>0</v>
      </c>
      <c r="L1282" s="30">
        <f>IF(A1282="В/П",,MIN(SUMIFS(L$3:L1281,H$3:H1281,H1282,B$3:B1281,B1282)+E1282,8)-SUMIFS(L$3:L1281,H$3:H1281,H1282,B$3:B1281,B1282))</f>
        <v>8</v>
      </c>
    </row>
    <row r="1283" spans="1:12" x14ac:dyDescent="0.2">
      <c r="B1283" s="6">
        <v>45401</v>
      </c>
      <c r="C1283" s="71" t="str">
        <f t="shared" ref="C1283:C1346" si="87">TEXT(B1283,"ДДД")</f>
        <v>Пт</v>
      </c>
      <c r="D1283" s="30" t="s">
        <v>85</v>
      </c>
      <c r="E1283" s="30">
        <v>8</v>
      </c>
      <c r="H1283" s="30" t="s">
        <v>92</v>
      </c>
      <c r="I1283" s="69">
        <f t="shared" ref="I1283:I1312" si="88">EOMONTH(B1283,-1)+1</f>
        <v>45383</v>
      </c>
      <c r="J1283" s="30" t="str">
        <f>CHOOSE(SUMPRODUCT((K1283:L1283&gt;0)*{1,2})+1,"","переработка","норма","норма + переработка")</f>
        <v>норма</v>
      </c>
      <c r="K1283" s="30">
        <f t="shared" si="86"/>
        <v>0</v>
      </c>
      <c r="L1283" s="30">
        <f>IF(A1283="В/П",,MIN(SUMIFS(L$3:L1282,H$3:H1282,H1283,B$3:B1282,B1283)+E1283,8)-SUMIFS(L$3:L1282,H$3:H1282,H1283,B$3:B1282,B1283))</f>
        <v>8</v>
      </c>
    </row>
    <row r="1284" spans="1:12" x14ac:dyDescent="0.2">
      <c r="A1284" s="66" t="s">
        <v>53</v>
      </c>
      <c r="B1284" s="6">
        <v>45402</v>
      </c>
      <c r="C1284" s="71" t="str">
        <f t="shared" si="87"/>
        <v>Сб</v>
      </c>
      <c r="E1284" s="30">
        <v>0</v>
      </c>
      <c r="H1284" s="30" t="s">
        <v>92</v>
      </c>
      <c r="I1284" s="69">
        <f t="shared" si="88"/>
        <v>45383</v>
      </c>
      <c r="J1284" s="30" t="str">
        <f>CHOOSE(SUMPRODUCT((K1284:L1284&gt;0)*{1,2})+1,"","переработка","норма","норма + переработка")</f>
        <v/>
      </c>
      <c r="K1284" s="30">
        <f t="shared" si="86"/>
        <v>0</v>
      </c>
      <c r="L1284" s="30">
        <f>IF(A1284="В/П",,MIN(SUMIFS(L$3:L1283,H$3:H1283,H1284,B$3:B1283,B1284)+E1284,8)-SUMIFS(L$3:L1283,H$3:H1283,H1284,B$3:B1283,B1284))</f>
        <v>0</v>
      </c>
    </row>
    <row r="1285" spans="1:12" x14ac:dyDescent="0.2">
      <c r="A1285" s="66" t="s">
        <v>53</v>
      </c>
      <c r="B1285" s="6">
        <v>45403</v>
      </c>
      <c r="C1285" s="71" t="str">
        <f t="shared" si="87"/>
        <v>Вс</v>
      </c>
      <c r="E1285" s="30">
        <v>0</v>
      </c>
      <c r="H1285" s="30" t="s">
        <v>92</v>
      </c>
      <c r="I1285" s="69">
        <f t="shared" si="88"/>
        <v>45383</v>
      </c>
      <c r="J1285" s="30" t="str">
        <f>CHOOSE(SUMPRODUCT((K1285:L1285&gt;0)*{1,2})+1,"","переработка","норма","норма + переработка")</f>
        <v/>
      </c>
      <c r="K1285" s="30">
        <f t="shared" si="86"/>
        <v>0</v>
      </c>
      <c r="L1285" s="30">
        <f>IF(A1285="В/П",,MIN(SUMIFS(L$3:L1284,H$3:H1284,H1285,B$3:B1284,B1285)+E1285,8)-SUMIFS(L$3:L1284,H$3:H1284,H1285,B$3:B1284,B1285))</f>
        <v>0</v>
      </c>
    </row>
    <row r="1286" spans="1:12" x14ac:dyDescent="0.2">
      <c r="B1286" s="6">
        <v>45404</v>
      </c>
      <c r="C1286" s="71" t="str">
        <f t="shared" si="87"/>
        <v>Пн</v>
      </c>
      <c r="D1286" s="30" t="s">
        <v>85</v>
      </c>
      <c r="E1286" s="30">
        <v>8</v>
      </c>
      <c r="H1286" s="30" t="s">
        <v>92</v>
      </c>
      <c r="I1286" s="69">
        <f t="shared" si="88"/>
        <v>45383</v>
      </c>
      <c r="J1286" s="30" t="str">
        <f>CHOOSE(SUMPRODUCT((K1286:L1286&gt;0)*{1,2})+1,"","переработка","норма","норма + переработка")</f>
        <v>норма</v>
      </c>
      <c r="K1286" s="30">
        <f t="shared" si="86"/>
        <v>0</v>
      </c>
      <c r="L1286" s="30">
        <f>IF(A1286="В/П",,MIN(SUMIFS(L$3:L1285,H$3:H1285,H1286,B$3:B1285,B1286)+E1286,8)-SUMIFS(L$3:L1285,H$3:H1285,H1286,B$3:B1285,B1286))</f>
        <v>8</v>
      </c>
    </row>
    <row r="1287" spans="1:12" x14ac:dyDescent="0.2">
      <c r="B1287" s="6">
        <v>45405</v>
      </c>
      <c r="C1287" s="71" t="str">
        <f t="shared" si="87"/>
        <v>Вт</v>
      </c>
      <c r="D1287" s="30" t="s">
        <v>85</v>
      </c>
      <c r="E1287" s="30">
        <v>8</v>
      </c>
      <c r="H1287" s="30" t="s">
        <v>92</v>
      </c>
      <c r="I1287" s="69">
        <f t="shared" si="88"/>
        <v>45383</v>
      </c>
      <c r="J1287" s="30" t="str">
        <f>CHOOSE(SUMPRODUCT((K1287:L1287&gt;0)*{1,2})+1,"","переработка","норма","норма + переработка")</f>
        <v>норма</v>
      </c>
      <c r="K1287" s="30">
        <f t="shared" si="86"/>
        <v>0</v>
      </c>
      <c r="L1287" s="30">
        <f>IF(A1287="В/П",,MIN(SUMIFS(L$3:L1286,H$3:H1286,H1287,B$3:B1286,B1287)+E1287,8)-SUMIFS(L$3:L1286,H$3:H1286,H1287,B$3:B1286,B1287))</f>
        <v>8</v>
      </c>
    </row>
    <row r="1288" spans="1:12" x14ac:dyDescent="0.2">
      <c r="B1288" s="6">
        <v>45406</v>
      </c>
      <c r="C1288" s="71" t="str">
        <f t="shared" si="87"/>
        <v>Ср</v>
      </c>
      <c r="D1288" s="30" t="s">
        <v>85</v>
      </c>
      <c r="E1288" s="30">
        <v>5</v>
      </c>
      <c r="H1288" s="30" t="s">
        <v>92</v>
      </c>
      <c r="I1288" s="69">
        <f t="shared" si="88"/>
        <v>45383</v>
      </c>
      <c r="J1288" s="30" t="str">
        <f>CHOOSE(SUMPRODUCT((K1288:L1288&gt;0)*{1,2})+1,"","переработка","норма","норма + переработка")</f>
        <v>норма</v>
      </c>
      <c r="K1288" s="30">
        <f t="shared" si="86"/>
        <v>0</v>
      </c>
      <c r="L1288" s="30">
        <f>IF(A1288="В/П",,MIN(SUMIFS(L$3:L1287,H$3:H1287,H1288,B$3:B1287,B1288)+E1288,8)-SUMIFS(L$3:L1287,H$3:H1287,H1288,B$3:B1287,B1288))</f>
        <v>5</v>
      </c>
    </row>
    <row r="1289" spans="1:12" x14ac:dyDescent="0.2">
      <c r="B1289" s="6">
        <v>45407</v>
      </c>
      <c r="C1289" s="71" t="str">
        <f t="shared" si="87"/>
        <v>Чт</v>
      </c>
      <c r="D1289" s="30" t="s">
        <v>85</v>
      </c>
      <c r="E1289" s="30">
        <v>9</v>
      </c>
      <c r="H1289" s="30" t="s">
        <v>92</v>
      </c>
      <c r="I1289" s="69">
        <f t="shared" si="88"/>
        <v>45383</v>
      </c>
      <c r="J1289" s="30" t="str">
        <f>CHOOSE(SUMPRODUCT((K1289:L1289&gt;0)*{1,2})+1,"","переработка","норма","норма + переработка")</f>
        <v>норма + переработка</v>
      </c>
      <c r="K1289" s="30">
        <f t="shared" si="86"/>
        <v>1</v>
      </c>
      <c r="L1289" s="30">
        <f>IF(A1289="В/П",,MIN(SUMIFS(L$3:L1288,H$3:H1288,H1289,B$3:B1288,B1289)+E1289,8)-SUMIFS(L$3:L1288,H$3:H1288,H1289,B$3:B1288,B1289))</f>
        <v>8</v>
      </c>
    </row>
    <row r="1290" spans="1:12" x14ac:dyDescent="0.2">
      <c r="B1290" s="6">
        <v>45408</v>
      </c>
      <c r="C1290" s="71" t="str">
        <f t="shared" si="87"/>
        <v>Пт</v>
      </c>
      <c r="D1290" s="30" t="s">
        <v>85</v>
      </c>
      <c r="E1290" s="30">
        <v>5.5</v>
      </c>
      <c r="H1290" s="30" t="s">
        <v>92</v>
      </c>
      <c r="I1290" s="69">
        <f t="shared" si="88"/>
        <v>45383</v>
      </c>
      <c r="J1290" s="30" t="str">
        <f>CHOOSE(SUMPRODUCT((K1290:L1290&gt;0)*{1,2})+1,"","переработка","норма","норма + переработка")</f>
        <v>норма</v>
      </c>
      <c r="K1290" s="30">
        <f t="shared" si="86"/>
        <v>0</v>
      </c>
      <c r="L1290" s="30">
        <f>IF(A1290="В/П",,MIN(SUMIFS(L$3:L1289,H$3:H1289,H1290,B$3:B1289,B1290)+E1290,8)-SUMIFS(L$3:L1289,H$3:H1289,H1290,B$3:B1289,B1290))</f>
        <v>5.5</v>
      </c>
    </row>
    <row r="1291" spans="1:12" x14ac:dyDescent="0.2">
      <c r="B1291" s="6">
        <v>45409</v>
      </c>
      <c r="C1291" s="71" t="str">
        <f t="shared" si="87"/>
        <v>Сб</v>
      </c>
      <c r="D1291" s="30" t="s">
        <v>85</v>
      </c>
      <c r="E1291" s="30">
        <v>8</v>
      </c>
      <c r="H1291" s="30" t="s">
        <v>92</v>
      </c>
      <c r="I1291" s="69">
        <f t="shared" si="88"/>
        <v>45383</v>
      </c>
      <c r="J1291" s="30" t="str">
        <f>CHOOSE(SUMPRODUCT((K1291:L1291&gt;0)*{1,2})+1,"","переработка","норма","норма + переработка")</f>
        <v>норма</v>
      </c>
      <c r="K1291" s="30">
        <f t="shared" si="86"/>
        <v>0</v>
      </c>
      <c r="L1291" s="30">
        <f>IF(A1291="В/П",,MIN(SUMIFS(L$3:L1290,H$3:H1290,H1291,B$3:B1290,B1291)+E1291,8)-SUMIFS(L$3:L1290,H$3:H1290,H1291,B$3:B1290,B1291))</f>
        <v>8</v>
      </c>
    </row>
    <row r="1292" spans="1:12" x14ac:dyDescent="0.2">
      <c r="A1292" s="66" t="s">
        <v>53</v>
      </c>
      <c r="B1292" s="6">
        <v>45410</v>
      </c>
      <c r="C1292" s="71" t="str">
        <f t="shared" si="87"/>
        <v>Вс</v>
      </c>
      <c r="D1292" s="30" t="s">
        <v>85</v>
      </c>
      <c r="E1292" s="30">
        <v>2</v>
      </c>
      <c r="H1292" s="30" t="s">
        <v>92</v>
      </c>
      <c r="I1292" s="69">
        <f t="shared" si="88"/>
        <v>45383</v>
      </c>
      <c r="J1292" s="30" t="str">
        <f>CHOOSE(SUMPRODUCT((K1292:L1292&gt;0)*{1,2})+1,"","переработка","норма","норма + переработка")</f>
        <v>переработка</v>
      </c>
      <c r="K1292" s="30">
        <f t="shared" si="86"/>
        <v>2</v>
      </c>
      <c r="L1292" s="30">
        <f>IF(A1292="В/П",,MIN(SUMIFS(L$3:L1291,H$3:H1291,H1292,B$3:B1291,B1292)+E1292,8)-SUMIFS(L$3:L1291,H$3:H1291,H1292,B$3:B1291,B1292))</f>
        <v>0</v>
      </c>
    </row>
    <row r="1293" spans="1:12" x14ac:dyDescent="0.2">
      <c r="A1293" s="66" t="s">
        <v>53</v>
      </c>
      <c r="B1293" s="6">
        <v>45411</v>
      </c>
      <c r="C1293" s="71" t="str">
        <f t="shared" si="87"/>
        <v>Пн</v>
      </c>
      <c r="E1293" s="30">
        <v>0</v>
      </c>
      <c r="H1293" s="30" t="s">
        <v>92</v>
      </c>
      <c r="I1293" s="69">
        <f t="shared" si="88"/>
        <v>45383</v>
      </c>
      <c r="J1293" s="30" t="str">
        <f>CHOOSE(SUMPRODUCT((K1293:L1293&gt;0)*{1,2})+1,"","переработка","норма","норма + переработка")</f>
        <v/>
      </c>
      <c r="K1293" s="30">
        <f t="shared" si="86"/>
        <v>0</v>
      </c>
      <c r="L1293" s="30">
        <f>IF(A1293="В/П",,MIN(SUMIFS(L$3:L1292,H$3:H1292,H1293,B$3:B1292,B1293)+E1293,8)-SUMIFS(L$3:L1292,H$3:H1292,H1293,B$3:B1292,B1293))</f>
        <v>0</v>
      </c>
    </row>
    <row r="1294" spans="1:12" x14ac:dyDescent="0.2">
      <c r="A1294" s="66" t="s">
        <v>53</v>
      </c>
      <c r="B1294" s="6">
        <v>45412</v>
      </c>
      <c r="C1294" s="71" t="str">
        <f t="shared" si="87"/>
        <v>Вт</v>
      </c>
      <c r="E1294" s="30">
        <v>0</v>
      </c>
      <c r="H1294" s="30" t="s">
        <v>92</v>
      </c>
      <c r="I1294" s="69">
        <f t="shared" si="88"/>
        <v>45383</v>
      </c>
      <c r="J1294" s="30" t="str">
        <f>CHOOSE(SUMPRODUCT((K1294:L1294&gt;0)*{1,2})+1,"","переработка","норма","норма + переработка")</f>
        <v/>
      </c>
      <c r="K1294" s="30">
        <f t="shared" si="86"/>
        <v>0</v>
      </c>
      <c r="L1294" s="30">
        <f>IF(A1294="В/П",,MIN(SUMIFS(L$3:L1293,H$3:H1293,H1294,B$3:B1293,B1294)+E1294,8)-SUMIFS(L$3:L1293,H$3:H1293,H1294,B$3:B1293,B1294))</f>
        <v>0</v>
      </c>
    </row>
    <row r="1295" spans="1:12" x14ac:dyDescent="0.2">
      <c r="B1295" s="6">
        <v>45383</v>
      </c>
      <c r="C1295" s="71" t="str">
        <f t="shared" si="87"/>
        <v>Пн</v>
      </c>
      <c r="D1295" s="30" t="s">
        <v>91</v>
      </c>
      <c r="E1295" s="30">
        <v>8</v>
      </c>
      <c r="H1295" s="30" t="s">
        <v>27</v>
      </c>
      <c r="I1295" s="69">
        <f t="shared" si="88"/>
        <v>45383</v>
      </c>
      <c r="J1295" s="30" t="str">
        <f>CHOOSE(SUMPRODUCT((K1295:L1295&gt;0)*{1,2})+1,"","переработка","норма","норма + переработка")</f>
        <v>норма</v>
      </c>
      <c r="K1295" s="30">
        <f t="shared" si="86"/>
        <v>0</v>
      </c>
      <c r="L1295" s="30">
        <f>IF(A1295="В/П",,MIN(SUMIFS(L$3:L1294,H$3:H1294,H1295,B$3:B1294,B1295)+E1295,8)-SUMIFS(L$3:L1294,H$3:H1294,H1295,B$3:B1294,B1295))</f>
        <v>8</v>
      </c>
    </row>
    <row r="1296" spans="1:12" x14ac:dyDescent="0.2">
      <c r="B1296" s="6">
        <v>45384</v>
      </c>
      <c r="C1296" s="71" t="str">
        <f t="shared" si="87"/>
        <v>Вт</v>
      </c>
      <c r="D1296" s="30" t="s">
        <v>91</v>
      </c>
      <c r="E1296" s="30">
        <v>8</v>
      </c>
      <c r="H1296" s="30" t="s">
        <v>27</v>
      </c>
      <c r="I1296" s="69">
        <f t="shared" si="88"/>
        <v>45383</v>
      </c>
      <c r="J1296" s="30" t="str">
        <f>CHOOSE(SUMPRODUCT((K1296:L1296&gt;0)*{1,2})+1,"","переработка","норма","норма + переработка")</f>
        <v>норма</v>
      </c>
      <c r="K1296" s="30">
        <f t="shared" si="86"/>
        <v>0</v>
      </c>
      <c r="L1296" s="30">
        <f>IF(A1296="В/П",,MIN(SUMIFS(L$3:L1295,H$3:H1295,H1296,B$3:B1295,B1296)+E1296,8)-SUMIFS(L$3:L1295,H$3:H1295,H1296,B$3:B1295,B1296))</f>
        <v>8</v>
      </c>
    </row>
    <row r="1297" spans="1:12" x14ac:dyDescent="0.2">
      <c r="B1297" s="6">
        <v>45385</v>
      </c>
      <c r="C1297" s="71" t="str">
        <f t="shared" si="87"/>
        <v>Ср</v>
      </c>
      <c r="D1297" s="30" t="s">
        <v>91</v>
      </c>
      <c r="E1297" s="30">
        <v>8</v>
      </c>
      <c r="H1297" s="30" t="s">
        <v>27</v>
      </c>
      <c r="I1297" s="69">
        <f t="shared" si="88"/>
        <v>45383</v>
      </c>
      <c r="J1297" s="30" t="str">
        <f>CHOOSE(SUMPRODUCT((K1297:L1297&gt;0)*{1,2})+1,"","переработка","норма","норма + переработка")</f>
        <v>норма</v>
      </c>
      <c r="K1297" s="30">
        <f t="shared" si="86"/>
        <v>0</v>
      </c>
      <c r="L1297" s="30">
        <f>IF(A1297="В/П",,MIN(SUMIFS(L$3:L1296,H$3:H1296,H1297,B$3:B1296,B1297)+E1297,8)-SUMIFS(L$3:L1296,H$3:H1296,H1297,B$3:B1296,B1297))</f>
        <v>8</v>
      </c>
    </row>
    <row r="1298" spans="1:12" x14ac:dyDescent="0.2">
      <c r="B1298" s="6">
        <v>45386</v>
      </c>
      <c r="C1298" s="71" t="str">
        <f t="shared" si="87"/>
        <v>Чт</v>
      </c>
      <c r="D1298" s="30" t="s">
        <v>91</v>
      </c>
      <c r="E1298" s="30">
        <v>8</v>
      </c>
      <c r="H1298" s="30" t="s">
        <v>27</v>
      </c>
      <c r="I1298" s="69">
        <f t="shared" si="88"/>
        <v>45383</v>
      </c>
      <c r="J1298" s="30" t="str">
        <f>CHOOSE(SUMPRODUCT((K1298:L1298&gt;0)*{1,2})+1,"","переработка","норма","норма + переработка")</f>
        <v>норма</v>
      </c>
      <c r="K1298" s="30">
        <f t="shared" si="86"/>
        <v>0</v>
      </c>
      <c r="L1298" s="30">
        <f>IF(A1298="В/П",,MIN(SUMIFS(L$3:L1297,H$3:H1297,H1298,B$3:B1297,B1298)+E1298,8)-SUMIFS(L$3:L1297,H$3:H1297,H1298,B$3:B1297,B1298))</f>
        <v>8</v>
      </c>
    </row>
    <row r="1299" spans="1:12" x14ac:dyDescent="0.2">
      <c r="B1299" s="6">
        <v>45387</v>
      </c>
      <c r="C1299" s="71" t="str">
        <f t="shared" si="87"/>
        <v>Пт</v>
      </c>
      <c r="D1299" s="30" t="s">
        <v>91</v>
      </c>
      <c r="E1299" s="30">
        <v>8</v>
      </c>
      <c r="H1299" s="30" t="s">
        <v>27</v>
      </c>
      <c r="I1299" s="69">
        <f t="shared" si="88"/>
        <v>45383</v>
      </c>
      <c r="J1299" s="30" t="str">
        <f>CHOOSE(SUMPRODUCT((K1299:L1299&gt;0)*{1,2})+1,"","переработка","норма","норма + переработка")</f>
        <v>норма</v>
      </c>
      <c r="K1299" s="30">
        <f t="shared" si="86"/>
        <v>0</v>
      </c>
      <c r="L1299" s="30">
        <f>IF(A1299="В/П",,MIN(SUMIFS(L$3:L1298,H$3:H1298,H1299,B$3:B1298,B1299)+E1299,8)-SUMIFS(L$3:L1298,H$3:H1298,H1299,B$3:B1298,B1299))</f>
        <v>8</v>
      </c>
    </row>
    <row r="1300" spans="1:12" x14ac:dyDescent="0.2">
      <c r="A1300" s="66" t="s">
        <v>53</v>
      </c>
      <c r="B1300" s="6">
        <v>45388</v>
      </c>
      <c r="C1300" s="71" t="str">
        <f t="shared" si="87"/>
        <v>Сб</v>
      </c>
      <c r="E1300" s="30">
        <v>0</v>
      </c>
      <c r="H1300" s="30" t="s">
        <v>27</v>
      </c>
      <c r="I1300" s="69">
        <f t="shared" si="88"/>
        <v>45383</v>
      </c>
      <c r="J1300" s="30" t="str">
        <f>CHOOSE(SUMPRODUCT((K1300:L1300&gt;0)*{1,2})+1,"","переработка","норма","норма + переработка")</f>
        <v/>
      </c>
      <c r="K1300" s="30">
        <f t="shared" si="86"/>
        <v>0</v>
      </c>
      <c r="L1300" s="30">
        <f>IF(A1300="В/П",,MIN(SUMIFS(L$3:L1299,H$3:H1299,H1300,B$3:B1299,B1300)+E1300,8)-SUMIFS(L$3:L1299,H$3:H1299,H1300,B$3:B1299,B1300))</f>
        <v>0</v>
      </c>
    </row>
    <row r="1301" spans="1:12" x14ac:dyDescent="0.2">
      <c r="A1301" s="66" t="s">
        <v>53</v>
      </c>
      <c r="B1301" s="6">
        <v>45389</v>
      </c>
      <c r="C1301" s="71" t="str">
        <f t="shared" si="87"/>
        <v>Вс</v>
      </c>
      <c r="E1301" s="30">
        <v>0</v>
      </c>
      <c r="H1301" s="30" t="s">
        <v>27</v>
      </c>
      <c r="I1301" s="69">
        <f t="shared" si="88"/>
        <v>45383</v>
      </c>
      <c r="J1301" s="30" t="str">
        <f>CHOOSE(SUMPRODUCT((K1301:L1301&gt;0)*{1,2})+1,"","переработка","норма","норма + переработка")</f>
        <v/>
      </c>
      <c r="K1301" s="30">
        <f t="shared" si="86"/>
        <v>0</v>
      </c>
      <c r="L1301" s="30">
        <f>IF(A1301="В/П",,MIN(SUMIFS(L$3:L1300,H$3:H1300,H1301,B$3:B1300,B1301)+E1301,8)-SUMIFS(L$3:L1300,H$3:H1300,H1301,B$3:B1300,B1301))</f>
        <v>0</v>
      </c>
    </row>
    <row r="1302" spans="1:12" x14ac:dyDescent="0.2">
      <c r="B1302" s="6">
        <v>45390</v>
      </c>
      <c r="C1302" s="71" t="str">
        <f t="shared" si="87"/>
        <v>Пн</v>
      </c>
      <c r="D1302" s="30" t="s">
        <v>91</v>
      </c>
      <c r="E1302" s="30">
        <v>8</v>
      </c>
      <c r="H1302" s="30" t="s">
        <v>27</v>
      </c>
      <c r="I1302" s="69">
        <f t="shared" si="88"/>
        <v>45383</v>
      </c>
      <c r="J1302" s="30" t="str">
        <f>CHOOSE(SUMPRODUCT((K1302:L1302&gt;0)*{1,2})+1,"","переработка","норма","норма + переработка")</f>
        <v>норма</v>
      </c>
      <c r="K1302" s="30">
        <f t="shared" ref="K1302:K1354" si="89">MIN(E1302,E1302-L1302)</f>
        <v>0</v>
      </c>
      <c r="L1302" s="30">
        <f>IF(A1302="В/П",,MIN(SUMIFS(L$3:L1301,H$3:H1301,H1302,B$3:B1301,B1302)+E1302,8)-SUMIFS(L$3:L1301,H$3:H1301,H1302,B$3:B1301,B1302))</f>
        <v>8</v>
      </c>
    </row>
    <row r="1303" spans="1:12" x14ac:dyDescent="0.2">
      <c r="B1303" s="6">
        <v>45391</v>
      </c>
      <c r="C1303" s="71" t="str">
        <f t="shared" si="87"/>
        <v>Вт</v>
      </c>
      <c r="D1303" s="30" t="s">
        <v>91</v>
      </c>
      <c r="E1303" s="30">
        <v>8</v>
      </c>
      <c r="H1303" s="30" t="s">
        <v>27</v>
      </c>
      <c r="I1303" s="69">
        <f t="shared" si="88"/>
        <v>45383</v>
      </c>
      <c r="J1303" s="30" t="str">
        <f>CHOOSE(SUMPRODUCT((K1303:L1303&gt;0)*{1,2})+1,"","переработка","норма","норма + переработка")</f>
        <v>норма</v>
      </c>
      <c r="K1303" s="30">
        <f t="shared" si="89"/>
        <v>0</v>
      </c>
      <c r="L1303" s="30">
        <f>IF(A1303="В/П",,MIN(SUMIFS(L$3:L1302,H$3:H1302,H1303,B$3:B1302,B1303)+E1303,8)-SUMIFS(L$3:L1302,H$3:H1302,H1303,B$3:B1302,B1303))</f>
        <v>8</v>
      </c>
    </row>
    <row r="1304" spans="1:12" x14ac:dyDescent="0.2">
      <c r="B1304" s="6">
        <v>45392</v>
      </c>
      <c r="C1304" s="71" t="str">
        <f t="shared" si="87"/>
        <v>Ср</v>
      </c>
      <c r="D1304" s="30" t="s">
        <v>91</v>
      </c>
      <c r="E1304" s="30">
        <v>8</v>
      </c>
      <c r="H1304" s="30" t="s">
        <v>27</v>
      </c>
      <c r="I1304" s="69">
        <f t="shared" si="88"/>
        <v>45383</v>
      </c>
      <c r="J1304" s="30" t="str">
        <f>CHOOSE(SUMPRODUCT((K1304:L1304&gt;0)*{1,2})+1,"","переработка","норма","норма + переработка")</f>
        <v>норма</v>
      </c>
      <c r="K1304" s="30">
        <f t="shared" si="89"/>
        <v>0</v>
      </c>
      <c r="L1304" s="30">
        <f>IF(A1304="В/П",,MIN(SUMIFS(L$3:L1303,H$3:H1303,H1304,B$3:B1303,B1304)+E1304,8)-SUMIFS(L$3:L1303,H$3:H1303,H1304,B$3:B1303,B1304))</f>
        <v>8</v>
      </c>
    </row>
    <row r="1305" spans="1:12" x14ac:dyDescent="0.2">
      <c r="B1305" s="6">
        <v>45393</v>
      </c>
      <c r="C1305" s="71" t="str">
        <f t="shared" si="87"/>
        <v>Чт</v>
      </c>
      <c r="D1305" s="30" t="s">
        <v>91</v>
      </c>
      <c r="E1305" s="30">
        <v>8</v>
      </c>
      <c r="H1305" s="30" t="s">
        <v>27</v>
      </c>
      <c r="I1305" s="69">
        <f t="shared" si="88"/>
        <v>45383</v>
      </c>
      <c r="J1305" s="30" t="str">
        <f>CHOOSE(SUMPRODUCT((K1305:L1305&gt;0)*{1,2})+1,"","переработка","норма","норма + переработка")</f>
        <v>норма</v>
      </c>
      <c r="K1305" s="30">
        <f t="shared" si="89"/>
        <v>0</v>
      </c>
      <c r="L1305" s="30">
        <f>IF(A1305="В/П",,MIN(SUMIFS(L$3:L1304,H$3:H1304,H1305,B$3:B1304,B1305)+E1305,8)-SUMIFS(L$3:L1304,H$3:H1304,H1305,B$3:B1304,B1305))</f>
        <v>8</v>
      </c>
    </row>
    <row r="1306" spans="1:12" x14ac:dyDescent="0.2">
      <c r="B1306" s="6">
        <v>45394</v>
      </c>
      <c r="C1306" s="71" t="str">
        <f t="shared" si="87"/>
        <v>Пт</v>
      </c>
      <c r="D1306" s="30" t="s">
        <v>91</v>
      </c>
      <c r="E1306" s="30">
        <v>8</v>
      </c>
      <c r="H1306" s="30" t="s">
        <v>27</v>
      </c>
      <c r="I1306" s="69">
        <f t="shared" si="88"/>
        <v>45383</v>
      </c>
      <c r="J1306" s="30" t="str">
        <f>CHOOSE(SUMPRODUCT((K1306:L1306&gt;0)*{1,2})+1,"","переработка","норма","норма + переработка")</f>
        <v>норма</v>
      </c>
      <c r="K1306" s="30">
        <f t="shared" si="89"/>
        <v>0</v>
      </c>
      <c r="L1306" s="30">
        <f>IF(A1306="В/П",,MIN(SUMIFS(L$3:L1305,H$3:H1305,H1306,B$3:B1305,B1306)+E1306,8)-SUMIFS(L$3:L1305,H$3:H1305,H1306,B$3:B1305,B1306))</f>
        <v>8</v>
      </c>
    </row>
    <row r="1307" spans="1:12" x14ac:dyDescent="0.2">
      <c r="A1307" s="66" t="s">
        <v>53</v>
      </c>
      <c r="B1307" s="6">
        <v>45395</v>
      </c>
      <c r="C1307" s="71" t="str">
        <f t="shared" si="87"/>
        <v>Сб</v>
      </c>
      <c r="E1307" s="30">
        <v>0</v>
      </c>
      <c r="H1307" s="30" t="s">
        <v>27</v>
      </c>
      <c r="I1307" s="69">
        <f t="shared" si="88"/>
        <v>45383</v>
      </c>
      <c r="J1307" s="30" t="str">
        <f>CHOOSE(SUMPRODUCT((K1307:L1307&gt;0)*{1,2})+1,"","переработка","норма","норма + переработка")</f>
        <v/>
      </c>
      <c r="K1307" s="30">
        <f t="shared" si="89"/>
        <v>0</v>
      </c>
      <c r="L1307" s="30">
        <f>IF(A1307="В/П",,MIN(SUMIFS(L$3:L1306,H$3:H1306,H1307,B$3:B1306,B1307)+E1307,8)-SUMIFS(L$3:L1306,H$3:H1306,H1307,B$3:B1306,B1307))</f>
        <v>0</v>
      </c>
    </row>
    <row r="1308" spans="1:12" x14ac:dyDescent="0.2">
      <c r="A1308" s="66" t="s">
        <v>53</v>
      </c>
      <c r="B1308" s="6">
        <v>45396</v>
      </c>
      <c r="C1308" s="71" t="str">
        <f t="shared" si="87"/>
        <v>Вс</v>
      </c>
      <c r="E1308" s="30">
        <v>0</v>
      </c>
      <c r="H1308" s="30" t="s">
        <v>27</v>
      </c>
      <c r="I1308" s="69">
        <f t="shared" si="88"/>
        <v>45383</v>
      </c>
      <c r="J1308" s="30" t="str">
        <f>CHOOSE(SUMPRODUCT((K1308:L1308&gt;0)*{1,2})+1,"","переработка","норма","норма + переработка")</f>
        <v/>
      </c>
      <c r="K1308" s="30">
        <f t="shared" si="89"/>
        <v>0</v>
      </c>
      <c r="L1308" s="30">
        <f>IF(A1308="В/П",,MIN(SUMIFS(L$3:L1307,H$3:H1307,H1308,B$3:B1307,B1308)+E1308,8)-SUMIFS(L$3:L1307,H$3:H1307,H1308,B$3:B1307,B1308))</f>
        <v>0</v>
      </c>
    </row>
    <row r="1309" spans="1:12" x14ac:dyDescent="0.2">
      <c r="B1309" s="6">
        <v>45397</v>
      </c>
      <c r="C1309" s="71" t="str">
        <f t="shared" si="87"/>
        <v>Пн</v>
      </c>
      <c r="D1309" s="30" t="s">
        <v>91</v>
      </c>
      <c r="E1309" s="30">
        <v>8</v>
      </c>
      <c r="H1309" s="30" t="s">
        <v>27</v>
      </c>
      <c r="I1309" s="69">
        <f t="shared" si="88"/>
        <v>45383</v>
      </c>
      <c r="J1309" s="30" t="str">
        <f>CHOOSE(SUMPRODUCT((K1309:L1309&gt;0)*{1,2})+1,"","переработка","норма","норма + переработка")</f>
        <v>норма</v>
      </c>
      <c r="K1309" s="30">
        <f t="shared" si="89"/>
        <v>0</v>
      </c>
      <c r="L1309" s="30">
        <f>IF(A1309="В/П",,MIN(SUMIFS(L$3:L1308,H$3:H1308,H1309,B$3:B1308,B1309)+E1309,8)-SUMIFS(L$3:L1308,H$3:H1308,H1309,B$3:B1308,B1309))</f>
        <v>8</v>
      </c>
    </row>
    <row r="1310" spans="1:12" x14ac:dyDescent="0.2">
      <c r="B1310" s="6">
        <v>45398</v>
      </c>
      <c r="C1310" s="71" t="str">
        <f t="shared" si="87"/>
        <v>Вт</v>
      </c>
      <c r="D1310" s="30" t="s">
        <v>91</v>
      </c>
      <c r="E1310" s="30">
        <v>8</v>
      </c>
      <c r="H1310" s="30" t="s">
        <v>27</v>
      </c>
      <c r="I1310" s="69">
        <f t="shared" si="88"/>
        <v>45383</v>
      </c>
      <c r="J1310" s="30" t="str">
        <f>CHOOSE(SUMPRODUCT((K1310:L1310&gt;0)*{1,2})+1,"","переработка","норма","норма + переработка")</f>
        <v>норма</v>
      </c>
      <c r="K1310" s="30">
        <f t="shared" si="89"/>
        <v>0</v>
      </c>
      <c r="L1310" s="30">
        <f>IF(A1310="В/П",,MIN(SUMIFS(L$3:L1309,H$3:H1309,H1310,B$3:B1309,B1310)+E1310,8)-SUMIFS(L$3:L1309,H$3:H1309,H1310,B$3:B1309,B1310))</f>
        <v>8</v>
      </c>
    </row>
    <row r="1311" spans="1:12" x14ac:dyDescent="0.2">
      <c r="B1311" s="6">
        <v>45399</v>
      </c>
      <c r="C1311" s="71" t="str">
        <f t="shared" si="87"/>
        <v>Ср</v>
      </c>
      <c r="D1311" s="30" t="s">
        <v>91</v>
      </c>
      <c r="E1311" s="30">
        <v>8</v>
      </c>
      <c r="H1311" s="30" t="s">
        <v>27</v>
      </c>
      <c r="I1311" s="69">
        <f t="shared" si="88"/>
        <v>45383</v>
      </c>
      <c r="J1311" s="30" t="str">
        <f>CHOOSE(SUMPRODUCT((K1311:L1311&gt;0)*{1,2})+1,"","переработка","норма","норма + переработка")</f>
        <v>норма</v>
      </c>
      <c r="K1311" s="30">
        <f t="shared" si="89"/>
        <v>0</v>
      </c>
      <c r="L1311" s="30">
        <f>IF(A1311="В/П",,MIN(SUMIFS(L$3:L1310,H$3:H1310,H1311,B$3:B1310,B1311)+E1311,8)-SUMIFS(L$3:L1310,H$3:H1310,H1311,B$3:B1310,B1311))</f>
        <v>8</v>
      </c>
    </row>
    <row r="1312" spans="1:12" x14ac:dyDescent="0.2">
      <c r="B1312" s="6">
        <v>45400</v>
      </c>
      <c r="C1312" s="71" t="str">
        <f t="shared" si="87"/>
        <v>Чт</v>
      </c>
      <c r="D1312" s="30" t="s">
        <v>91</v>
      </c>
      <c r="E1312" s="30">
        <v>8</v>
      </c>
      <c r="H1312" s="30" t="s">
        <v>27</v>
      </c>
      <c r="I1312" s="69">
        <f t="shared" si="88"/>
        <v>45383</v>
      </c>
      <c r="J1312" s="30" t="str">
        <f>CHOOSE(SUMPRODUCT((K1312:L1312&gt;0)*{1,2})+1,"","переработка","норма","норма + переработка")</f>
        <v>норма</v>
      </c>
      <c r="K1312" s="30">
        <f t="shared" si="89"/>
        <v>0</v>
      </c>
      <c r="L1312" s="30">
        <f>IF(A1312="В/П",,MIN(SUMIFS(L$3:L1311,H$3:H1311,H1312,B$3:B1311,B1312)+E1312,8)-SUMIFS(L$3:L1311,H$3:H1311,H1312,B$3:B1311,B1312))</f>
        <v>8</v>
      </c>
    </row>
    <row r="1313" spans="1:12" x14ac:dyDescent="0.2">
      <c r="B1313" s="6">
        <v>45401</v>
      </c>
      <c r="C1313" s="71" t="str">
        <f t="shared" si="87"/>
        <v>Пт</v>
      </c>
      <c r="D1313" s="30" t="s">
        <v>91</v>
      </c>
      <c r="E1313" s="30">
        <v>8</v>
      </c>
      <c r="H1313" s="30" t="s">
        <v>27</v>
      </c>
      <c r="I1313" s="69">
        <f t="shared" ref="I1313:I1354" si="90">EOMONTH(B1313,-1)+1</f>
        <v>45383</v>
      </c>
      <c r="J1313" s="30" t="str">
        <f>CHOOSE(SUMPRODUCT((K1313:L1313&gt;0)*{1,2})+1,"","переработка","норма","норма + переработка")</f>
        <v>норма</v>
      </c>
      <c r="K1313" s="30">
        <f t="shared" si="89"/>
        <v>0</v>
      </c>
      <c r="L1313" s="30">
        <f>IF(A1313="В/П",,MIN(SUMIFS(L$3:L1312,H$3:H1312,H1313,B$3:B1312,B1313)+E1313,8)-SUMIFS(L$3:L1312,H$3:H1312,H1313,B$3:B1312,B1313))</f>
        <v>8</v>
      </c>
    </row>
    <row r="1314" spans="1:12" x14ac:dyDescent="0.2">
      <c r="A1314" s="66" t="s">
        <v>53</v>
      </c>
      <c r="B1314" s="6">
        <v>45402</v>
      </c>
      <c r="C1314" s="71" t="str">
        <f t="shared" si="87"/>
        <v>Сб</v>
      </c>
      <c r="E1314" s="30">
        <v>0</v>
      </c>
      <c r="H1314" s="30" t="s">
        <v>27</v>
      </c>
      <c r="I1314" s="69">
        <f t="shared" si="90"/>
        <v>45383</v>
      </c>
      <c r="J1314" s="30" t="str">
        <f>CHOOSE(SUMPRODUCT((K1314:L1314&gt;0)*{1,2})+1,"","переработка","норма","норма + переработка")</f>
        <v/>
      </c>
      <c r="K1314" s="30">
        <f t="shared" si="89"/>
        <v>0</v>
      </c>
      <c r="L1314" s="30">
        <f>IF(A1314="В/П",,MIN(SUMIFS(L$3:L1313,H$3:H1313,H1314,B$3:B1313,B1314)+E1314,8)-SUMIFS(L$3:L1313,H$3:H1313,H1314,B$3:B1313,B1314))</f>
        <v>0</v>
      </c>
    </row>
    <row r="1315" spans="1:12" x14ac:dyDescent="0.2">
      <c r="A1315" s="66" t="s">
        <v>53</v>
      </c>
      <c r="B1315" s="6">
        <v>45403</v>
      </c>
      <c r="C1315" s="71" t="str">
        <f t="shared" si="87"/>
        <v>Вс</v>
      </c>
      <c r="E1315" s="30">
        <v>0</v>
      </c>
      <c r="H1315" s="30" t="s">
        <v>27</v>
      </c>
      <c r="I1315" s="69">
        <f t="shared" si="90"/>
        <v>45383</v>
      </c>
      <c r="J1315" s="30" t="str">
        <f>CHOOSE(SUMPRODUCT((K1315:L1315&gt;0)*{1,2})+1,"","переработка","норма","норма + переработка")</f>
        <v/>
      </c>
      <c r="K1315" s="30">
        <f t="shared" si="89"/>
        <v>0</v>
      </c>
      <c r="L1315" s="30">
        <f>IF(A1315="В/П",,MIN(SUMIFS(L$3:L1314,H$3:H1314,H1315,B$3:B1314,B1315)+E1315,8)-SUMIFS(L$3:L1314,H$3:H1314,H1315,B$3:B1314,B1315))</f>
        <v>0</v>
      </c>
    </row>
    <row r="1316" spans="1:12" x14ac:dyDescent="0.2">
      <c r="B1316" s="6">
        <v>45404</v>
      </c>
      <c r="C1316" s="71" t="str">
        <f t="shared" si="87"/>
        <v>Пн</v>
      </c>
      <c r="D1316" s="30" t="s">
        <v>91</v>
      </c>
      <c r="E1316" s="30">
        <v>8</v>
      </c>
      <c r="H1316" s="30" t="s">
        <v>27</v>
      </c>
      <c r="I1316" s="69">
        <f t="shared" si="90"/>
        <v>45383</v>
      </c>
      <c r="J1316" s="30" t="str">
        <f>CHOOSE(SUMPRODUCT((K1316:L1316&gt;0)*{1,2})+1,"","переработка","норма","норма + переработка")</f>
        <v>норма</v>
      </c>
      <c r="K1316" s="30">
        <f t="shared" si="89"/>
        <v>0</v>
      </c>
      <c r="L1316" s="30">
        <f>IF(A1316="В/П",,MIN(SUMIFS(L$3:L1315,H$3:H1315,H1316,B$3:B1315,B1316)+E1316,8)-SUMIFS(L$3:L1315,H$3:H1315,H1316,B$3:B1315,B1316))</f>
        <v>8</v>
      </c>
    </row>
    <row r="1317" spans="1:12" x14ac:dyDescent="0.2">
      <c r="B1317" s="6">
        <v>45405</v>
      </c>
      <c r="C1317" s="71" t="str">
        <f t="shared" si="87"/>
        <v>Вт</v>
      </c>
      <c r="D1317" s="30" t="s">
        <v>91</v>
      </c>
      <c r="E1317" s="30">
        <v>8</v>
      </c>
      <c r="H1317" s="30" t="s">
        <v>27</v>
      </c>
      <c r="I1317" s="69">
        <f t="shared" si="90"/>
        <v>45383</v>
      </c>
      <c r="J1317" s="30" t="str">
        <f>CHOOSE(SUMPRODUCT((K1317:L1317&gt;0)*{1,2})+1,"","переработка","норма","норма + переработка")</f>
        <v>норма</v>
      </c>
      <c r="K1317" s="30">
        <f t="shared" si="89"/>
        <v>0</v>
      </c>
      <c r="L1317" s="30">
        <f>IF(A1317="В/П",,MIN(SUMIFS(L$3:L1316,H$3:H1316,H1317,B$3:B1316,B1317)+E1317,8)-SUMIFS(L$3:L1316,H$3:H1316,H1317,B$3:B1316,B1317))</f>
        <v>8</v>
      </c>
    </row>
    <row r="1318" spans="1:12" x14ac:dyDescent="0.2">
      <c r="B1318" s="6">
        <v>45406</v>
      </c>
      <c r="C1318" s="71" t="str">
        <f t="shared" si="87"/>
        <v>Ср</v>
      </c>
      <c r="D1318" s="30" t="s">
        <v>91</v>
      </c>
      <c r="E1318" s="30">
        <v>8</v>
      </c>
      <c r="H1318" s="30" t="s">
        <v>27</v>
      </c>
      <c r="I1318" s="69">
        <f t="shared" si="90"/>
        <v>45383</v>
      </c>
      <c r="J1318" s="30" t="str">
        <f>CHOOSE(SUMPRODUCT((K1318:L1318&gt;0)*{1,2})+1,"","переработка","норма","норма + переработка")</f>
        <v>норма</v>
      </c>
      <c r="K1318" s="30">
        <f t="shared" si="89"/>
        <v>0</v>
      </c>
      <c r="L1318" s="30">
        <f>IF(A1318="В/П",,MIN(SUMIFS(L$3:L1317,H$3:H1317,H1318,B$3:B1317,B1318)+E1318,8)-SUMIFS(L$3:L1317,H$3:H1317,H1318,B$3:B1317,B1318))</f>
        <v>8</v>
      </c>
    </row>
    <row r="1319" spans="1:12" x14ac:dyDescent="0.2">
      <c r="B1319" s="6">
        <v>45407</v>
      </c>
      <c r="C1319" s="71" t="str">
        <f t="shared" si="87"/>
        <v>Чт</v>
      </c>
      <c r="D1319" s="30" t="s">
        <v>91</v>
      </c>
      <c r="E1319" s="30">
        <v>8</v>
      </c>
      <c r="H1319" s="30" t="s">
        <v>27</v>
      </c>
      <c r="I1319" s="69">
        <f t="shared" si="90"/>
        <v>45383</v>
      </c>
      <c r="J1319" s="30" t="str">
        <f>CHOOSE(SUMPRODUCT((K1319:L1319&gt;0)*{1,2})+1,"","переработка","норма","норма + переработка")</f>
        <v>норма</v>
      </c>
      <c r="K1319" s="30">
        <f t="shared" si="89"/>
        <v>0</v>
      </c>
      <c r="L1319" s="30">
        <f>IF(A1319="В/П",,MIN(SUMIFS(L$3:L1318,H$3:H1318,H1319,B$3:B1318,B1319)+E1319,8)-SUMIFS(L$3:L1318,H$3:H1318,H1319,B$3:B1318,B1319))</f>
        <v>8</v>
      </c>
    </row>
    <row r="1320" spans="1:12" x14ac:dyDescent="0.2">
      <c r="B1320" s="6">
        <v>45408</v>
      </c>
      <c r="C1320" s="71" t="str">
        <f t="shared" si="87"/>
        <v>Пт</v>
      </c>
      <c r="D1320" s="30" t="s">
        <v>91</v>
      </c>
      <c r="E1320" s="30">
        <v>8</v>
      </c>
      <c r="H1320" s="30" t="s">
        <v>27</v>
      </c>
      <c r="I1320" s="69">
        <f t="shared" si="90"/>
        <v>45383</v>
      </c>
      <c r="J1320" s="30" t="str">
        <f>CHOOSE(SUMPRODUCT((K1320:L1320&gt;0)*{1,2})+1,"","переработка","норма","норма + переработка")</f>
        <v>норма</v>
      </c>
      <c r="K1320" s="30">
        <f t="shared" si="89"/>
        <v>0</v>
      </c>
      <c r="L1320" s="30">
        <f>IF(A1320="В/П",,MIN(SUMIFS(L$3:L1319,H$3:H1319,H1320,B$3:B1319,B1320)+E1320,8)-SUMIFS(L$3:L1319,H$3:H1319,H1320,B$3:B1319,B1320))</f>
        <v>8</v>
      </c>
    </row>
    <row r="1321" spans="1:12" x14ac:dyDescent="0.2">
      <c r="B1321" s="6">
        <v>45409</v>
      </c>
      <c r="C1321" s="71" t="str">
        <f t="shared" si="87"/>
        <v>Сб</v>
      </c>
      <c r="D1321" s="30" t="s">
        <v>91</v>
      </c>
      <c r="E1321" s="30">
        <v>8</v>
      </c>
      <c r="H1321" s="30" t="s">
        <v>27</v>
      </c>
      <c r="I1321" s="69">
        <f t="shared" si="90"/>
        <v>45383</v>
      </c>
      <c r="J1321" s="30" t="str">
        <f>CHOOSE(SUMPRODUCT((K1321:L1321&gt;0)*{1,2})+1,"","переработка","норма","норма + переработка")</f>
        <v>норма</v>
      </c>
      <c r="K1321" s="30">
        <f t="shared" si="89"/>
        <v>0</v>
      </c>
      <c r="L1321" s="30">
        <f>IF(A1321="В/П",,MIN(SUMIFS(L$3:L1320,H$3:H1320,H1321,B$3:B1320,B1321)+E1321,8)-SUMIFS(L$3:L1320,H$3:H1320,H1321,B$3:B1320,B1321))</f>
        <v>8</v>
      </c>
    </row>
    <row r="1322" spans="1:12" x14ac:dyDescent="0.2">
      <c r="A1322" s="66" t="s">
        <v>53</v>
      </c>
      <c r="B1322" s="6">
        <v>45410</v>
      </c>
      <c r="C1322" s="71" t="str">
        <f t="shared" si="87"/>
        <v>Вс</v>
      </c>
      <c r="E1322" s="30">
        <v>0</v>
      </c>
      <c r="H1322" s="30" t="s">
        <v>27</v>
      </c>
      <c r="I1322" s="69">
        <f t="shared" si="90"/>
        <v>45383</v>
      </c>
      <c r="J1322" s="30" t="str">
        <f>CHOOSE(SUMPRODUCT((K1322:L1322&gt;0)*{1,2})+1,"","переработка","норма","норма + переработка")</f>
        <v/>
      </c>
      <c r="K1322" s="30">
        <f t="shared" si="89"/>
        <v>0</v>
      </c>
      <c r="L1322" s="30">
        <f>IF(A1322="В/П",,MIN(SUMIFS(L$3:L1321,H$3:H1321,H1322,B$3:B1321,B1322)+E1322,8)-SUMIFS(L$3:L1321,H$3:H1321,H1322,B$3:B1321,B1322))</f>
        <v>0</v>
      </c>
    </row>
    <row r="1323" spans="1:12" x14ac:dyDescent="0.2">
      <c r="A1323" s="66" t="s">
        <v>53</v>
      </c>
      <c r="B1323" s="6">
        <v>45411</v>
      </c>
      <c r="C1323" s="71" t="str">
        <f t="shared" si="87"/>
        <v>Пн</v>
      </c>
      <c r="E1323" s="30">
        <v>0</v>
      </c>
      <c r="H1323" s="30" t="s">
        <v>27</v>
      </c>
      <c r="I1323" s="69">
        <f t="shared" si="90"/>
        <v>45383</v>
      </c>
      <c r="J1323" s="30" t="str">
        <f>CHOOSE(SUMPRODUCT((K1323:L1323&gt;0)*{1,2})+1,"","переработка","норма","норма + переработка")</f>
        <v/>
      </c>
      <c r="K1323" s="30">
        <f t="shared" si="89"/>
        <v>0</v>
      </c>
      <c r="L1323" s="30">
        <f>IF(A1323="В/П",,MIN(SUMIFS(L$3:L1322,H$3:H1322,H1323,B$3:B1322,B1323)+E1323,8)-SUMIFS(L$3:L1322,H$3:H1322,H1323,B$3:B1322,B1323))</f>
        <v>0</v>
      </c>
    </row>
    <row r="1324" spans="1:12" x14ac:dyDescent="0.2">
      <c r="A1324" s="66" t="s">
        <v>53</v>
      </c>
      <c r="B1324" s="6">
        <v>45412</v>
      </c>
      <c r="C1324" s="71" t="str">
        <f t="shared" si="87"/>
        <v>Вт</v>
      </c>
      <c r="E1324" s="30">
        <v>0</v>
      </c>
      <c r="H1324" s="30" t="s">
        <v>27</v>
      </c>
      <c r="I1324" s="69">
        <f t="shared" si="90"/>
        <v>45383</v>
      </c>
      <c r="J1324" s="30" t="str">
        <f>CHOOSE(SUMPRODUCT((K1324:L1324&gt;0)*{1,2})+1,"","переработка","норма","норма + переработка")</f>
        <v/>
      </c>
      <c r="K1324" s="30">
        <f t="shared" si="89"/>
        <v>0</v>
      </c>
      <c r="L1324" s="30">
        <f>IF(A1324="В/П",,MIN(SUMIFS(L$3:L1323,H$3:H1323,H1324,B$3:B1323,B1324)+E1324,8)-SUMIFS(L$3:L1323,H$3:H1323,H1324,B$3:B1323,B1324))</f>
        <v>0</v>
      </c>
    </row>
    <row r="1325" spans="1:12" x14ac:dyDescent="0.2">
      <c r="B1325" s="6">
        <v>45383</v>
      </c>
      <c r="C1325" s="71" t="str">
        <f t="shared" si="87"/>
        <v>Пн</v>
      </c>
      <c r="D1325" s="30" t="s">
        <v>45</v>
      </c>
      <c r="E1325" s="30">
        <v>8</v>
      </c>
      <c r="H1325" s="30" t="s">
        <v>52</v>
      </c>
      <c r="I1325" s="69">
        <f t="shared" si="90"/>
        <v>45383</v>
      </c>
      <c r="J1325" s="30" t="str">
        <f>CHOOSE(SUMPRODUCT((K1325:L1325&gt;0)*{1,2})+1,"","переработка","норма","норма + переработка")</f>
        <v>норма</v>
      </c>
      <c r="K1325" s="30">
        <f t="shared" si="89"/>
        <v>0</v>
      </c>
      <c r="L1325" s="30">
        <f>IF(A1325="В/П",,MIN(SUMIFS(L$3:L1324,H$3:H1324,H1325,B$3:B1324,B1325)+E1325,8)-SUMIFS(L$3:L1324,H$3:H1324,H1325,B$3:B1324,B1325))</f>
        <v>8</v>
      </c>
    </row>
    <row r="1326" spans="1:12" x14ac:dyDescent="0.2">
      <c r="B1326" s="6">
        <v>45384</v>
      </c>
      <c r="C1326" s="71" t="str">
        <f t="shared" si="87"/>
        <v>Вт</v>
      </c>
      <c r="D1326" s="30" t="s">
        <v>45</v>
      </c>
      <c r="E1326" s="30">
        <v>8</v>
      </c>
      <c r="H1326" s="30" t="s">
        <v>52</v>
      </c>
      <c r="I1326" s="69">
        <f t="shared" si="90"/>
        <v>45383</v>
      </c>
      <c r="J1326" s="30" t="str">
        <f>CHOOSE(SUMPRODUCT((K1326:L1326&gt;0)*{1,2})+1,"","переработка","норма","норма + переработка")</f>
        <v>норма</v>
      </c>
      <c r="K1326" s="30">
        <f t="shared" si="89"/>
        <v>0</v>
      </c>
      <c r="L1326" s="30">
        <f>IF(A1326="В/П",,MIN(SUMIFS(L$3:L1325,H$3:H1325,H1326,B$3:B1325,B1326)+E1326,8)-SUMIFS(L$3:L1325,H$3:H1325,H1326,B$3:B1325,B1326))</f>
        <v>8</v>
      </c>
    </row>
    <row r="1327" spans="1:12" x14ac:dyDescent="0.2">
      <c r="B1327" s="6">
        <v>45385</v>
      </c>
      <c r="C1327" s="71" t="str">
        <f t="shared" si="87"/>
        <v>Ср</v>
      </c>
      <c r="D1327" s="30" t="s">
        <v>45</v>
      </c>
      <c r="E1327" s="30">
        <v>8</v>
      </c>
      <c r="H1327" s="30" t="s">
        <v>52</v>
      </c>
      <c r="I1327" s="69">
        <f t="shared" si="90"/>
        <v>45383</v>
      </c>
      <c r="J1327" s="30" t="str">
        <f>CHOOSE(SUMPRODUCT((K1327:L1327&gt;0)*{1,2})+1,"","переработка","норма","норма + переработка")</f>
        <v>норма</v>
      </c>
      <c r="K1327" s="30">
        <f t="shared" si="89"/>
        <v>0</v>
      </c>
      <c r="L1327" s="30">
        <f>IF(A1327="В/П",,MIN(SUMIFS(L$3:L1326,H$3:H1326,H1327,B$3:B1326,B1327)+E1327,8)-SUMIFS(L$3:L1326,H$3:H1326,H1327,B$3:B1326,B1327))</f>
        <v>8</v>
      </c>
    </row>
    <row r="1328" spans="1:12" x14ac:dyDescent="0.2">
      <c r="B1328" s="6">
        <v>45386</v>
      </c>
      <c r="C1328" s="71" t="str">
        <f t="shared" si="87"/>
        <v>Чт</v>
      </c>
      <c r="D1328" s="30" t="s">
        <v>45</v>
      </c>
      <c r="E1328" s="30">
        <v>8</v>
      </c>
      <c r="H1328" s="30" t="s">
        <v>52</v>
      </c>
      <c r="I1328" s="69">
        <f t="shared" si="90"/>
        <v>45383</v>
      </c>
      <c r="J1328" s="30" t="str">
        <f>CHOOSE(SUMPRODUCT((K1328:L1328&gt;0)*{1,2})+1,"","переработка","норма","норма + переработка")</f>
        <v>норма</v>
      </c>
      <c r="K1328" s="30">
        <f t="shared" si="89"/>
        <v>0</v>
      </c>
      <c r="L1328" s="30">
        <f>IF(A1328="В/П",,MIN(SUMIFS(L$3:L1327,H$3:H1327,H1328,B$3:B1327,B1328)+E1328,8)-SUMIFS(L$3:L1327,H$3:H1327,H1328,B$3:B1327,B1328))</f>
        <v>8</v>
      </c>
    </row>
    <row r="1329" spans="1:12" x14ac:dyDescent="0.2">
      <c r="B1329" s="6">
        <v>45387</v>
      </c>
      <c r="C1329" s="71" t="str">
        <f t="shared" si="87"/>
        <v>Пт</v>
      </c>
      <c r="D1329" s="30" t="s">
        <v>45</v>
      </c>
      <c r="E1329" s="30">
        <v>8</v>
      </c>
      <c r="H1329" s="30" t="s">
        <v>52</v>
      </c>
      <c r="I1329" s="69">
        <f t="shared" si="90"/>
        <v>45383</v>
      </c>
      <c r="J1329" s="30" t="str">
        <f>CHOOSE(SUMPRODUCT((K1329:L1329&gt;0)*{1,2})+1,"","переработка","норма","норма + переработка")</f>
        <v>норма</v>
      </c>
      <c r="K1329" s="30">
        <f t="shared" si="89"/>
        <v>0</v>
      </c>
      <c r="L1329" s="30">
        <f>IF(A1329="В/П",,MIN(SUMIFS(L$3:L1328,H$3:H1328,H1329,B$3:B1328,B1329)+E1329,8)-SUMIFS(L$3:L1328,H$3:H1328,H1329,B$3:B1328,B1329))</f>
        <v>8</v>
      </c>
    </row>
    <row r="1330" spans="1:12" x14ac:dyDescent="0.2">
      <c r="A1330" s="66" t="s">
        <v>53</v>
      </c>
      <c r="B1330" s="6">
        <v>45388</v>
      </c>
      <c r="C1330" s="71" t="str">
        <f t="shared" si="87"/>
        <v>Сб</v>
      </c>
      <c r="E1330" s="30">
        <v>0</v>
      </c>
      <c r="H1330" s="30" t="s">
        <v>52</v>
      </c>
      <c r="I1330" s="69">
        <f t="shared" si="90"/>
        <v>45383</v>
      </c>
      <c r="J1330" s="30" t="str">
        <f>CHOOSE(SUMPRODUCT((K1330:L1330&gt;0)*{1,2})+1,"","переработка","норма","норма + переработка")</f>
        <v/>
      </c>
      <c r="K1330" s="30">
        <f t="shared" si="89"/>
        <v>0</v>
      </c>
      <c r="L1330" s="30">
        <f>IF(A1330="В/П",,MIN(SUMIFS(L$3:L1329,H$3:H1329,H1330,B$3:B1329,B1330)+E1330,8)-SUMIFS(L$3:L1329,H$3:H1329,H1330,B$3:B1329,B1330))</f>
        <v>0</v>
      </c>
    </row>
    <row r="1331" spans="1:12" x14ac:dyDescent="0.2">
      <c r="A1331" s="66" t="s">
        <v>53</v>
      </c>
      <c r="B1331" s="6">
        <v>45389</v>
      </c>
      <c r="C1331" s="71" t="str">
        <f t="shared" si="87"/>
        <v>Вс</v>
      </c>
      <c r="E1331" s="30">
        <v>0</v>
      </c>
      <c r="H1331" s="30" t="s">
        <v>52</v>
      </c>
      <c r="I1331" s="69">
        <f t="shared" si="90"/>
        <v>45383</v>
      </c>
      <c r="J1331" s="30" t="str">
        <f>CHOOSE(SUMPRODUCT((K1331:L1331&gt;0)*{1,2})+1,"","переработка","норма","норма + переработка")</f>
        <v/>
      </c>
      <c r="K1331" s="30">
        <f t="shared" si="89"/>
        <v>0</v>
      </c>
      <c r="L1331" s="30">
        <f>IF(A1331="В/П",,MIN(SUMIFS(L$3:L1330,H$3:H1330,H1331,B$3:B1330,B1331)+E1331,8)-SUMIFS(L$3:L1330,H$3:H1330,H1331,B$3:B1330,B1331))</f>
        <v>0</v>
      </c>
    </row>
    <row r="1332" spans="1:12" x14ac:dyDescent="0.2">
      <c r="B1332" s="6">
        <v>45390</v>
      </c>
      <c r="C1332" s="71" t="str">
        <f t="shared" si="87"/>
        <v>Пн</v>
      </c>
      <c r="D1332" s="30" t="s">
        <v>45</v>
      </c>
      <c r="E1332" s="30">
        <v>8</v>
      </c>
      <c r="H1332" s="30" t="s">
        <v>52</v>
      </c>
      <c r="I1332" s="69">
        <f t="shared" si="90"/>
        <v>45383</v>
      </c>
      <c r="J1332" s="30" t="str">
        <f>CHOOSE(SUMPRODUCT((K1332:L1332&gt;0)*{1,2})+1,"","переработка","норма","норма + переработка")</f>
        <v>норма</v>
      </c>
      <c r="K1332" s="30">
        <f t="shared" si="89"/>
        <v>0</v>
      </c>
      <c r="L1332" s="30">
        <f>IF(A1332="В/П",,MIN(SUMIFS(L$3:L1331,H$3:H1331,H1332,B$3:B1331,B1332)+E1332,8)-SUMIFS(L$3:L1331,H$3:H1331,H1332,B$3:B1331,B1332))</f>
        <v>8</v>
      </c>
    </row>
    <row r="1333" spans="1:12" x14ac:dyDescent="0.2">
      <c r="B1333" s="6">
        <v>45391</v>
      </c>
      <c r="C1333" s="71" t="str">
        <f t="shared" si="87"/>
        <v>Вт</v>
      </c>
      <c r="D1333" s="30" t="s">
        <v>45</v>
      </c>
      <c r="E1333" s="30">
        <v>8</v>
      </c>
      <c r="H1333" s="30" t="s">
        <v>52</v>
      </c>
      <c r="I1333" s="69">
        <f t="shared" si="90"/>
        <v>45383</v>
      </c>
      <c r="J1333" s="30" t="str">
        <f>CHOOSE(SUMPRODUCT((K1333:L1333&gt;0)*{1,2})+1,"","переработка","норма","норма + переработка")</f>
        <v>норма</v>
      </c>
      <c r="K1333" s="30">
        <f t="shared" si="89"/>
        <v>0</v>
      </c>
      <c r="L1333" s="30">
        <f>IF(A1333="В/П",,MIN(SUMIFS(L$3:L1332,H$3:H1332,H1333,B$3:B1332,B1333)+E1333,8)-SUMIFS(L$3:L1332,H$3:H1332,H1333,B$3:B1332,B1333))</f>
        <v>8</v>
      </c>
    </row>
    <row r="1334" spans="1:12" x14ac:dyDescent="0.2">
      <c r="B1334" s="6">
        <v>45392</v>
      </c>
      <c r="C1334" s="71" t="str">
        <f t="shared" si="87"/>
        <v>Ср</v>
      </c>
      <c r="D1334" s="30" t="s">
        <v>45</v>
      </c>
      <c r="E1334" s="30">
        <v>8</v>
      </c>
      <c r="H1334" s="30" t="s">
        <v>52</v>
      </c>
      <c r="I1334" s="69">
        <f t="shared" si="90"/>
        <v>45383</v>
      </c>
      <c r="J1334" s="30" t="str">
        <f>CHOOSE(SUMPRODUCT((K1334:L1334&gt;0)*{1,2})+1,"","переработка","норма","норма + переработка")</f>
        <v>норма</v>
      </c>
      <c r="K1334" s="30">
        <f t="shared" si="89"/>
        <v>0</v>
      </c>
      <c r="L1334" s="30">
        <f>IF(A1334="В/П",,MIN(SUMIFS(L$3:L1333,H$3:H1333,H1334,B$3:B1333,B1334)+E1334,8)-SUMIFS(L$3:L1333,H$3:H1333,H1334,B$3:B1333,B1334))</f>
        <v>8</v>
      </c>
    </row>
    <row r="1335" spans="1:12" x14ac:dyDescent="0.2">
      <c r="B1335" s="6">
        <v>45393</v>
      </c>
      <c r="C1335" s="71" t="str">
        <f t="shared" si="87"/>
        <v>Чт</v>
      </c>
      <c r="D1335" s="30" t="s">
        <v>45</v>
      </c>
      <c r="E1335" s="30">
        <v>8</v>
      </c>
      <c r="H1335" s="30" t="s">
        <v>52</v>
      </c>
      <c r="I1335" s="69">
        <f t="shared" si="90"/>
        <v>45383</v>
      </c>
      <c r="J1335" s="30" t="str">
        <f>CHOOSE(SUMPRODUCT((K1335:L1335&gt;0)*{1,2})+1,"","переработка","норма","норма + переработка")</f>
        <v>норма</v>
      </c>
      <c r="K1335" s="30">
        <f t="shared" si="89"/>
        <v>0</v>
      </c>
      <c r="L1335" s="30">
        <f>IF(A1335="В/П",,MIN(SUMIFS(L$3:L1334,H$3:H1334,H1335,B$3:B1334,B1335)+E1335,8)-SUMIFS(L$3:L1334,H$3:H1334,H1335,B$3:B1334,B1335))</f>
        <v>8</v>
      </c>
    </row>
    <row r="1336" spans="1:12" x14ac:dyDescent="0.2">
      <c r="B1336" s="6">
        <v>45394</v>
      </c>
      <c r="C1336" s="71" t="str">
        <f t="shared" si="87"/>
        <v>Пт</v>
      </c>
      <c r="D1336" s="30" t="s">
        <v>45</v>
      </c>
      <c r="E1336" s="30">
        <v>8</v>
      </c>
      <c r="H1336" s="30" t="s">
        <v>52</v>
      </c>
      <c r="I1336" s="69">
        <f t="shared" si="90"/>
        <v>45383</v>
      </c>
      <c r="J1336" s="30" t="str">
        <f>CHOOSE(SUMPRODUCT((K1336:L1336&gt;0)*{1,2})+1,"","переработка","норма","норма + переработка")</f>
        <v>норма</v>
      </c>
      <c r="K1336" s="30">
        <f t="shared" si="89"/>
        <v>0</v>
      </c>
      <c r="L1336" s="30">
        <f>IF(A1336="В/П",,MIN(SUMIFS(L$3:L1335,H$3:H1335,H1336,B$3:B1335,B1336)+E1336,8)-SUMIFS(L$3:L1335,H$3:H1335,H1336,B$3:B1335,B1336))</f>
        <v>8</v>
      </c>
    </row>
    <row r="1337" spans="1:12" x14ac:dyDescent="0.2">
      <c r="A1337" s="66" t="s">
        <v>53</v>
      </c>
      <c r="B1337" s="6">
        <v>45395</v>
      </c>
      <c r="C1337" s="71" t="str">
        <f t="shared" si="87"/>
        <v>Сб</v>
      </c>
      <c r="E1337" s="30">
        <v>0</v>
      </c>
      <c r="H1337" s="30" t="s">
        <v>52</v>
      </c>
      <c r="I1337" s="69">
        <f t="shared" si="90"/>
        <v>45383</v>
      </c>
      <c r="J1337" s="30" t="str">
        <f>CHOOSE(SUMPRODUCT((K1337:L1337&gt;0)*{1,2})+1,"","переработка","норма","норма + переработка")</f>
        <v/>
      </c>
      <c r="K1337" s="30">
        <f t="shared" si="89"/>
        <v>0</v>
      </c>
      <c r="L1337" s="30">
        <f>IF(A1337="В/П",,MIN(SUMIFS(L$3:L1336,H$3:H1336,H1337,B$3:B1336,B1337)+E1337,8)-SUMIFS(L$3:L1336,H$3:H1336,H1337,B$3:B1336,B1337))</f>
        <v>0</v>
      </c>
    </row>
    <row r="1338" spans="1:12" x14ac:dyDescent="0.2">
      <c r="A1338" s="66" t="s">
        <v>53</v>
      </c>
      <c r="B1338" s="6">
        <v>45396</v>
      </c>
      <c r="C1338" s="71" t="str">
        <f t="shared" si="87"/>
        <v>Вс</v>
      </c>
      <c r="E1338" s="30">
        <v>0</v>
      </c>
      <c r="H1338" s="30" t="s">
        <v>52</v>
      </c>
      <c r="I1338" s="69">
        <f t="shared" si="90"/>
        <v>45383</v>
      </c>
      <c r="J1338" s="30" t="str">
        <f>CHOOSE(SUMPRODUCT((K1338:L1338&gt;0)*{1,2})+1,"","переработка","норма","норма + переработка")</f>
        <v/>
      </c>
      <c r="K1338" s="30">
        <f t="shared" si="89"/>
        <v>0</v>
      </c>
      <c r="L1338" s="30">
        <f>IF(A1338="В/П",,MIN(SUMIFS(L$3:L1337,H$3:H1337,H1338,B$3:B1337,B1338)+E1338,8)-SUMIFS(L$3:L1337,H$3:H1337,H1338,B$3:B1337,B1338))</f>
        <v>0</v>
      </c>
    </row>
    <row r="1339" spans="1:12" x14ac:dyDescent="0.2">
      <c r="B1339" s="6">
        <v>45397</v>
      </c>
      <c r="C1339" s="71" t="str">
        <f t="shared" si="87"/>
        <v>Пн</v>
      </c>
      <c r="D1339" s="30" t="s">
        <v>21</v>
      </c>
      <c r="E1339" s="30">
        <v>8</v>
      </c>
      <c r="H1339" s="30" t="s">
        <v>52</v>
      </c>
      <c r="I1339" s="69">
        <f t="shared" si="90"/>
        <v>45383</v>
      </c>
      <c r="J1339" s="30" t="str">
        <f>CHOOSE(SUMPRODUCT((K1339:L1339&gt;0)*{1,2})+1,"","переработка","норма","норма + переработка")</f>
        <v>норма</v>
      </c>
      <c r="K1339" s="30">
        <f t="shared" si="89"/>
        <v>0</v>
      </c>
      <c r="L1339" s="30">
        <f>IF(A1339="В/П",,MIN(SUMIFS(L$3:L1338,H$3:H1338,H1339,B$3:B1338,B1339)+E1339,8)-SUMIFS(L$3:L1338,H$3:H1338,H1339,B$3:B1338,B1339))</f>
        <v>8</v>
      </c>
    </row>
    <row r="1340" spans="1:12" x14ac:dyDescent="0.2">
      <c r="B1340" s="6">
        <v>45398</v>
      </c>
      <c r="C1340" s="71" t="str">
        <f t="shared" si="87"/>
        <v>Вт</v>
      </c>
      <c r="D1340" s="30" t="s">
        <v>21</v>
      </c>
      <c r="E1340" s="30">
        <v>8</v>
      </c>
      <c r="H1340" s="30" t="s">
        <v>52</v>
      </c>
      <c r="I1340" s="69">
        <f t="shared" si="90"/>
        <v>45383</v>
      </c>
      <c r="J1340" s="30" t="str">
        <f>CHOOSE(SUMPRODUCT((K1340:L1340&gt;0)*{1,2})+1,"","переработка","норма","норма + переработка")</f>
        <v>норма</v>
      </c>
      <c r="K1340" s="30">
        <f t="shared" si="89"/>
        <v>0</v>
      </c>
      <c r="L1340" s="30">
        <f>IF(A1340="В/П",,MIN(SUMIFS(L$3:L1339,H$3:H1339,H1340,B$3:B1339,B1340)+E1340,8)-SUMIFS(L$3:L1339,H$3:H1339,H1340,B$3:B1339,B1340))</f>
        <v>8</v>
      </c>
    </row>
    <row r="1341" spans="1:12" x14ac:dyDescent="0.2">
      <c r="B1341" s="6">
        <v>45399</v>
      </c>
      <c r="C1341" s="71" t="str">
        <f t="shared" si="87"/>
        <v>Ср</v>
      </c>
      <c r="D1341" s="30" t="s">
        <v>21</v>
      </c>
      <c r="E1341" s="30">
        <v>8</v>
      </c>
      <c r="H1341" s="30" t="s">
        <v>52</v>
      </c>
      <c r="I1341" s="69">
        <f t="shared" si="90"/>
        <v>45383</v>
      </c>
      <c r="J1341" s="30" t="str">
        <f>CHOOSE(SUMPRODUCT((K1341:L1341&gt;0)*{1,2})+1,"","переработка","норма","норма + переработка")</f>
        <v>норма</v>
      </c>
      <c r="K1341" s="30">
        <f t="shared" si="89"/>
        <v>0</v>
      </c>
      <c r="L1341" s="30">
        <f>IF(A1341="В/П",,MIN(SUMIFS(L$3:L1340,H$3:H1340,H1341,B$3:B1340,B1341)+E1341,8)-SUMIFS(L$3:L1340,H$3:H1340,H1341,B$3:B1340,B1341))</f>
        <v>8</v>
      </c>
    </row>
    <row r="1342" spans="1:12" x14ac:dyDescent="0.2">
      <c r="B1342" s="6">
        <v>45400</v>
      </c>
      <c r="C1342" s="71" t="str">
        <f t="shared" si="87"/>
        <v>Чт</v>
      </c>
      <c r="D1342" s="30" t="s">
        <v>21</v>
      </c>
      <c r="E1342" s="30">
        <v>8</v>
      </c>
      <c r="H1342" s="30" t="s">
        <v>52</v>
      </c>
      <c r="I1342" s="69">
        <f t="shared" si="90"/>
        <v>45383</v>
      </c>
      <c r="J1342" s="30" t="str">
        <f>CHOOSE(SUMPRODUCT((K1342:L1342&gt;0)*{1,2})+1,"","переработка","норма","норма + переработка")</f>
        <v>норма</v>
      </c>
      <c r="K1342" s="30">
        <f t="shared" si="89"/>
        <v>0</v>
      </c>
      <c r="L1342" s="30">
        <f>IF(A1342="В/П",,MIN(SUMIFS(L$3:L1341,H$3:H1341,H1342,B$3:B1341,B1342)+E1342,8)-SUMIFS(L$3:L1341,H$3:H1341,H1342,B$3:B1341,B1342))</f>
        <v>8</v>
      </c>
    </row>
    <row r="1343" spans="1:12" x14ac:dyDescent="0.2">
      <c r="B1343" s="6">
        <v>45401</v>
      </c>
      <c r="C1343" s="71" t="str">
        <f t="shared" si="87"/>
        <v>Пт</v>
      </c>
      <c r="D1343" s="30" t="s">
        <v>21</v>
      </c>
      <c r="E1343" s="30">
        <v>8</v>
      </c>
      <c r="H1343" s="30" t="s">
        <v>52</v>
      </c>
      <c r="I1343" s="69">
        <f t="shared" si="90"/>
        <v>45383</v>
      </c>
      <c r="J1343" s="30" t="str">
        <f>CHOOSE(SUMPRODUCT((K1343:L1343&gt;0)*{1,2})+1,"","переработка","норма","норма + переработка")</f>
        <v>норма</v>
      </c>
      <c r="K1343" s="30">
        <f t="shared" si="89"/>
        <v>0</v>
      </c>
      <c r="L1343" s="30">
        <f>IF(A1343="В/П",,MIN(SUMIFS(L$3:L1342,H$3:H1342,H1343,B$3:B1342,B1343)+E1343,8)-SUMIFS(L$3:L1342,H$3:H1342,H1343,B$3:B1342,B1343))</f>
        <v>8</v>
      </c>
    </row>
    <row r="1344" spans="1:12" x14ac:dyDescent="0.2">
      <c r="A1344" s="66" t="s">
        <v>53</v>
      </c>
      <c r="B1344" s="6">
        <v>45402</v>
      </c>
      <c r="C1344" s="71" t="str">
        <f t="shared" si="87"/>
        <v>Сб</v>
      </c>
      <c r="E1344" s="30">
        <v>0</v>
      </c>
      <c r="H1344" s="30" t="s">
        <v>52</v>
      </c>
      <c r="I1344" s="69">
        <f t="shared" si="90"/>
        <v>45383</v>
      </c>
      <c r="J1344" s="30" t="str">
        <f>CHOOSE(SUMPRODUCT((K1344:L1344&gt;0)*{1,2})+1,"","переработка","норма","норма + переработка")</f>
        <v/>
      </c>
      <c r="K1344" s="30">
        <f t="shared" si="89"/>
        <v>0</v>
      </c>
      <c r="L1344" s="30">
        <f>IF(A1344="В/П",,MIN(SUMIFS(L$3:L1343,H$3:H1343,H1344,B$3:B1343,B1344)+E1344,8)-SUMIFS(L$3:L1343,H$3:H1343,H1344,B$3:B1343,B1344))</f>
        <v>0</v>
      </c>
    </row>
    <row r="1345" spans="1:12" x14ac:dyDescent="0.2">
      <c r="A1345" s="66" t="s">
        <v>53</v>
      </c>
      <c r="B1345" s="6">
        <v>45403</v>
      </c>
      <c r="C1345" s="71" t="str">
        <f t="shared" si="87"/>
        <v>Вс</v>
      </c>
      <c r="E1345" s="30">
        <v>0</v>
      </c>
      <c r="H1345" s="30" t="s">
        <v>52</v>
      </c>
      <c r="I1345" s="69">
        <f t="shared" si="90"/>
        <v>45383</v>
      </c>
      <c r="J1345" s="30" t="str">
        <f>CHOOSE(SUMPRODUCT((K1345:L1345&gt;0)*{1,2})+1,"","переработка","норма","норма + переработка")</f>
        <v/>
      </c>
      <c r="K1345" s="30">
        <f t="shared" si="89"/>
        <v>0</v>
      </c>
      <c r="L1345" s="30">
        <f>IF(A1345="В/П",,MIN(SUMIFS(L$3:L1344,H$3:H1344,H1345,B$3:B1344,B1345)+E1345,8)-SUMIFS(L$3:L1344,H$3:H1344,H1345,B$3:B1344,B1345))</f>
        <v>0</v>
      </c>
    </row>
    <row r="1346" spans="1:12" x14ac:dyDescent="0.2">
      <c r="B1346" s="6">
        <v>45404</v>
      </c>
      <c r="C1346" s="71" t="str">
        <f t="shared" si="87"/>
        <v>Пн</v>
      </c>
      <c r="D1346" s="30" t="s">
        <v>45</v>
      </c>
      <c r="E1346" s="30">
        <v>8</v>
      </c>
      <c r="H1346" s="30" t="s">
        <v>52</v>
      </c>
      <c r="I1346" s="69">
        <f t="shared" si="90"/>
        <v>45383</v>
      </c>
      <c r="J1346" s="30" t="str">
        <f>CHOOSE(SUMPRODUCT((K1346:L1346&gt;0)*{1,2})+1,"","переработка","норма","норма + переработка")</f>
        <v>норма</v>
      </c>
      <c r="K1346" s="30">
        <f t="shared" si="89"/>
        <v>0</v>
      </c>
      <c r="L1346" s="30">
        <f>IF(A1346="В/П",,MIN(SUMIFS(L$3:L1345,H$3:H1345,H1346,B$3:B1345,B1346)+E1346,8)-SUMIFS(L$3:L1345,H$3:H1345,H1346,B$3:B1345,B1346))</f>
        <v>8</v>
      </c>
    </row>
    <row r="1347" spans="1:12" x14ac:dyDescent="0.2">
      <c r="B1347" s="6">
        <v>45405</v>
      </c>
      <c r="C1347" s="71" t="str">
        <f t="shared" ref="C1347:C1380" si="91">TEXT(B1347,"ДДД")</f>
        <v>Вт</v>
      </c>
      <c r="D1347" s="30" t="s">
        <v>45</v>
      </c>
      <c r="E1347" s="30">
        <v>8</v>
      </c>
      <c r="H1347" s="30" t="s">
        <v>52</v>
      </c>
      <c r="I1347" s="69">
        <f t="shared" si="90"/>
        <v>45383</v>
      </c>
      <c r="J1347" s="30" t="str">
        <f>CHOOSE(SUMPRODUCT((K1347:L1347&gt;0)*{1,2})+1,"","переработка","норма","норма + переработка")</f>
        <v>норма</v>
      </c>
      <c r="K1347" s="30">
        <f t="shared" si="89"/>
        <v>0</v>
      </c>
      <c r="L1347" s="30">
        <f>IF(A1347="В/П",,MIN(SUMIFS(L$3:L1346,H$3:H1346,H1347,B$3:B1346,B1347)+E1347,8)-SUMIFS(L$3:L1346,H$3:H1346,H1347,B$3:B1346,B1347))</f>
        <v>8</v>
      </c>
    </row>
    <row r="1348" spans="1:12" x14ac:dyDescent="0.2">
      <c r="B1348" s="6">
        <v>45406</v>
      </c>
      <c r="C1348" s="71" t="str">
        <f t="shared" si="91"/>
        <v>Ср</v>
      </c>
      <c r="D1348" s="30" t="s">
        <v>35</v>
      </c>
      <c r="E1348" s="30">
        <v>8</v>
      </c>
      <c r="H1348" s="30" t="s">
        <v>52</v>
      </c>
      <c r="I1348" s="69">
        <f t="shared" si="90"/>
        <v>45383</v>
      </c>
      <c r="J1348" s="30" t="str">
        <f>CHOOSE(SUMPRODUCT((K1348:L1348&gt;0)*{1,2})+1,"","переработка","норма","норма + переработка")</f>
        <v>норма</v>
      </c>
      <c r="K1348" s="30">
        <f t="shared" si="89"/>
        <v>0</v>
      </c>
      <c r="L1348" s="30">
        <f>IF(A1348="В/П",,MIN(SUMIFS(L$3:L1347,H$3:H1347,H1348,B$3:B1347,B1348)+E1348,8)-SUMIFS(L$3:L1347,H$3:H1347,H1348,B$3:B1347,B1348))</f>
        <v>8</v>
      </c>
    </row>
    <row r="1349" spans="1:12" x14ac:dyDescent="0.2">
      <c r="B1349" s="6">
        <v>45407</v>
      </c>
      <c r="C1349" s="71" t="str">
        <f t="shared" si="91"/>
        <v>Чт</v>
      </c>
      <c r="D1349" s="30" t="s">
        <v>45</v>
      </c>
      <c r="E1349" s="30">
        <v>8</v>
      </c>
      <c r="H1349" s="30" t="s">
        <v>52</v>
      </c>
      <c r="I1349" s="69">
        <f t="shared" si="90"/>
        <v>45383</v>
      </c>
      <c r="J1349" s="30" t="str">
        <f>CHOOSE(SUMPRODUCT((K1349:L1349&gt;0)*{1,2})+1,"","переработка","норма","норма + переработка")</f>
        <v>норма</v>
      </c>
      <c r="K1349" s="30">
        <f t="shared" si="89"/>
        <v>0</v>
      </c>
      <c r="L1349" s="30">
        <f>IF(A1349="В/П",,MIN(SUMIFS(L$3:L1348,H$3:H1348,H1349,B$3:B1348,B1349)+E1349,8)-SUMIFS(L$3:L1348,H$3:H1348,H1349,B$3:B1348,B1349))</f>
        <v>8</v>
      </c>
    </row>
    <row r="1350" spans="1:12" x14ac:dyDescent="0.2">
      <c r="B1350" s="6">
        <v>45408</v>
      </c>
      <c r="C1350" s="71" t="str">
        <f t="shared" si="91"/>
        <v>Пт</v>
      </c>
      <c r="D1350" s="30" t="s">
        <v>45</v>
      </c>
      <c r="E1350" s="30">
        <v>8</v>
      </c>
      <c r="H1350" s="30" t="s">
        <v>52</v>
      </c>
      <c r="I1350" s="69">
        <f t="shared" si="90"/>
        <v>45383</v>
      </c>
      <c r="J1350" s="30" t="str">
        <f>CHOOSE(SUMPRODUCT((K1350:L1350&gt;0)*{1,2})+1,"","переработка","норма","норма + переработка")</f>
        <v>норма</v>
      </c>
      <c r="K1350" s="30">
        <f t="shared" si="89"/>
        <v>0</v>
      </c>
      <c r="L1350" s="30">
        <f>IF(A1350="В/П",,MIN(SUMIFS(L$3:L1349,H$3:H1349,H1350,B$3:B1349,B1350)+E1350,8)-SUMIFS(L$3:L1349,H$3:H1349,H1350,B$3:B1349,B1350))</f>
        <v>8</v>
      </c>
    </row>
    <row r="1351" spans="1:12" x14ac:dyDescent="0.2">
      <c r="B1351" s="6">
        <v>45409</v>
      </c>
      <c r="C1351" s="71" t="str">
        <f t="shared" si="91"/>
        <v>Сб</v>
      </c>
      <c r="D1351" s="30" t="s">
        <v>45</v>
      </c>
      <c r="E1351" s="30">
        <v>8</v>
      </c>
      <c r="H1351" s="30" t="s">
        <v>52</v>
      </c>
      <c r="I1351" s="69">
        <f t="shared" si="90"/>
        <v>45383</v>
      </c>
      <c r="J1351" s="30" t="str">
        <f>CHOOSE(SUMPRODUCT((K1351:L1351&gt;0)*{1,2})+1,"","переработка","норма","норма + переработка")</f>
        <v>норма</v>
      </c>
      <c r="K1351" s="30">
        <f t="shared" si="89"/>
        <v>0</v>
      </c>
      <c r="L1351" s="30">
        <f>IF(A1351="В/П",,MIN(SUMIFS(L$3:L1350,H$3:H1350,H1351,B$3:B1350,B1351)+E1351,8)-SUMIFS(L$3:L1350,H$3:H1350,H1351,B$3:B1350,B1351))</f>
        <v>8</v>
      </c>
    </row>
    <row r="1352" spans="1:12" x14ac:dyDescent="0.2">
      <c r="A1352" s="66" t="s">
        <v>53</v>
      </c>
      <c r="B1352" s="6">
        <v>45410</v>
      </c>
      <c r="C1352" s="71" t="str">
        <f t="shared" si="91"/>
        <v>Вс</v>
      </c>
      <c r="D1352" s="30" t="s">
        <v>45</v>
      </c>
      <c r="E1352" s="30">
        <v>8</v>
      </c>
      <c r="H1352" s="30" t="s">
        <v>52</v>
      </c>
      <c r="I1352" s="69">
        <f t="shared" si="90"/>
        <v>45383</v>
      </c>
      <c r="J1352" s="30" t="str">
        <f>CHOOSE(SUMPRODUCT((K1352:L1352&gt;0)*{1,2})+1,"","переработка","норма","норма + переработка")</f>
        <v>переработка</v>
      </c>
      <c r="K1352" s="30">
        <f t="shared" si="89"/>
        <v>8</v>
      </c>
      <c r="L1352" s="30">
        <f>IF(A1352="В/П",,MIN(SUMIFS(L$3:L1351,H$3:H1351,H1352,B$3:B1351,B1352)+E1352,8)-SUMIFS(L$3:L1351,H$3:H1351,H1352,B$3:B1351,B1352))</f>
        <v>0</v>
      </c>
    </row>
    <row r="1353" spans="1:12" x14ac:dyDescent="0.2">
      <c r="A1353" s="66" t="s">
        <v>53</v>
      </c>
      <c r="B1353" s="6">
        <v>45411</v>
      </c>
      <c r="C1353" s="71" t="str">
        <f t="shared" si="91"/>
        <v>Пн</v>
      </c>
      <c r="D1353" s="30" t="s">
        <v>45</v>
      </c>
      <c r="E1353" s="30">
        <v>13</v>
      </c>
      <c r="H1353" s="30" t="s">
        <v>52</v>
      </c>
      <c r="I1353" s="69">
        <f t="shared" si="90"/>
        <v>45383</v>
      </c>
      <c r="J1353" s="30" t="str">
        <f>CHOOSE(SUMPRODUCT((K1353:L1353&gt;0)*{1,2})+1,"","переработка","норма","норма + переработка")</f>
        <v>переработка</v>
      </c>
      <c r="K1353" s="30">
        <f t="shared" si="89"/>
        <v>13</v>
      </c>
      <c r="L1353" s="30">
        <f>IF(A1353="В/П",,MIN(SUMIFS(L$3:L1352,H$3:H1352,H1353,B$3:B1352,B1353)+E1353,8)-SUMIFS(L$3:L1352,H$3:H1352,H1353,B$3:B1352,B1353))</f>
        <v>0</v>
      </c>
    </row>
    <row r="1354" spans="1:12" x14ac:dyDescent="0.2">
      <c r="A1354" s="66" t="s">
        <v>53</v>
      </c>
      <c r="B1354" s="6">
        <v>45412</v>
      </c>
      <c r="C1354" s="71" t="str">
        <f t="shared" si="91"/>
        <v>Вт</v>
      </c>
      <c r="D1354" s="30" t="s">
        <v>45</v>
      </c>
      <c r="E1354" s="30">
        <v>11</v>
      </c>
      <c r="H1354" s="30" t="s">
        <v>52</v>
      </c>
      <c r="I1354" s="69">
        <f t="shared" si="90"/>
        <v>45383</v>
      </c>
      <c r="J1354" s="30" t="str">
        <f>CHOOSE(SUMPRODUCT((K1354:L1354&gt;0)*{1,2})+1,"","переработка","норма","норма + переработка")</f>
        <v>переработка</v>
      </c>
      <c r="K1354" s="30">
        <f t="shared" si="89"/>
        <v>11</v>
      </c>
      <c r="L1354" s="30">
        <f>IF(A1354="В/П",,MIN(SUMIFS(L$3:L1353,H$3:H1353,H1354,B$3:B1353,B1354)+E1354,8)-SUMIFS(L$3:L1353,H$3:H1353,H1354,B$3:B1353,B1354))</f>
        <v>0</v>
      </c>
    </row>
    <row r="1355" spans="1:12" x14ac:dyDescent="0.2">
      <c r="B1355" s="6">
        <v>45383</v>
      </c>
      <c r="C1355" s="71" t="str">
        <f t="shared" si="91"/>
        <v>Пн</v>
      </c>
      <c r="D1355" s="30" t="s">
        <v>78</v>
      </c>
      <c r="E1355" s="30">
        <v>8</v>
      </c>
      <c r="H1355" s="30" t="s">
        <v>32</v>
      </c>
      <c r="I1355" s="69">
        <f t="shared" ref="I1355:I1410" si="92">EOMONTH(B1355,-1)+1</f>
        <v>45383</v>
      </c>
      <c r="J1355" s="30" t="str">
        <f>CHOOSE(SUMPRODUCT((K1355:L1355&gt;0)*{1,2})+1,"","переработка","норма","норма + переработка")</f>
        <v>норма</v>
      </c>
      <c r="K1355" s="30">
        <f t="shared" ref="K1355:K1399" si="93">MIN(E1355,E1355-L1355)</f>
        <v>0</v>
      </c>
      <c r="L1355" s="30">
        <f>IF(A1355="В/П",,MIN(SUMIFS(L$3:L1354,H$3:H1354,H1355,B$3:B1354,B1355)+E1355,8)-SUMIFS(L$3:L1354,H$3:H1354,H1355,B$3:B1354,B1355))</f>
        <v>8</v>
      </c>
    </row>
    <row r="1356" spans="1:12" x14ac:dyDescent="0.2">
      <c r="B1356" s="6">
        <v>45384</v>
      </c>
      <c r="C1356" s="71" t="str">
        <f t="shared" si="91"/>
        <v>Вт</v>
      </c>
      <c r="D1356" s="30" t="s">
        <v>78</v>
      </c>
      <c r="E1356" s="30">
        <v>8</v>
      </c>
      <c r="H1356" s="30" t="s">
        <v>32</v>
      </c>
      <c r="I1356" s="69">
        <f t="shared" si="92"/>
        <v>45383</v>
      </c>
      <c r="J1356" s="30" t="str">
        <f>CHOOSE(SUMPRODUCT((K1356:L1356&gt;0)*{1,2})+1,"","переработка","норма","норма + переработка")</f>
        <v>норма</v>
      </c>
      <c r="K1356" s="30">
        <f t="shared" si="93"/>
        <v>0</v>
      </c>
      <c r="L1356" s="30">
        <f>IF(A1356="В/П",,MIN(SUMIFS(L$3:L1355,H$3:H1355,H1356,B$3:B1355,B1356)+E1356,8)-SUMIFS(L$3:L1355,H$3:H1355,H1356,B$3:B1355,B1356))</f>
        <v>8</v>
      </c>
    </row>
    <row r="1357" spans="1:12" x14ac:dyDescent="0.2">
      <c r="B1357" s="6">
        <v>45385</v>
      </c>
      <c r="C1357" s="71" t="str">
        <f t="shared" si="91"/>
        <v>Ср</v>
      </c>
      <c r="D1357" s="30" t="s">
        <v>78</v>
      </c>
      <c r="E1357" s="30">
        <v>8</v>
      </c>
      <c r="H1357" s="30" t="s">
        <v>32</v>
      </c>
      <c r="I1357" s="69">
        <f t="shared" si="92"/>
        <v>45383</v>
      </c>
      <c r="J1357" s="30" t="str">
        <f>CHOOSE(SUMPRODUCT((K1357:L1357&gt;0)*{1,2})+1,"","переработка","норма","норма + переработка")</f>
        <v>норма</v>
      </c>
      <c r="K1357" s="30">
        <f t="shared" si="93"/>
        <v>0</v>
      </c>
      <c r="L1357" s="30">
        <f>IF(A1357="В/П",,MIN(SUMIFS(L$3:L1356,H$3:H1356,H1357,B$3:B1356,B1357)+E1357,8)-SUMIFS(L$3:L1356,H$3:H1356,H1357,B$3:B1356,B1357))</f>
        <v>8</v>
      </c>
    </row>
    <row r="1358" spans="1:12" x14ac:dyDescent="0.2">
      <c r="B1358" s="6">
        <v>45386</v>
      </c>
      <c r="C1358" s="71" t="str">
        <f t="shared" si="91"/>
        <v>Чт</v>
      </c>
      <c r="D1358" s="30" t="s">
        <v>78</v>
      </c>
      <c r="E1358" s="30">
        <v>8</v>
      </c>
      <c r="H1358" s="30" t="s">
        <v>32</v>
      </c>
      <c r="I1358" s="69">
        <f t="shared" si="92"/>
        <v>45383</v>
      </c>
      <c r="J1358" s="30" t="str">
        <f>CHOOSE(SUMPRODUCT((K1358:L1358&gt;0)*{1,2})+1,"","переработка","норма","норма + переработка")</f>
        <v>норма</v>
      </c>
      <c r="K1358" s="30">
        <f t="shared" si="93"/>
        <v>0</v>
      </c>
      <c r="L1358" s="30">
        <f>IF(A1358="В/П",,MIN(SUMIFS(L$3:L1357,H$3:H1357,H1358,B$3:B1357,B1358)+E1358,8)-SUMIFS(L$3:L1357,H$3:H1357,H1358,B$3:B1357,B1358))</f>
        <v>8</v>
      </c>
    </row>
    <row r="1359" spans="1:12" x14ac:dyDescent="0.2">
      <c r="B1359" s="6">
        <v>45387</v>
      </c>
      <c r="C1359" s="71" t="str">
        <f t="shared" si="91"/>
        <v>Пт</v>
      </c>
      <c r="D1359" s="30" t="s">
        <v>78</v>
      </c>
      <c r="E1359" s="30">
        <v>8</v>
      </c>
      <c r="H1359" s="30" t="s">
        <v>32</v>
      </c>
      <c r="I1359" s="69">
        <f t="shared" si="92"/>
        <v>45383</v>
      </c>
      <c r="J1359" s="30" t="str">
        <f>CHOOSE(SUMPRODUCT((K1359:L1359&gt;0)*{1,2})+1,"","переработка","норма","норма + переработка")</f>
        <v>норма</v>
      </c>
      <c r="K1359" s="30">
        <f t="shared" si="93"/>
        <v>0</v>
      </c>
      <c r="L1359" s="30">
        <f>IF(A1359="В/П",,MIN(SUMIFS(L$3:L1358,H$3:H1358,H1359,B$3:B1358,B1359)+E1359,8)-SUMIFS(L$3:L1358,H$3:H1358,H1359,B$3:B1358,B1359))</f>
        <v>8</v>
      </c>
    </row>
    <row r="1360" spans="1:12" x14ac:dyDescent="0.2">
      <c r="A1360" s="66" t="s">
        <v>53</v>
      </c>
      <c r="B1360" s="6">
        <v>45388</v>
      </c>
      <c r="C1360" s="71" t="str">
        <f t="shared" si="91"/>
        <v>Сб</v>
      </c>
      <c r="E1360" s="30">
        <v>0</v>
      </c>
      <c r="H1360" s="30" t="s">
        <v>32</v>
      </c>
      <c r="I1360" s="69">
        <f t="shared" si="92"/>
        <v>45383</v>
      </c>
      <c r="J1360" s="30" t="str">
        <f>CHOOSE(SUMPRODUCT((K1360:L1360&gt;0)*{1,2})+1,"","переработка","норма","норма + переработка")</f>
        <v/>
      </c>
      <c r="K1360" s="30">
        <f t="shared" si="93"/>
        <v>0</v>
      </c>
      <c r="L1360" s="30">
        <f>IF(A1360="В/П",,MIN(SUMIFS(L$3:L1359,H$3:H1359,H1360,B$3:B1359,B1360)+E1360,8)-SUMIFS(L$3:L1359,H$3:H1359,H1360,B$3:B1359,B1360))</f>
        <v>0</v>
      </c>
    </row>
    <row r="1361" spans="1:12" x14ac:dyDescent="0.2">
      <c r="A1361" s="66" t="s">
        <v>53</v>
      </c>
      <c r="B1361" s="6">
        <v>45389</v>
      </c>
      <c r="C1361" s="71" t="str">
        <f t="shared" si="91"/>
        <v>Вс</v>
      </c>
      <c r="E1361" s="30">
        <v>0</v>
      </c>
      <c r="H1361" s="30" t="s">
        <v>32</v>
      </c>
      <c r="I1361" s="69">
        <f t="shared" si="92"/>
        <v>45383</v>
      </c>
      <c r="J1361" s="30" t="str">
        <f>CHOOSE(SUMPRODUCT((K1361:L1361&gt;0)*{1,2})+1,"","переработка","норма","норма + переработка")</f>
        <v/>
      </c>
      <c r="K1361" s="30">
        <f t="shared" si="93"/>
        <v>0</v>
      </c>
      <c r="L1361" s="30">
        <f>IF(A1361="В/П",,MIN(SUMIFS(L$3:L1360,H$3:H1360,H1361,B$3:B1360,B1361)+E1361,8)-SUMIFS(L$3:L1360,H$3:H1360,H1361,B$3:B1360,B1361))</f>
        <v>0</v>
      </c>
    </row>
    <row r="1362" spans="1:12" x14ac:dyDescent="0.2">
      <c r="B1362" s="6">
        <v>45390</v>
      </c>
      <c r="C1362" s="71" t="str">
        <f t="shared" si="91"/>
        <v>Пн</v>
      </c>
      <c r="D1362" s="30" t="s">
        <v>78</v>
      </c>
      <c r="E1362" s="30">
        <v>8</v>
      </c>
      <c r="H1362" s="30" t="s">
        <v>32</v>
      </c>
      <c r="I1362" s="69">
        <f t="shared" si="92"/>
        <v>45383</v>
      </c>
      <c r="J1362" s="30" t="str">
        <f>CHOOSE(SUMPRODUCT((K1362:L1362&gt;0)*{1,2})+1,"","переработка","норма","норма + переработка")</f>
        <v>норма</v>
      </c>
      <c r="K1362" s="30">
        <f t="shared" si="93"/>
        <v>0</v>
      </c>
      <c r="L1362" s="30">
        <f>IF(A1362="В/П",,MIN(SUMIFS(L$3:L1361,H$3:H1361,H1362,B$3:B1361,B1362)+E1362,8)-SUMIFS(L$3:L1361,H$3:H1361,H1362,B$3:B1361,B1362))</f>
        <v>8</v>
      </c>
    </row>
    <row r="1363" spans="1:12" x14ac:dyDescent="0.2">
      <c r="B1363" s="6">
        <v>45391</v>
      </c>
      <c r="C1363" s="71" t="str">
        <f t="shared" si="91"/>
        <v>Вт</v>
      </c>
      <c r="D1363" s="30" t="s">
        <v>78</v>
      </c>
      <c r="E1363" s="30">
        <v>8</v>
      </c>
      <c r="H1363" s="30" t="s">
        <v>32</v>
      </c>
      <c r="I1363" s="69">
        <f t="shared" si="92"/>
        <v>45383</v>
      </c>
      <c r="J1363" s="30" t="str">
        <f>CHOOSE(SUMPRODUCT((K1363:L1363&gt;0)*{1,2})+1,"","переработка","норма","норма + переработка")</f>
        <v>норма</v>
      </c>
      <c r="K1363" s="30">
        <f t="shared" si="93"/>
        <v>0</v>
      </c>
      <c r="L1363" s="30">
        <f>IF(A1363="В/П",,MIN(SUMIFS(L$3:L1362,H$3:H1362,H1363,B$3:B1362,B1363)+E1363,8)-SUMIFS(L$3:L1362,H$3:H1362,H1363,B$3:B1362,B1363))</f>
        <v>8</v>
      </c>
    </row>
    <row r="1364" spans="1:12" x14ac:dyDescent="0.2">
      <c r="B1364" s="6">
        <v>45392</v>
      </c>
      <c r="C1364" s="71" t="str">
        <f t="shared" si="91"/>
        <v>Ср</v>
      </c>
      <c r="D1364" s="30" t="s">
        <v>78</v>
      </c>
      <c r="E1364" s="30">
        <v>11</v>
      </c>
      <c r="H1364" s="30" t="s">
        <v>32</v>
      </c>
      <c r="I1364" s="69">
        <f t="shared" si="92"/>
        <v>45383</v>
      </c>
      <c r="J1364" s="30" t="str">
        <f>CHOOSE(SUMPRODUCT((K1364:L1364&gt;0)*{1,2})+1,"","переработка","норма","норма + переработка")</f>
        <v>норма + переработка</v>
      </c>
      <c r="K1364" s="30">
        <f t="shared" si="93"/>
        <v>3</v>
      </c>
      <c r="L1364" s="30">
        <f>IF(A1364="В/П",,MIN(SUMIFS(L$3:L1363,H$3:H1363,H1364,B$3:B1363,B1364)+E1364,8)-SUMIFS(L$3:L1363,H$3:H1363,H1364,B$3:B1363,B1364))</f>
        <v>8</v>
      </c>
    </row>
    <row r="1365" spans="1:12" x14ac:dyDescent="0.2">
      <c r="B1365" s="6">
        <v>45393</v>
      </c>
      <c r="C1365" s="71" t="str">
        <f t="shared" si="91"/>
        <v>Чт</v>
      </c>
      <c r="D1365" s="30" t="s">
        <v>78</v>
      </c>
      <c r="E1365" s="30">
        <v>8</v>
      </c>
      <c r="H1365" s="30" t="s">
        <v>32</v>
      </c>
      <c r="I1365" s="69">
        <f t="shared" si="92"/>
        <v>45383</v>
      </c>
      <c r="J1365" s="30" t="str">
        <f>CHOOSE(SUMPRODUCT((K1365:L1365&gt;0)*{1,2})+1,"","переработка","норма","норма + переработка")</f>
        <v>норма</v>
      </c>
      <c r="K1365" s="30">
        <f t="shared" si="93"/>
        <v>0</v>
      </c>
      <c r="L1365" s="30">
        <f>IF(A1365="В/П",,MIN(SUMIFS(L$3:L1364,H$3:H1364,H1365,B$3:B1364,B1365)+E1365,8)-SUMIFS(L$3:L1364,H$3:H1364,H1365,B$3:B1364,B1365))</f>
        <v>8</v>
      </c>
    </row>
    <row r="1366" spans="1:12" x14ac:dyDescent="0.2">
      <c r="B1366" s="6">
        <v>45394</v>
      </c>
      <c r="C1366" s="71" t="str">
        <f t="shared" si="91"/>
        <v>Пт</v>
      </c>
      <c r="D1366" s="30" t="s">
        <v>78</v>
      </c>
      <c r="E1366" s="30">
        <v>8</v>
      </c>
      <c r="H1366" s="30" t="s">
        <v>32</v>
      </c>
      <c r="I1366" s="69">
        <f t="shared" si="92"/>
        <v>45383</v>
      </c>
      <c r="J1366" s="30" t="str">
        <f>CHOOSE(SUMPRODUCT((K1366:L1366&gt;0)*{1,2})+1,"","переработка","норма","норма + переработка")</f>
        <v>норма</v>
      </c>
      <c r="K1366" s="30">
        <f t="shared" si="93"/>
        <v>0</v>
      </c>
      <c r="L1366" s="30">
        <f>IF(A1366="В/П",,MIN(SUMIFS(L$3:L1365,H$3:H1365,H1366,B$3:B1365,B1366)+E1366,8)-SUMIFS(L$3:L1365,H$3:H1365,H1366,B$3:B1365,B1366))</f>
        <v>8</v>
      </c>
    </row>
    <row r="1367" spans="1:12" x14ac:dyDescent="0.2">
      <c r="A1367" s="66" t="s">
        <v>53</v>
      </c>
      <c r="B1367" s="6">
        <v>45395</v>
      </c>
      <c r="C1367" s="71" t="str">
        <f t="shared" si="91"/>
        <v>Сб</v>
      </c>
      <c r="E1367" s="30">
        <v>0</v>
      </c>
      <c r="H1367" s="30" t="s">
        <v>32</v>
      </c>
      <c r="I1367" s="69">
        <f t="shared" si="92"/>
        <v>45383</v>
      </c>
      <c r="J1367" s="30" t="str">
        <f>CHOOSE(SUMPRODUCT((K1367:L1367&gt;0)*{1,2})+1,"","переработка","норма","норма + переработка")</f>
        <v/>
      </c>
      <c r="K1367" s="30">
        <f t="shared" si="93"/>
        <v>0</v>
      </c>
      <c r="L1367" s="30">
        <f>IF(A1367="В/П",,MIN(SUMIFS(L$3:L1366,H$3:H1366,H1367,B$3:B1366,B1367)+E1367,8)-SUMIFS(L$3:L1366,H$3:H1366,H1367,B$3:B1366,B1367))</f>
        <v>0</v>
      </c>
    </row>
    <row r="1368" spans="1:12" x14ac:dyDescent="0.2">
      <c r="A1368" s="66" t="s">
        <v>53</v>
      </c>
      <c r="B1368" s="6">
        <v>45396</v>
      </c>
      <c r="C1368" s="71" t="str">
        <f t="shared" si="91"/>
        <v>Вс</v>
      </c>
      <c r="E1368" s="30">
        <v>0</v>
      </c>
      <c r="H1368" s="30" t="s">
        <v>32</v>
      </c>
      <c r="I1368" s="69">
        <f t="shared" si="92"/>
        <v>45383</v>
      </c>
      <c r="J1368" s="30" t="str">
        <f>CHOOSE(SUMPRODUCT((K1368:L1368&gt;0)*{1,2})+1,"","переработка","норма","норма + переработка")</f>
        <v/>
      </c>
      <c r="K1368" s="30">
        <f t="shared" si="93"/>
        <v>0</v>
      </c>
      <c r="L1368" s="30">
        <f>IF(A1368="В/П",,MIN(SUMIFS(L$3:L1367,H$3:H1367,H1368,B$3:B1367,B1368)+E1368,8)-SUMIFS(L$3:L1367,H$3:H1367,H1368,B$3:B1367,B1368))</f>
        <v>0</v>
      </c>
    </row>
    <row r="1369" spans="1:12" x14ac:dyDescent="0.2">
      <c r="B1369" s="6">
        <v>45397</v>
      </c>
      <c r="C1369" s="71" t="str">
        <f t="shared" si="91"/>
        <v>Пн</v>
      </c>
      <c r="D1369" s="30" t="s">
        <v>78</v>
      </c>
      <c r="E1369" s="30">
        <v>8</v>
      </c>
      <c r="H1369" s="30" t="s">
        <v>32</v>
      </c>
      <c r="I1369" s="69">
        <f t="shared" si="92"/>
        <v>45383</v>
      </c>
      <c r="J1369" s="30" t="str">
        <f>CHOOSE(SUMPRODUCT((K1369:L1369&gt;0)*{1,2})+1,"","переработка","норма","норма + переработка")</f>
        <v>норма</v>
      </c>
      <c r="K1369" s="30">
        <f t="shared" si="93"/>
        <v>0</v>
      </c>
      <c r="L1369" s="30">
        <f>IF(A1369="В/П",,MIN(SUMIFS(L$3:L1368,H$3:H1368,H1369,B$3:B1368,B1369)+E1369,8)-SUMIFS(L$3:L1368,H$3:H1368,H1369,B$3:B1368,B1369))</f>
        <v>8</v>
      </c>
    </row>
    <row r="1370" spans="1:12" x14ac:dyDescent="0.2">
      <c r="B1370" s="6">
        <v>45398</v>
      </c>
      <c r="C1370" s="71" t="str">
        <f t="shared" si="91"/>
        <v>Вт</v>
      </c>
      <c r="D1370" s="30" t="s">
        <v>78</v>
      </c>
      <c r="E1370" s="30">
        <v>8</v>
      </c>
      <c r="H1370" s="30" t="s">
        <v>32</v>
      </c>
      <c r="I1370" s="69">
        <f t="shared" si="92"/>
        <v>45383</v>
      </c>
      <c r="J1370" s="30" t="str">
        <f>CHOOSE(SUMPRODUCT((K1370:L1370&gt;0)*{1,2})+1,"","переработка","норма","норма + переработка")</f>
        <v>норма</v>
      </c>
      <c r="K1370" s="30">
        <f t="shared" si="93"/>
        <v>0</v>
      </c>
      <c r="L1370" s="30">
        <f>IF(A1370="В/П",,MIN(SUMIFS(L$3:L1369,H$3:H1369,H1370,B$3:B1369,B1370)+E1370,8)-SUMIFS(L$3:L1369,H$3:H1369,H1370,B$3:B1369,B1370))</f>
        <v>8</v>
      </c>
    </row>
    <row r="1371" spans="1:12" x14ac:dyDescent="0.2">
      <c r="B1371" s="6">
        <v>45399</v>
      </c>
      <c r="C1371" s="71" t="str">
        <f t="shared" si="91"/>
        <v>Ср</v>
      </c>
      <c r="D1371" s="30" t="s">
        <v>78</v>
      </c>
      <c r="E1371" s="30">
        <v>8</v>
      </c>
      <c r="H1371" s="30" t="s">
        <v>32</v>
      </c>
      <c r="I1371" s="69">
        <f t="shared" si="92"/>
        <v>45383</v>
      </c>
      <c r="J1371" s="30" t="str">
        <f>CHOOSE(SUMPRODUCT((K1371:L1371&gt;0)*{1,2})+1,"","переработка","норма","норма + переработка")</f>
        <v>норма</v>
      </c>
      <c r="K1371" s="30">
        <f t="shared" si="93"/>
        <v>0</v>
      </c>
      <c r="L1371" s="30">
        <f>IF(A1371="В/П",,MIN(SUMIFS(L$3:L1370,H$3:H1370,H1371,B$3:B1370,B1371)+E1371,8)-SUMIFS(L$3:L1370,H$3:H1370,H1371,B$3:B1370,B1371))</f>
        <v>8</v>
      </c>
    </row>
    <row r="1372" spans="1:12" x14ac:dyDescent="0.2">
      <c r="B1372" s="6">
        <v>45400</v>
      </c>
      <c r="C1372" s="71" t="str">
        <f t="shared" si="91"/>
        <v>Чт</v>
      </c>
      <c r="D1372" s="30" t="s">
        <v>78</v>
      </c>
      <c r="E1372" s="30">
        <v>8</v>
      </c>
      <c r="H1372" s="30" t="s">
        <v>32</v>
      </c>
      <c r="I1372" s="69">
        <f t="shared" si="92"/>
        <v>45383</v>
      </c>
      <c r="J1372" s="30" t="str">
        <f>CHOOSE(SUMPRODUCT((K1372:L1372&gt;0)*{1,2})+1,"","переработка","норма","норма + переработка")</f>
        <v>норма</v>
      </c>
      <c r="K1372" s="30">
        <f t="shared" si="93"/>
        <v>0</v>
      </c>
      <c r="L1372" s="30">
        <f>IF(A1372="В/П",,MIN(SUMIFS(L$3:L1371,H$3:H1371,H1372,B$3:B1371,B1372)+E1372,8)-SUMIFS(L$3:L1371,H$3:H1371,H1372,B$3:B1371,B1372))</f>
        <v>8</v>
      </c>
    </row>
    <row r="1373" spans="1:12" x14ac:dyDescent="0.2">
      <c r="B1373" s="6">
        <v>45401</v>
      </c>
      <c r="C1373" s="71" t="str">
        <f t="shared" si="91"/>
        <v>Пт</v>
      </c>
      <c r="D1373" s="30" t="s">
        <v>78</v>
      </c>
      <c r="E1373" s="30">
        <v>8</v>
      </c>
      <c r="H1373" s="30" t="s">
        <v>32</v>
      </c>
      <c r="I1373" s="69">
        <f t="shared" si="92"/>
        <v>45383</v>
      </c>
      <c r="J1373" s="30" t="str">
        <f>CHOOSE(SUMPRODUCT((K1373:L1373&gt;0)*{1,2})+1,"","переработка","норма","норма + переработка")</f>
        <v>норма</v>
      </c>
      <c r="K1373" s="30">
        <f t="shared" si="93"/>
        <v>0</v>
      </c>
      <c r="L1373" s="30">
        <f>IF(A1373="В/П",,MIN(SUMIFS(L$3:L1372,H$3:H1372,H1373,B$3:B1372,B1373)+E1373,8)-SUMIFS(L$3:L1372,H$3:H1372,H1373,B$3:B1372,B1373))</f>
        <v>8</v>
      </c>
    </row>
    <row r="1374" spans="1:12" x14ac:dyDescent="0.2">
      <c r="A1374" s="66" t="s">
        <v>53</v>
      </c>
      <c r="B1374" s="6">
        <v>45402</v>
      </c>
      <c r="C1374" s="71" t="str">
        <f t="shared" si="91"/>
        <v>Сб</v>
      </c>
      <c r="E1374" s="30">
        <v>0</v>
      </c>
      <c r="H1374" s="30" t="s">
        <v>32</v>
      </c>
      <c r="I1374" s="69">
        <f t="shared" si="92"/>
        <v>45383</v>
      </c>
      <c r="J1374" s="30" t="str">
        <f>CHOOSE(SUMPRODUCT((K1374:L1374&gt;0)*{1,2})+1,"","переработка","норма","норма + переработка")</f>
        <v/>
      </c>
      <c r="K1374" s="30">
        <f t="shared" si="93"/>
        <v>0</v>
      </c>
      <c r="L1374" s="30">
        <f>IF(A1374="В/П",,MIN(SUMIFS(L$3:L1373,H$3:H1373,H1374,B$3:B1373,B1374)+E1374,8)-SUMIFS(L$3:L1373,H$3:H1373,H1374,B$3:B1373,B1374))</f>
        <v>0</v>
      </c>
    </row>
    <row r="1375" spans="1:12" x14ac:dyDescent="0.2">
      <c r="A1375" s="66" t="s">
        <v>53</v>
      </c>
      <c r="B1375" s="6">
        <v>45403</v>
      </c>
      <c r="C1375" s="71" t="str">
        <f t="shared" si="91"/>
        <v>Вс</v>
      </c>
      <c r="E1375" s="30">
        <v>0</v>
      </c>
      <c r="H1375" s="30" t="s">
        <v>32</v>
      </c>
      <c r="I1375" s="69">
        <f t="shared" si="92"/>
        <v>45383</v>
      </c>
      <c r="J1375" s="30" t="str">
        <f>CHOOSE(SUMPRODUCT((K1375:L1375&gt;0)*{1,2})+1,"","переработка","норма","норма + переработка")</f>
        <v/>
      </c>
      <c r="K1375" s="30">
        <f t="shared" si="93"/>
        <v>0</v>
      </c>
      <c r="L1375" s="30">
        <f>IF(A1375="В/П",,MIN(SUMIFS(L$3:L1374,H$3:H1374,H1375,B$3:B1374,B1375)+E1375,8)-SUMIFS(L$3:L1374,H$3:H1374,H1375,B$3:B1374,B1375))</f>
        <v>0</v>
      </c>
    </row>
    <row r="1376" spans="1:12" x14ac:dyDescent="0.2">
      <c r="B1376" s="6">
        <v>45404</v>
      </c>
      <c r="C1376" s="71" t="str">
        <f t="shared" si="91"/>
        <v>Пн</v>
      </c>
      <c r="D1376" s="30" t="s">
        <v>77</v>
      </c>
      <c r="E1376" s="30">
        <v>8</v>
      </c>
      <c r="H1376" s="30" t="s">
        <v>32</v>
      </c>
      <c r="I1376" s="69">
        <f t="shared" si="92"/>
        <v>45383</v>
      </c>
      <c r="J1376" s="30" t="str">
        <f>CHOOSE(SUMPRODUCT((K1376:L1376&gt;0)*{1,2})+1,"","переработка","норма","норма + переработка")</f>
        <v>норма</v>
      </c>
      <c r="K1376" s="30">
        <f t="shared" si="93"/>
        <v>0</v>
      </c>
      <c r="L1376" s="30">
        <f>IF(A1376="В/П",,MIN(SUMIFS(L$3:L1375,H$3:H1375,H1376,B$3:B1375,B1376)+E1376,8)-SUMIFS(L$3:L1375,H$3:H1375,H1376,B$3:B1375,B1376))</f>
        <v>8</v>
      </c>
    </row>
    <row r="1377" spans="1:12" x14ac:dyDescent="0.2">
      <c r="B1377" s="6">
        <v>45405</v>
      </c>
      <c r="C1377" s="71" t="str">
        <f t="shared" si="91"/>
        <v>Вт</v>
      </c>
      <c r="D1377" s="30" t="s">
        <v>77</v>
      </c>
      <c r="E1377" s="30">
        <v>8</v>
      </c>
      <c r="H1377" s="30" t="s">
        <v>32</v>
      </c>
      <c r="I1377" s="69">
        <f t="shared" si="92"/>
        <v>45383</v>
      </c>
      <c r="J1377" s="30" t="str">
        <f>CHOOSE(SUMPRODUCT((K1377:L1377&gt;0)*{1,2})+1,"","переработка","норма","норма + переработка")</f>
        <v>норма</v>
      </c>
      <c r="K1377" s="30">
        <f t="shared" si="93"/>
        <v>0</v>
      </c>
      <c r="L1377" s="30">
        <f>IF(A1377="В/П",,MIN(SUMIFS(L$3:L1376,H$3:H1376,H1377,B$3:B1376,B1377)+E1377,8)-SUMIFS(L$3:L1376,H$3:H1376,H1377,B$3:B1376,B1377))</f>
        <v>8</v>
      </c>
    </row>
    <row r="1378" spans="1:12" x14ac:dyDescent="0.2">
      <c r="B1378" s="6">
        <v>45406</v>
      </c>
      <c r="C1378" s="71" t="str">
        <f t="shared" si="91"/>
        <v>Ср</v>
      </c>
      <c r="D1378" s="30" t="s">
        <v>77</v>
      </c>
      <c r="E1378" s="30">
        <v>8</v>
      </c>
      <c r="H1378" s="30" t="s">
        <v>32</v>
      </c>
      <c r="I1378" s="69">
        <f t="shared" si="92"/>
        <v>45383</v>
      </c>
      <c r="J1378" s="30" t="str">
        <f>CHOOSE(SUMPRODUCT((K1378:L1378&gt;0)*{1,2})+1,"","переработка","норма","норма + переработка")</f>
        <v>норма</v>
      </c>
      <c r="K1378" s="30">
        <f t="shared" si="93"/>
        <v>0</v>
      </c>
      <c r="L1378" s="30">
        <f>IF(A1378="В/П",,MIN(SUMIFS(L$3:L1377,H$3:H1377,H1378,B$3:B1377,B1378)+E1378,8)-SUMIFS(L$3:L1377,H$3:H1377,H1378,B$3:B1377,B1378))</f>
        <v>8</v>
      </c>
    </row>
    <row r="1379" spans="1:12" x14ac:dyDescent="0.2">
      <c r="B1379" s="6">
        <v>45407</v>
      </c>
      <c r="C1379" s="71" t="str">
        <f t="shared" si="91"/>
        <v>Чт</v>
      </c>
      <c r="D1379" s="30" t="s">
        <v>77</v>
      </c>
      <c r="E1379" s="30">
        <v>8</v>
      </c>
      <c r="H1379" s="30" t="s">
        <v>32</v>
      </c>
      <c r="I1379" s="69">
        <f t="shared" si="92"/>
        <v>45383</v>
      </c>
      <c r="J1379" s="30" t="str">
        <f>CHOOSE(SUMPRODUCT((K1379:L1379&gt;0)*{1,2})+1,"","переработка","норма","норма + переработка")</f>
        <v>норма</v>
      </c>
      <c r="K1379" s="30">
        <f t="shared" si="93"/>
        <v>0</v>
      </c>
      <c r="L1379" s="30">
        <f>IF(A1379="В/П",,MIN(SUMIFS(L$3:L1378,H$3:H1378,H1379,B$3:B1378,B1379)+E1379,8)-SUMIFS(L$3:L1378,H$3:H1378,H1379,B$3:B1378,B1379))</f>
        <v>8</v>
      </c>
    </row>
    <row r="1380" spans="1:12" x14ac:dyDescent="0.2">
      <c r="B1380" s="6">
        <v>45408</v>
      </c>
      <c r="C1380" s="71" t="str">
        <f t="shared" si="91"/>
        <v>Пт</v>
      </c>
      <c r="D1380" s="30" t="s">
        <v>77</v>
      </c>
      <c r="E1380" s="30">
        <v>8</v>
      </c>
      <c r="H1380" s="30" t="s">
        <v>32</v>
      </c>
      <c r="I1380" s="69">
        <f t="shared" si="92"/>
        <v>45383</v>
      </c>
      <c r="J1380" s="30" t="str">
        <f>CHOOSE(SUMPRODUCT((K1380:L1380&gt;0)*{1,2})+1,"","переработка","норма","норма + переработка")</f>
        <v>норма</v>
      </c>
      <c r="K1380" s="30">
        <f t="shared" si="93"/>
        <v>0</v>
      </c>
      <c r="L1380" s="30">
        <f>IF(A1380="В/П",,MIN(SUMIFS(L$3:L1379,H$3:H1379,H1380,B$3:B1379,B1380)+E1380,8)-SUMIFS(L$3:L1379,H$3:H1379,H1380,B$3:B1379,B1380))</f>
        <v>8</v>
      </c>
    </row>
    <row r="1381" spans="1:12" x14ac:dyDescent="0.2">
      <c r="B1381" s="6">
        <v>45409</v>
      </c>
      <c r="C1381" s="71" t="str">
        <f t="shared" ref="C1381:C1447" si="94">TEXT(B1381,"ДДД")</f>
        <v>Сб</v>
      </c>
      <c r="D1381" s="30" t="s">
        <v>77</v>
      </c>
      <c r="E1381" s="30">
        <v>8</v>
      </c>
      <c r="H1381" s="30" t="s">
        <v>32</v>
      </c>
      <c r="I1381" s="69">
        <f t="shared" si="92"/>
        <v>45383</v>
      </c>
      <c r="J1381" s="30" t="str">
        <f>CHOOSE(SUMPRODUCT((K1381:L1381&gt;0)*{1,2})+1,"","переработка","норма","норма + переработка")</f>
        <v>норма</v>
      </c>
      <c r="K1381" s="30">
        <f t="shared" si="93"/>
        <v>0</v>
      </c>
      <c r="L1381" s="30">
        <f>IF(A1381="В/П",,MIN(SUMIFS(L$3:L1380,H$3:H1380,H1381,B$3:B1380,B1381)+E1381,8)-SUMIFS(L$3:L1380,H$3:H1380,H1381,B$3:B1380,B1381))</f>
        <v>8</v>
      </c>
    </row>
    <row r="1382" spans="1:12" x14ac:dyDescent="0.2">
      <c r="A1382" s="66" t="s">
        <v>53</v>
      </c>
      <c r="B1382" s="6">
        <v>45410</v>
      </c>
      <c r="C1382" s="71" t="str">
        <f t="shared" si="94"/>
        <v>Вс</v>
      </c>
      <c r="E1382" s="30">
        <v>0</v>
      </c>
      <c r="H1382" s="30" t="s">
        <v>32</v>
      </c>
      <c r="I1382" s="69">
        <f t="shared" si="92"/>
        <v>45383</v>
      </c>
      <c r="J1382" s="30" t="str">
        <f>CHOOSE(SUMPRODUCT((K1382:L1382&gt;0)*{1,2})+1,"","переработка","норма","норма + переработка")</f>
        <v/>
      </c>
      <c r="K1382" s="30">
        <f t="shared" si="93"/>
        <v>0</v>
      </c>
      <c r="L1382" s="30">
        <f>IF(A1382="В/П",,MIN(SUMIFS(L$3:L1381,H$3:H1381,H1382,B$3:B1381,B1382)+E1382,8)-SUMIFS(L$3:L1381,H$3:H1381,H1382,B$3:B1381,B1382))</f>
        <v>0</v>
      </c>
    </row>
    <row r="1383" spans="1:12" x14ac:dyDescent="0.2">
      <c r="A1383" s="66" t="s">
        <v>53</v>
      </c>
      <c r="B1383" s="6">
        <v>45411</v>
      </c>
      <c r="C1383" s="71" t="str">
        <f t="shared" si="94"/>
        <v>Пн</v>
      </c>
      <c r="E1383" s="30">
        <v>0</v>
      </c>
      <c r="H1383" s="30" t="s">
        <v>32</v>
      </c>
      <c r="I1383" s="69">
        <f t="shared" si="92"/>
        <v>45383</v>
      </c>
      <c r="J1383" s="30" t="str">
        <f>CHOOSE(SUMPRODUCT((K1383:L1383&gt;0)*{1,2})+1,"","переработка","норма","норма + переработка")</f>
        <v/>
      </c>
      <c r="K1383" s="30">
        <f t="shared" si="93"/>
        <v>0</v>
      </c>
      <c r="L1383" s="30">
        <f>IF(A1383="В/П",,MIN(SUMIFS(L$3:L1382,H$3:H1382,H1383,B$3:B1382,B1383)+E1383,8)-SUMIFS(L$3:L1382,H$3:H1382,H1383,B$3:B1382,B1383))</f>
        <v>0</v>
      </c>
    </row>
    <row r="1384" spans="1:12" x14ac:dyDescent="0.2">
      <c r="A1384" s="66" t="s">
        <v>53</v>
      </c>
      <c r="B1384" s="6">
        <v>45412</v>
      </c>
      <c r="C1384" s="71" t="str">
        <f t="shared" si="94"/>
        <v>Вт</v>
      </c>
      <c r="E1384" s="30">
        <v>0</v>
      </c>
      <c r="H1384" s="30" t="s">
        <v>32</v>
      </c>
      <c r="I1384" s="69">
        <f t="shared" si="92"/>
        <v>45383</v>
      </c>
      <c r="J1384" s="30" t="str">
        <f>CHOOSE(SUMPRODUCT((K1384:L1384&gt;0)*{1,2})+1,"","переработка","норма","норма + переработка")</f>
        <v/>
      </c>
      <c r="K1384" s="30">
        <f t="shared" si="93"/>
        <v>0</v>
      </c>
      <c r="L1384" s="30">
        <f>IF(A1384="В/П",,MIN(SUMIFS(L$3:L1383,H$3:H1383,H1384,B$3:B1383,B1384)+E1384,8)-SUMIFS(L$3:L1383,H$3:H1383,H1384,B$3:B1383,B1384))</f>
        <v>0</v>
      </c>
    </row>
    <row r="1385" spans="1:12" x14ac:dyDescent="0.2">
      <c r="B1385" s="6">
        <v>45383</v>
      </c>
      <c r="C1385" s="71" t="str">
        <f t="shared" si="94"/>
        <v>Пн</v>
      </c>
      <c r="D1385" s="30" t="s">
        <v>45</v>
      </c>
      <c r="E1385" s="30">
        <v>8</v>
      </c>
      <c r="H1385" s="30" t="s">
        <v>46</v>
      </c>
      <c r="I1385" s="69">
        <f t="shared" si="92"/>
        <v>45383</v>
      </c>
      <c r="J1385" s="30" t="str">
        <f>CHOOSE(SUMPRODUCT((K1385:L1385&gt;0)*{1,2})+1,"","переработка","норма","норма + переработка")</f>
        <v>норма</v>
      </c>
      <c r="K1385" s="30">
        <f t="shared" si="93"/>
        <v>0</v>
      </c>
      <c r="L1385" s="30">
        <f>IF(A1385="В/П",,MIN(SUMIFS(L$3:L1384,H$3:H1384,H1385,B$3:B1384,B1385)+E1385,8)-SUMIFS(L$3:L1384,H$3:H1384,H1385,B$3:B1384,B1385))</f>
        <v>8</v>
      </c>
    </row>
    <row r="1386" spans="1:12" x14ac:dyDescent="0.2">
      <c r="B1386" s="6">
        <v>45384</v>
      </c>
      <c r="C1386" s="71" t="str">
        <f t="shared" si="94"/>
        <v>Вт</v>
      </c>
      <c r="D1386" s="30" t="s">
        <v>45</v>
      </c>
      <c r="E1386" s="30">
        <v>8</v>
      </c>
      <c r="H1386" s="30" t="s">
        <v>46</v>
      </c>
      <c r="I1386" s="69">
        <f t="shared" si="92"/>
        <v>45383</v>
      </c>
      <c r="J1386" s="30" t="str">
        <f>CHOOSE(SUMPRODUCT((K1386:L1386&gt;0)*{1,2})+1,"","переработка","норма","норма + переработка")</f>
        <v>норма</v>
      </c>
      <c r="K1386" s="30">
        <f t="shared" si="93"/>
        <v>0</v>
      </c>
      <c r="L1386" s="30">
        <f>IF(A1386="В/П",,MIN(SUMIFS(L$3:L1385,H$3:H1385,H1386,B$3:B1385,B1386)+E1386,8)-SUMIFS(L$3:L1385,H$3:H1385,H1386,B$3:B1385,B1386))</f>
        <v>8</v>
      </c>
    </row>
    <row r="1387" spans="1:12" x14ac:dyDescent="0.2">
      <c r="B1387" s="6">
        <v>45385</v>
      </c>
      <c r="C1387" s="71" t="str">
        <f t="shared" si="94"/>
        <v>Ср</v>
      </c>
      <c r="D1387" s="30" t="s">
        <v>45</v>
      </c>
      <c r="E1387" s="30">
        <v>8</v>
      </c>
      <c r="H1387" s="30" t="s">
        <v>46</v>
      </c>
      <c r="I1387" s="69">
        <f t="shared" si="92"/>
        <v>45383</v>
      </c>
      <c r="J1387" s="30" t="str">
        <f>CHOOSE(SUMPRODUCT((K1387:L1387&gt;0)*{1,2})+1,"","переработка","норма","норма + переработка")</f>
        <v>норма</v>
      </c>
      <c r="K1387" s="30">
        <f t="shared" si="93"/>
        <v>0</v>
      </c>
      <c r="L1387" s="30">
        <f>IF(A1387="В/П",,MIN(SUMIFS(L$3:L1386,H$3:H1386,H1387,B$3:B1386,B1387)+E1387,8)-SUMIFS(L$3:L1386,H$3:H1386,H1387,B$3:B1386,B1387))</f>
        <v>8</v>
      </c>
    </row>
    <row r="1388" spans="1:12" x14ac:dyDescent="0.2">
      <c r="B1388" s="6">
        <v>45386</v>
      </c>
      <c r="C1388" s="71" t="str">
        <f t="shared" si="94"/>
        <v>Чт</v>
      </c>
      <c r="D1388" s="30" t="s">
        <v>45</v>
      </c>
      <c r="E1388" s="30">
        <v>8</v>
      </c>
      <c r="H1388" s="30" t="s">
        <v>46</v>
      </c>
      <c r="I1388" s="69">
        <f t="shared" si="92"/>
        <v>45383</v>
      </c>
      <c r="J1388" s="30" t="str">
        <f>CHOOSE(SUMPRODUCT((K1388:L1388&gt;0)*{1,2})+1,"","переработка","норма","норма + переработка")</f>
        <v>норма</v>
      </c>
      <c r="K1388" s="30">
        <f t="shared" si="93"/>
        <v>0</v>
      </c>
      <c r="L1388" s="30">
        <f>IF(A1388="В/П",,MIN(SUMIFS(L$3:L1387,H$3:H1387,H1388,B$3:B1387,B1388)+E1388,8)-SUMIFS(L$3:L1387,H$3:H1387,H1388,B$3:B1387,B1388))</f>
        <v>8</v>
      </c>
    </row>
    <row r="1389" spans="1:12" x14ac:dyDescent="0.2">
      <c r="B1389" s="6">
        <v>45387</v>
      </c>
      <c r="C1389" s="71" t="str">
        <f t="shared" si="94"/>
        <v>Пт</v>
      </c>
      <c r="D1389" s="30" t="s">
        <v>45</v>
      </c>
      <c r="E1389" s="30">
        <v>8</v>
      </c>
      <c r="H1389" s="30" t="s">
        <v>46</v>
      </c>
      <c r="I1389" s="69">
        <f t="shared" si="92"/>
        <v>45383</v>
      </c>
      <c r="J1389" s="30" t="str">
        <f>CHOOSE(SUMPRODUCT((K1389:L1389&gt;0)*{1,2})+1,"","переработка","норма","норма + переработка")</f>
        <v>норма</v>
      </c>
      <c r="K1389" s="30">
        <f t="shared" si="93"/>
        <v>0</v>
      </c>
      <c r="L1389" s="30">
        <f>IF(A1389="В/П",,MIN(SUMIFS(L$3:L1388,H$3:H1388,H1389,B$3:B1388,B1389)+E1389,8)-SUMIFS(L$3:L1388,H$3:H1388,H1389,B$3:B1388,B1389))</f>
        <v>8</v>
      </c>
    </row>
    <row r="1390" spans="1:12" x14ac:dyDescent="0.2">
      <c r="A1390" s="66" t="s">
        <v>53</v>
      </c>
      <c r="B1390" s="6">
        <v>45388</v>
      </c>
      <c r="C1390" s="71" t="str">
        <f t="shared" si="94"/>
        <v>Сб</v>
      </c>
      <c r="E1390" s="30">
        <v>0</v>
      </c>
      <c r="H1390" s="30" t="s">
        <v>46</v>
      </c>
      <c r="I1390" s="69">
        <f t="shared" si="92"/>
        <v>45383</v>
      </c>
      <c r="J1390" s="30" t="str">
        <f>CHOOSE(SUMPRODUCT((K1390:L1390&gt;0)*{1,2})+1,"","переработка","норма","норма + переработка")</f>
        <v/>
      </c>
      <c r="K1390" s="30">
        <f t="shared" si="93"/>
        <v>0</v>
      </c>
      <c r="L1390" s="30">
        <f>IF(A1390="В/П",,MIN(SUMIFS(L$3:L1389,H$3:H1389,H1390,B$3:B1389,B1390)+E1390,8)-SUMIFS(L$3:L1389,H$3:H1389,H1390,B$3:B1389,B1390))</f>
        <v>0</v>
      </c>
    </row>
    <row r="1391" spans="1:12" x14ac:dyDescent="0.2">
      <c r="A1391" s="66" t="s">
        <v>53</v>
      </c>
      <c r="B1391" s="6">
        <v>45389</v>
      </c>
      <c r="C1391" s="71" t="str">
        <f t="shared" si="94"/>
        <v>Вс</v>
      </c>
      <c r="E1391" s="30">
        <v>0</v>
      </c>
      <c r="H1391" s="30" t="s">
        <v>46</v>
      </c>
      <c r="I1391" s="69">
        <f t="shared" si="92"/>
        <v>45383</v>
      </c>
      <c r="J1391" s="30" t="str">
        <f>CHOOSE(SUMPRODUCT((K1391:L1391&gt;0)*{1,2})+1,"","переработка","норма","норма + переработка")</f>
        <v/>
      </c>
      <c r="K1391" s="30">
        <f t="shared" si="93"/>
        <v>0</v>
      </c>
      <c r="L1391" s="30">
        <f>IF(A1391="В/П",,MIN(SUMIFS(L$3:L1390,H$3:H1390,H1391,B$3:B1390,B1391)+E1391,8)-SUMIFS(L$3:L1390,H$3:H1390,H1391,B$3:B1390,B1391))</f>
        <v>0</v>
      </c>
    </row>
    <row r="1392" spans="1:12" x14ac:dyDescent="0.2">
      <c r="B1392" s="6">
        <v>45390</v>
      </c>
      <c r="C1392" s="71" t="str">
        <f t="shared" si="94"/>
        <v>Пн</v>
      </c>
      <c r="D1392" s="30" t="s">
        <v>45</v>
      </c>
      <c r="E1392" s="30">
        <v>8</v>
      </c>
      <c r="H1392" s="30" t="s">
        <v>46</v>
      </c>
      <c r="I1392" s="69">
        <f t="shared" si="92"/>
        <v>45383</v>
      </c>
      <c r="J1392" s="30" t="str">
        <f>CHOOSE(SUMPRODUCT((K1392:L1392&gt;0)*{1,2})+1,"","переработка","норма","норма + переработка")</f>
        <v>норма</v>
      </c>
      <c r="K1392" s="30">
        <f t="shared" si="93"/>
        <v>0</v>
      </c>
      <c r="L1392" s="30">
        <f>IF(A1392="В/П",,MIN(SUMIFS(L$3:L1391,H$3:H1391,H1392,B$3:B1391,B1392)+E1392,8)-SUMIFS(L$3:L1391,H$3:H1391,H1392,B$3:B1391,B1392))</f>
        <v>8</v>
      </c>
    </row>
    <row r="1393" spans="1:12" x14ac:dyDescent="0.2">
      <c r="B1393" s="6">
        <v>45391</v>
      </c>
      <c r="C1393" s="71" t="str">
        <f t="shared" si="94"/>
        <v>Вт</v>
      </c>
      <c r="D1393" s="30" t="s">
        <v>45</v>
      </c>
      <c r="E1393" s="30">
        <v>8</v>
      </c>
      <c r="H1393" s="30" t="s">
        <v>46</v>
      </c>
      <c r="I1393" s="69">
        <f t="shared" si="92"/>
        <v>45383</v>
      </c>
      <c r="J1393" s="30" t="str">
        <f>CHOOSE(SUMPRODUCT((K1393:L1393&gt;0)*{1,2})+1,"","переработка","норма","норма + переработка")</f>
        <v>норма</v>
      </c>
      <c r="K1393" s="30">
        <f t="shared" si="93"/>
        <v>0</v>
      </c>
      <c r="L1393" s="30">
        <f>IF(A1393="В/П",,MIN(SUMIFS(L$3:L1392,H$3:H1392,H1393,B$3:B1392,B1393)+E1393,8)-SUMIFS(L$3:L1392,H$3:H1392,H1393,B$3:B1392,B1393))</f>
        <v>8</v>
      </c>
    </row>
    <row r="1394" spans="1:12" x14ac:dyDescent="0.2">
      <c r="B1394" s="6">
        <v>45392</v>
      </c>
      <c r="C1394" s="71" t="str">
        <f t="shared" si="94"/>
        <v>Ср</v>
      </c>
      <c r="D1394" s="30" t="s">
        <v>45</v>
      </c>
      <c r="E1394" s="30">
        <v>8</v>
      </c>
      <c r="H1394" s="30" t="s">
        <v>46</v>
      </c>
      <c r="I1394" s="69">
        <f t="shared" si="92"/>
        <v>45383</v>
      </c>
      <c r="J1394" s="30" t="str">
        <f>CHOOSE(SUMPRODUCT((K1394:L1394&gt;0)*{1,2})+1,"","переработка","норма","норма + переработка")</f>
        <v>норма</v>
      </c>
      <c r="K1394" s="30">
        <f t="shared" si="93"/>
        <v>0</v>
      </c>
      <c r="L1394" s="30">
        <f>IF(A1394="В/П",,MIN(SUMIFS(L$3:L1393,H$3:H1393,H1394,B$3:B1393,B1394)+E1394,8)-SUMIFS(L$3:L1393,H$3:H1393,H1394,B$3:B1393,B1394))</f>
        <v>8</v>
      </c>
    </row>
    <row r="1395" spans="1:12" x14ac:dyDescent="0.2">
      <c r="B1395" s="6">
        <v>45393</v>
      </c>
      <c r="C1395" s="71" t="str">
        <f t="shared" si="94"/>
        <v>Чт</v>
      </c>
      <c r="D1395" s="30" t="s">
        <v>45</v>
      </c>
      <c r="E1395" s="30">
        <v>8</v>
      </c>
      <c r="H1395" s="30" t="s">
        <v>46</v>
      </c>
      <c r="I1395" s="69">
        <f t="shared" si="92"/>
        <v>45383</v>
      </c>
      <c r="J1395" s="30" t="str">
        <f>CHOOSE(SUMPRODUCT((K1395:L1395&gt;0)*{1,2})+1,"","переработка","норма","норма + переработка")</f>
        <v>норма</v>
      </c>
      <c r="K1395" s="30">
        <f t="shared" si="93"/>
        <v>0</v>
      </c>
      <c r="L1395" s="30">
        <f>IF(A1395="В/П",,MIN(SUMIFS(L$3:L1394,H$3:H1394,H1395,B$3:B1394,B1395)+E1395,8)-SUMIFS(L$3:L1394,H$3:H1394,H1395,B$3:B1394,B1395))</f>
        <v>8</v>
      </c>
    </row>
    <row r="1396" spans="1:12" x14ac:dyDescent="0.2">
      <c r="B1396" s="6">
        <v>45394</v>
      </c>
      <c r="C1396" s="71" t="str">
        <f t="shared" si="94"/>
        <v>Пт</v>
      </c>
      <c r="D1396" s="30" t="s">
        <v>45</v>
      </c>
      <c r="E1396" s="30">
        <v>8</v>
      </c>
      <c r="H1396" s="30" t="s">
        <v>46</v>
      </c>
      <c r="I1396" s="69">
        <f t="shared" si="92"/>
        <v>45383</v>
      </c>
      <c r="J1396" s="30" t="str">
        <f>CHOOSE(SUMPRODUCT((K1396:L1396&gt;0)*{1,2})+1,"","переработка","норма","норма + переработка")</f>
        <v>норма</v>
      </c>
      <c r="K1396" s="30">
        <f t="shared" si="93"/>
        <v>0</v>
      </c>
      <c r="L1396" s="30">
        <f>IF(A1396="В/П",,MIN(SUMIFS(L$3:L1395,H$3:H1395,H1396,B$3:B1395,B1396)+E1396,8)-SUMIFS(L$3:L1395,H$3:H1395,H1396,B$3:B1395,B1396))</f>
        <v>8</v>
      </c>
    </row>
    <row r="1397" spans="1:12" x14ac:dyDescent="0.2">
      <c r="A1397" s="66" t="s">
        <v>53</v>
      </c>
      <c r="B1397" s="6">
        <v>45395</v>
      </c>
      <c r="C1397" s="71" t="str">
        <f t="shared" si="94"/>
        <v>Сб</v>
      </c>
      <c r="D1397" s="30" t="s">
        <v>45</v>
      </c>
      <c r="E1397" s="30">
        <v>8</v>
      </c>
      <c r="H1397" s="30" t="s">
        <v>46</v>
      </c>
      <c r="I1397" s="69">
        <f t="shared" si="92"/>
        <v>45383</v>
      </c>
      <c r="J1397" s="30" t="str">
        <f>CHOOSE(SUMPRODUCT((K1397:L1397&gt;0)*{1,2})+1,"","переработка","норма","норма + переработка")</f>
        <v>переработка</v>
      </c>
      <c r="K1397" s="30">
        <f t="shared" si="93"/>
        <v>8</v>
      </c>
      <c r="L1397" s="30">
        <f>IF(A1397="В/П",,MIN(SUMIFS(L$3:L1396,H$3:H1396,H1397,B$3:B1396,B1397)+E1397,8)-SUMIFS(L$3:L1396,H$3:H1396,H1397,B$3:B1396,B1397))</f>
        <v>0</v>
      </c>
    </row>
    <row r="1398" spans="1:12" x14ac:dyDescent="0.2">
      <c r="A1398" s="66" t="s">
        <v>53</v>
      </c>
      <c r="B1398" s="6">
        <v>45396</v>
      </c>
      <c r="C1398" s="71" t="str">
        <f t="shared" si="94"/>
        <v>Вс</v>
      </c>
      <c r="D1398" s="30" t="s">
        <v>45</v>
      </c>
      <c r="E1398" s="30">
        <v>8</v>
      </c>
      <c r="H1398" s="30" t="s">
        <v>46</v>
      </c>
      <c r="I1398" s="69">
        <f t="shared" si="92"/>
        <v>45383</v>
      </c>
      <c r="J1398" s="30" t="str">
        <f>CHOOSE(SUMPRODUCT((K1398:L1398&gt;0)*{1,2})+1,"","переработка","норма","норма + переработка")</f>
        <v>переработка</v>
      </c>
      <c r="K1398" s="30">
        <f t="shared" si="93"/>
        <v>8</v>
      </c>
      <c r="L1398" s="30">
        <f>IF(A1398="В/П",,MIN(SUMIFS(L$3:L1397,H$3:H1397,H1398,B$3:B1397,B1398)+E1398,8)-SUMIFS(L$3:L1397,H$3:H1397,H1398,B$3:B1397,B1398))</f>
        <v>0</v>
      </c>
    </row>
    <row r="1399" spans="1:12" x14ac:dyDescent="0.2">
      <c r="B1399" s="6">
        <v>45397</v>
      </c>
      <c r="C1399" s="71" t="str">
        <f t="shared" si="94"/>
        <v>Пн</v>
      </c>
      <c r="D1399" s="30" t="s">
        <v>45</v>
      </c>
      <c r="E1399" s="30">
        <v>8</v>
      </c>
      <c r="H1399" s="30" t="s">
        <v>46</v>
      </c>
      <c r="I1399" s="69">
        <f t="shared" si="92"/>
        <v>45383</v>
      </c>
      <c r="J1399" s="30" t="str">
        <f>CHOOSE(SUMPRODUCT((K1399:L1399&gt;0)*{1,2})+1,"","переработка","норма","норма + переработка")</f>
        <v>норма</v>
      </c>
      <c r="K1399" s="30">
        <f t="shared" si="93"/>
        <v>0</v>
      </c>
      <c r="L1399" s="30">
        <f>IF(A1399="В/П",,MIN(SUMIFS(L$3:L1398,H$3:H1398,H1399,B$3:B1398,B1399)+E1399,8)-SUMIFS(L$3:L1398,H$3:H1398,H1399,B$3:B1398,B1399))</f>
        <v>8</v>
      </c>
    </row>
    <row r="1400" spans="1:12" x14ac:dyDescent="0.2">
      <c r="B1400" s="6">
        <v>45398</v>
      </c>
      <c r="C1400" s="71" t="str">
        <f t="shared" si="94"/>
        <v>Вт</v>
      </c>
      <c r="D1400" s="30" t="s">
        <v>45</v>
      </c>
      <c r="E1400" s="30">
        <v>8</v>
      </c>
      <c r="H1400" s="30" t="s">
        <v>46</v>
      </c>
      <c r="I1400" s="69">
        <f t="shared" si="92"/>
        <v>45383</v>
      </c>
      <c r="J1400" s="30" t="str">
        <f>CHOOSE(SUMPRODUCT((K1400:L1400&gt;0)*{1,2})+1,"","переработка","норма","норма + переработка")</f>
        <v>норма</v>
      </c>
      <c r="K1400" s="30">
        <f t="shared" ref="K1400:K1467" si="95">MIN(E1400,E1400-L1400)</f>
        <v>0</v>
      </c>
      <c r="L1400" s="30">
        <f>IF(A1400="В/П",,MIN(SUMIFS(L$3:L1399,H$3:H1399,H1400,B$3:B1399,B1400)+E1400,8)-SUMIFS(L$3:L1399,H$3:H1399,H1400,B$3:B1399,B1400))</f>
        <v>8</v>
      </c>
    </row>
    <row r="1401" spans="1:12" x14ac:dyDescent="0.2">
      <c r="B1401" s="6">
        <v>45399</v>
      </c>
      <c r="C1401" s="71" t="str">
        <f t="shared" si="94"/>
        <v>Ср</v>
      </c>
      <c r="D1401" s="30" t="s">
        <v>45</v>
      </c>
      <c r="E1401" s="30">
        <v>8</v>
      </c>
      <c r="H1401" s="30" t="s">
        <v>46</v>
      </c>
      <c r="I1401" s="69">
        <f t="shared" si="92"/>
        <v>45383</v>
      </c>
      <c r="J1401" s="30" t="str">
        <f>CHOOSE(SUMPRODUCT((K1401:L1401&gt;0)*{1,2})+1,"","переработка","норма","норма + переработка")</f>
        <v>норма</v>
      </c>
      <c r="K1401" s="30">
        <f t="shared" si="95"/>
        <v>0</v>
      </c>
      <c r="L1401" s="30">
        <f>IF(A1401="В/П",,MIN(SUMIFS(L$3:L1400,H$3:H1400,H1401,B$3:B1400,B1401)+E1401,8)-SUMIFS(L$3:L1400,H$3:H1400,H1401,B$3:B1400,B1401))</f>
        <v>8</v>
      </c>
    </row>
    <row r="1402" spans="1:12" x14ac:dyDescent="0.2">
      <c r="B1402" s="6">
        <v>45400</v>
      </c>
      <c r="C1402" s="71" t="str">
        <f t="shared" si="94"/>
        <v>Чт</v>
      </c>
      <c r="D1402" s="30" t="s">
        <v>45</v>
      </c>
      <c r="E1402" s="30">
        <v>8</v>
      </c>
      <c r="H1402" s="30" t="s">
        <v>46</v>
      </c>
      <c r="I1402" s="69">
        <f t="shared" si="92"/>
        <v>45383</v>
      </c>
      <c r="J1402" s="30" t="str">
        <f>CHOOSE(SUMPRODUCT((K1402:L1402&gt;0)*{1,2})+1,"","переработка","норма","норма + переработка")</f>
        <v>норма</v>
      </c>
      <c r="K1402" s="30">
        <f t="shared" si="95"/>
        <v>0</v>
      </c>
      <c r="L1402" s="30">
        <f>IF(A1402="В/П",,MIN(SUMIFS(L$3:L1401,H$3:H1401,H1402,B$3:B1401,B1402)+E1402,8)-SUMIFS(L$3:L1401,H$3:H1401,H1402,B$3:B1401,B1402))</f>
        <v>8</v>
      </c>
    </row>
    <row r="1403" spans="1:12" x14ac:dyDescent="0.2">
      <c r="B1403" s="6">
        <v>45401</v>
      </c>
      <c r="C1403" s="71" t="str">
        <f t="shared" si="94"/>
        <v>Пт</v>
      </c>
      <c r="D1403" s="30" t="s">
        <v>45</v>
      </c>
      <c r="E1403" s="30">
        <v>8</v>
      </c>
      <c r="H1403" s="30" t="s">
        <v>46</v>
      </c>
      <c r="I1403" s="69">
        <f t="shared" si="92"/>
        <v>45383</v>
      </c>
      <c r="J1403" s="30" t="str">
        <f>CHOOSE(SUMPRODUCT((K1403:L1403&gt;0)*{1,2})+1,"","переработка","норма","норма + переработка")</f>
        <v>норма</v>
      </c>
      <c r="K1403" s="30">
        <f t="shared" si="95"/>
        <v>0</v>
      </c>
      <c r="L1403" s="30">
        <f>IF(A1403="В/П",,MIN(SUMIFS(L$3:L1402,H$3:H1402,H1403,B$3:B1402,B1403)+E1403,8)-SUMIFS(L$3:L1402,H$3:H1402,H1403,B$3:B1402,B1403))</f>
        <v>8</v>
      </c>
    </row>
    <row r="1404" spans="1:12" x14ac:dyDescent="0.2">
      <c r="A1404" s="66" t="s">
        <v>53</v>
      </c>
      <c r="B1404" s="6">
        <v>45402</v>
      </c>
      <c r="C1404" s="71" t="str">
        <f t="shared" si="94"/>
        <v>Сб</v>
      </c>
      <c r="D1404" s="30" t="s">
        <v>45</v>
      </c>
      <c r="E1404" s="30">
        <v>8</v>
      </c>
      <c r="H1404" s="30" t="s">
        <v>46</v>
      </c>
      <c r="I1404" s="69">
        <f t="shared" si="92"/>
        <v>45383</v>
      </c>
      <c r="J1404" s="30" t="str">
        <f>CHOOSE(SUMPRODUCT((K1404:L1404&gt;0)*{1,2})+1,"","переработка","норма","норма + переработка")</f>
        <v>переработка</v>
      </c>
      <c r="K1404" s="30">
        <f t="shared" si="95"/>
        <v>8</v>
      </c>
      <c r="L1404" s="30">
        <f>IF(A1404="В/П",,MIN(SUMIFS(L$3:L1403,H$3:H1403,H1404,B$3:B1403,B1404)+E1404,8)-SUMIFS(L$3:L1403,H$3:H1403,H1404,B$3:B1403,B1404))</f>
        <v>0</v>
      </c>
    </row>
    <row r="1405" spans="1:12" x14ac:dyDescent="0.2">
      <c r="A1405" s="66" t="s">
        <v>53</v>
      </c>
      <c r="B1405" s="6">
        <v>45403</v>
      </c>
      <c r="C1405" s="71" t="str">
        <f t="shared" si="94"/>
        <v>Вс</v>
      </c>
      <c r="D1405" s="30" t="s">
        <v>45</v>
      </c>
      <c r="E1405" s="30">
        <v>8</v>
      </c>
      <c r="H1405" s="30" t="s">
        <v>46</v>
      </c>
      <c r="I1405" s="69">
        <f t="shared" si="92"/>
        <v>45383</v>
      </c>
      <c r="J1405" s="30" t="str">
        <f>CHOOSE(SUMPRODUCT((K1405:L1405&gt;0)*{1,2})+1,"","переработка","норма","норма + переработка")</f>
        <v>переработка</v>
      </c>
      <c r="K1405" s="30">
        <f t="shared" si="95"/>
        <v>8</v>
      </c>
      <c r="L1405" s="30">
        <f>IF(A1405="В/П",,MIN(SUMIFS(L$3:L1404,H$3:H1404,H1405,B$3:B1404,B1405)+E1405,8)-SUMIFS(L$3:L1404,H$3:H1404,H1405,B$3:B1404,B1405))</f>
        <v>0</v>
      </c>
    </row>
    <row r="1406" spans="1:12" x14ac:dyDescent="0.2">
      <c r="B1406" s="6">
        <v>45404</v>
      </c>
      <c r="C1406" s="71" t="str">
        <f t="shared" si="94"/>
        <v>Пн</v>
      </c>
      <c r="D1406" s="30" t="s">
        <v>45</v>
      </c>
      <c r="E1406" s="30">
        <v>8</v>
      </c>
      <c r="H1406" s="30" t="s">
        <v>46</v>
      </c>
      <c r="I1406" s="69">
        <f t="shared" si="92"/>
        <v>45383</v>
      </c>
      <c r="J1406" s="30" t="str">
        <f>CHOOSE(SUMPRODUCT((K1406:L1406&gt;0)*{1,2})+1,"","переработка","норма","норма + переработка")</f>
        <v>норма</v>
      </c>
      <c r="K1406" s="30">
        <f t="shared" si="95"/>
        <v>0</v>
      </c>
      <c r="L1406" s="30">
        <f>IF(A1406="В/П",,MIN(SUMIFS(L$3:L1405,H$3:H1405,H1406,B$3:B1405,B1406)+E1406,8)-SUMIFS(L$3:L1405,H$3:H1405,H1406,B$3:B1405,B1406))</f>
        <v>8</v>
      </c>
    </row>
    <row r="1407" spans="1:12" x14ac:dyDescent="0.2">
      <c r="B1407" s="6">
        <v>45405</v>
      </c>
      <c r="C1407" s="71" t="str">
        <f t="shared" si="94"/>
        <v>Вт</v>
      </c>
      <c r="D1407" s="30" t="s">
        <v>87</v>
      </c>
      <c r="E1407" s="30">
        <v>6</v>
      </c>
      <c r="H1407" s="30" t="s">
        <v>46</v>
      </c>
      <c r="I1407" s="69">
        <f t="shared" si="92"/>
        <v>45383</v>
      </c>
      <c r="J1407" s="30" t="str">
        <f>CHOOSE(SUMPRODUCT((K1407:L1407&gt;0)*{1,2})+1,"","переработка","норма","норма + переработка")</f>
        <v>норма</v>
      </c>
      <c r="K1407" s="30">
        <f t="shared" si="95"/>
        <v>0</v>
      </c>
      <c r="L1407" s="30">
        <f>IF(A1407="В/П",,MIN(SUMIFS(L$3:L1406,H$3:H1406,H1407,B$3:B1406,B1407)+E1407,8)-SUMIFS(L$3:L1406,H$3:H1406,H1407,B$3:B1406,B1407))</f>
        <v>6</v>
      </c>
    </row>
    <row r="1408" spans="1:12" x14ac:dyDescent="0.2">
      <c r="B1408" s="6">
        <v>45406</v>
      </c>
      <c r="C1408" s="71" t="str">
        <f t="shared" si="94"/>
        <v>Ср</v>
      </c>
      <c r="D1408" s="30" t="s">
        <v>87</v>
      </c>
      <c r="E1408" s="30">
        <v>6</v>
      </c>
      <c r="H1408" s="30" t="s">
        <v>46</v>
      </c>
      <c r="I1408" s="69">
        <f t="shared" si="92"/>
        <v>45383</v>
      </c>
      <c r="J1408" s="30" t="str">
        <f>CHOOSE(SUMPRODUCT((K1408:L1408&gt;0)*{1,2})+1,"","переработка","норма","норма + переработка")</f>
        <v>норма</v>
      </c>
      <c r="K1408" s="30">
        <f t="shared" si="95"/>
        <v>0</v>
      </c>
      <c r="L1408" s="30">
        <f>IF(A1408="В/П",,MIN(SUMIFS(L$3:L1407,H$3:H1407,H1408,B$3:B1407,B1408)+E1408,8)-SUMIFS(L$3:L1407,H$3:H1407,H1408,B$3:B1407,B1408))</f>
        <v>6</v>
      </c>
    </row>
    <row r="1409" spans="1:12" x14ac:dyDescent="0.2">
      <c r="B1409" s="6">
        <v>45407</v>
      </c>
      <c r="C1409" s="71" t="str">
        <f t="shared" si="94"/>
        <v>Чт</v>
      </c>
      <c r="D1409" s="30" t="s">
        <v>45</v>
      </c>
      <c r="E1409" s="30">
        <v>7</v>
      </c>
      <c r="H1409" s="30" t="s">
        <v>46</v>
      </c>
      <c r="I1409" s="69">
        <f t="shared" si="92"/>
        <v>45383</v>
      </c>
      <c r="J1409" s="30" t="str">
        <f>CHOOSE(SUMPRODUCT((K1409:L1409&gt;0)*{1,2})+1,"","переработка","норма","норма + переработка")</f>
        <v>норма</v>
      </c>
      <c r="K1409" s="30">
        <f t="shared" si="95"/>
        <v>0</v>
      </c>
      <c r="L1409" s="30">
        <f>IF(A1409="В/П",,MIN(SUMIFS(L$3:L1408,H$3:H1408,H1409,B$3:B1408,B1409)+E1409,8)-SUMIFS(L$3:L1408,H$3:H1408,H1409,B$3:B1408,B1409))</f>
        <v>7</v>
      </c>
    </row>
    <row r="1410" spans="1:12" x14ac:dyDescent="0.2">
      <c r="B1410" s="6">
        <v>45408</v>
      </c>
      <c r="C1410" s="71" t="str">
        <f t="shared" si="94"/>
        <v>Пт</v>
      </c>
      <c r="D1410" s="30" t="s">
        <v>45</v>
      </c>
      <c r="E1410" s="30">
        <v>11</v>
      </c>
      <c r="H1410" s="30" t="s">
        <v>46</v>
      </c>
      <c r="I1410" s="69">
        <f t="shared" si="92"/>
        <v>45383</v>
      </c>
      <c r="J1410" s="30" t="str">
        <f>CHOOSE(SUMPRODUCT((K1410:L1410&gt;0)*{1,2})+1,"","переработка","норма","норма + переработка")</f>
        <v>норма + переработка</v>
      </c>
      <c r="K1410" s="30">
        <f t="shared" si="95"/>
        <v>3</v>
      </c>
      <c r="L1410" s="30">
        <f>IF(A1410="В/П",,MIN(SUMIFS(L$3:L1409,H$3:H1409,H1410,B$3:B1409,B1410)+E1410,8)-SUMIFS(L$3:L1409,H$3:H1409,H1410,B$3:B1409,B1410))</f>
        <v>8</v>
      </c>
    </row>
    <row r="1411" spans="1:12" x14ac:dyDescent="0.2">
      <c r="B1411" s="6">
        <v>45409</v>
      </c>
      <c r="C1411" s="71" t="str">
        <f t="shared" si="94"/>
        <v>Сб</v>
      </c>
      <c r="D1411" s="30" t="s">
        <v>45</v>
      </c>
      <c r="E1411" s="30">
        <v>11</v>
      </c>
      <c r="H1411" s="30" t="s">
        <v>46</v>
      </c>
      <c r="I1411" s="69">
        <f t="shared" ref="I1411:I1478" si="96">EOMONTH(B1411,-1)+1</f>
        <v>45383</v>
      </c>
      <c r="J1411" s="30" t="str">
        <f>CHOOSE(SUMPRODUCT((K1411:L1411&gt;0)*{1,2})+1,"","переработка","норма","норма + переработка")</f>
        <v>норма + переработка</v>
      </c>
      <c r="K1411" s="30">
        <f t="shared" si="95"/>
        <v>3</v>
      </c>
      <c r="L1411" s="30">
        <f>IF(A1411="В/П",,MIN(SUMIFS(L$3:L1410,H$3:H1410,H1411,B$3:B1410,B1411)+E1411,8)-SUMIFS(L$3:L1410,H$3:H1410,H1411,B$3:B1410,B1411))</f>
        <v>8</v>
      </c>
    </row>
    <row r="1412" spans="1:12" x14ac:dyDescent="0.2">
      <c r="A1412" s="66" t="s">
        <v>53</v>
      </c>
      <c r="B1412" s="6">
        <v>45410</v>
      </c>
      <c r="C1412" s="71" t="str">
        <f t="shared" si="94"/>
        <v>Вс</v>
      </c>
      <c r="D1412" s="30" t="s">
        <v>45</v>
      </c>
      <c r="E1412" s="30">
        <v>10</v>
      </c>
      <c r="H1412" s="30" t="s">
        <v>46</v>
      </c>
      <c r="I1412" s="69">
        <f t="shared" si="96"/>
        <v>45383</v>
      </c>
      <c r="J1412" s="30" t="str">
        <f>CHOOSE(SUMPRODUCT((K1412:L1412&gt;0)*{1,2})+1,"","переработка","норма","норма + переработка")</f>
        <v>переработка</v>
      </c>
      <c r="K1412" s="30">
        <f t="shared" si="95"/>
        <v>10</v>
      </c>
      <c r="L1412" s="30">
        <f>IF(A1412="В/П",,MIN(SUMIFS(L$3:L1411,H$3:H1411,H1412,B$3:B1411,B1412)+E1412,8)-SUMIFS(L$3:L1411,H$3:H1411,H1412,B$3:B1411,B1412))</f>
        <v>0</v>
      </c>
    </row>
    <row r="1413" spans="1:12" x14ac:dyDescent="0.2">
      <c r="A1413" s="66" t="s">
        <v>53</v>
      </c>
      <c r="B1413" s="6">
        <v>45411</v>
      </c>
      <c r="C1413" s="71" t="str">
        <f t="shared" si="94"/>
        <v>Пн</v>
      </c>
      <c r="D1413" s="30" t="s">
        <v>45</v>
      </c>
      <c r="E1413" s="30">
        <v>13</v>
      </c>
      <c r="H1413" s="30" t="s">
        <v>46</v>
      </c>
      <c r="I1413" s="69">
        <f t="shared" si="96"/>
        <v>45383</v>
      </c>
      <c r="J1413" s="30" t="str">
        <f>CHOOSE(SUMPRODUCT((K1413:L1413&gt;0)*{1,2})+1,"","переработка","норма","норма + переработка")</f>
        <v>переработка</v>
      </c>
      <c r="K1413" s="30">
        <f t="shared" si="95"/>
        <v>13</v>
      </c>
      <c r="L1413" s="30">
        <f>IF(A1413="В/П",,MIN(SUMIFS(L$3:L1412,H$3:H1412,H1413,B$3:B1412,B1413)+E1413,8)-SUMIFS(L$3:L1412,H$3:H1412,H1413,B$3:B1412,B1413))</f>
        <v>0</v>
      </c>
    </row>
    <row r="1414" spans="1:12" x14ac:dyDescent="0.2">
      <c r="A1414" s="66" t="s">
        <v>53</v>
      </c>
      <c r="B1414" s="6">
        <v>45412</v>
      </c>
      <c r="C1414" s="71" t="str">
        <f t="shared" si="94"/>
        <v>Вт</v>
      </c>
      <c r="D1414" s="30" t="s">
        <v>45</v>
      </c>
      <c r="E1414" s="30">
        <v>11</v>
      </c>
      <c r="H1414" s="30" t="s">
        <v>46</v>
      </c>
      <c r="I1414" s="69">
        <f t="shared" si="96"/>
        <v>45383</v>
      </c>
      <c r="J1414" s="30" t="str">
        <f>CHOOSE(SUMPRODUCT((K1414:L1414&gt;0)*{1,2})+1,"","переработка","норма","норма + переработка")</f>
        <v>переработка</v>
      </c>
      <c r="K1414" s="30">
        <f t="shared" si="95"/>
        <v>11</v>
      </c>
      <c r="L1414" s="30">
        <f>IF(A1414="В/П",,MIN(SUMIFS(L$3:L1413,H$3:H1413,H1414,B$3:B1413,B1414)+E1414,8)-SUMIFS(L$3:L1413,H$3:H1413,H1414,B$3:B1413,B1414))</f>
        <v>0</v>
      </c>
    </row>
    <row r="1415" spans="1:12" x14ac:dyDescent="0.2">
      <c r="B1415" s="6">
        <v>45383</v>
      </c>
      <c r="C1415" s="71" t="str">
        <f t="shared" si="94"/>
        <v>Пн</v>
      </c>
      <c r="D1415" s="30" t="s">
        <v>87</v>
      </c>
      <c r="E1415" s="30">
        <v>8</v>
      </c>
      <c r="H1415" s="30" t="s">
        <v>25</v>
      </c>
      <c r="I1415" s="69">
        <f t="shared" si="96"/>
        <v>45383</v>
      </c>
      <c r="J1415" s="30" t="str">
        <f>CHOOSE(SUMPRODUCT((K1415:L1415&gt;0)*{1,2})+1,"","переработка","норма","норма + переработка")</f>
        <v>норма</v>
      </c>
      <c r="K1415" s="30">
        <f t="shared" si="95"/>
        <v>0</v>
      </c>
      <c r="L1415" s="30">
        <f>IF(A1415="В/П",,MIN(SUMIFS(L$3:L1414,H$3:H1414,H1415,B$3:B1414,B1415)+E1415,8)-SUMIFS(L$3:L1414,H$3:H1414,H1415,B$3:B1414,B1415))</f>
        <v>8</v>
      </c>
    </row>
    <row r="1416" spans="1:12" x14ac:dyDescent="0.2">
      <c r="B1416" s="6">
        <v>45384</v>
      </c>
      <c r="C1416" s="71" t="str">
        <f t="shared" si="94"/>
        <v>Вт</v>
      </c>
      <c r="D1416" s="30" t="s">
        <v>87</v>
      </c>
      <c r="E1416" s="30">
        <v>8</v>
      </c>
      <c r="H1416" s="30" t="s">
        <v>25</v>
      </c>
      <c r="I1416" s="69">
        <f t="shared" si="96"/>
        <v>45383</v>
      </c>
      <c r="J1416" s="30" t="str">
        <f>CHOOSE(SUMPRODUCT((K1416:L1416&gt;0)*{1,2})+1,"","переработка","норма","норма + переработка")</f>
        <v>норма</v>
      </c>
      <c r="K1416" s="30">
        <f t="shared" si="95"/>
        <v>0</v>
      </c>
      <c r="L1416" s="30">
        <f>IF(A1416="В/П",,MIN(SUMIFS(L$3:L1415,H$3:H1415,H1416,B$3:B1415,B1416)+E1416,8)-SUMIFS(L$3:L1415,H$3:H1415,H1416,B$3:B1415,B1416))</f>
        <v>8</v>
      </c>
    </row>
    <row r="1417" spans="1:12" x14ac:dyDescent="0.2">
      <c r="B1417" s="6">
        <v>45385</v>
      </c>
      <c r="C1417" s="71" t="str">
        <f t="shared" si="94"/>
        <v>Ср</v>
      </c>
      <c r="D1417" s="30" t="s">
        <v>87</v>
      </c>
      <c r="E1417" s="30">
        <v>8</v>
      </c>
      <c r="H1417" s="30" t="s">
        <v>25</v>
      </c>
      <c r="I1417" s="69">
        <f t="shared" si="96"/>
        <v>45383</v>
      </c>
      <c r="J1417" s="30" t="str">
        <f>CHOOSE(SUMPRODUCT((K1417:L1417&gt;0)*{1,2})+1,"","переработка","норма","норма + переработка")</f>
        <v>норма</v>
      </c>
      <c r="K1417" s="30">
        <f t="shared" si="95"/>
        <v>0</v>
      </c>
      <c r="L1417" s="30">
        <f>IF(A1417="В/П",,MIN(SUMIFS(L$3:L1416,H$3:H1416,H1417,B$3:B1416,B1417)+E1417,8)-SUMIFS(L$3:L1416,H$3:H1416,H1417,B$3:B1416,B1417))</f>
        <v>8</v>
      </c>
    </row>
    <row r="1418" spans="1:12" x14ac:dyDescent="0.2">
      <c r="B1418" s="6">
        <v>45386</v>
      </c>
      <c r="C1418" s="71" t="str">
        <f t="shared" si="94"/>
        <v>Чт</v>
      </c>
      <c r="D1418" s="30" t="s">
        <v>87</v>
      </c>
      <c r="E1418" s="30">
        <v>8</v>
      </c>
      <c r="H1418" s="30" t="s">
        <v>25</v>
      </c>
      <c r="I1418" s="69">
        <f t="shared" si="96"/>
        <v>45383</v>
      </c>
      <c r="J1418" s="30" t="str">
        <f>CHOOSE(SUMPRODUCT((K1418:L1418&gt;0)*{1,2})+1,"","переработка","норма","норма + переработка")</f>
        <v>норма</v>
      </c>
      <c r="K1418" s="30">
        <f t="shared" si="95"/>
        <v>0</v>
      </c>
      <c r="L1418" s="30">
        <f>IF(A1418="В/П",,MIN(SUMIFS(L$3:L1417,H$3:H1417,H1418,B$3:B1417,B1418)+E1418,8)-SUMIFS(L$3:L1417,H$3:H1417,H1418,B$3:B1417,B1418))</f>
        <v>8</v>
      </c>
    </row>
    <row r="1419" spans="1:12" x14ac:dyDescent="0.2">
      <c r="B1419" s="6">
        <v>45387</v>
      </c>
      <c r="C1419" s="71" t="str">
        <f t="shared" si="94"/>
        <v>Пт</v>
      </c>
      <c r="D1419" s="30" t="s">
        <v>79</v>
      </c>
      <c r="E1419" s="30">
        <v>8</v>
      </c>
      <c r="H1419" s="30" t="s">
        <v>25</v>
      </c>
      <c r="I1419" s="69">
        <f t="shared" si="96"/>
        <v>45383</v>
      </c>
      <c r="J1419" s="30" t="str">
        <f>CHOOSE(SUMPRODUCT((K1419:L1419&gt;0)*{1,2})+1,"","переработка","норма","норма + переработка")</f>
        <v>норма</v>
      </c>
      <c r="K1419" s="30">
        <f t="shared" si="95"/>
        <v>0</v>
      </c>
      <c r="L1419" s="30">
        <f>IF(A1419="В/П",,MIN(SUMIFS(L$3:L1418,H$3:H1418,H1419,B$3:B1418,B1419)+E1419,8)-SUMIFS(L$3:L1418,H$3:H1418,H1419,B$3:B1418,B1419))</f>
        <v>8</v>
      </c>
    </row>
    <row r="1420" spans="1:12" x14ac:dyDescent="0.2">
      <c r="A1420" s="66" t="s">
        <v>53</v>
      </c>
      <c r="B1420" s="6">
        <v>45388</v>
      </c>
      <c r="C1420" s="71" t="str">
        <f t="shared" si="94"/>
        <v>Сб</v>
      </c>
      <c r="E1420" s="30">
        <v>0</v>
      </c>
      <c r="H1420" s="30" t="s">
        <v>25</v>
      </c>
      <c r="I1420" s="69">
        <f t="shared" si="96"/>
        <v>45383</v>
      </c>
      <c r="J1420" s="30" t="str">
        <f>CHOOSE(SUMPRODUCT((K1420:L1420&gt;0)*{1,2})+1,"","переработка","норма","норма + переработка")</f>
        <v/>
      </c>
      <c r="K1420" s="30">
        <f t="shared" si="95"/>
        <v>0</v>
      </c>
      <c r="L1420" s="30">
        <f>IF(A1420="В/П",,MIN(SUMIFS(L$3:L1419,H$3:H1419,H1420,B$3:B1419,B1420)+E1420,8)-SUMIFS(L$3:L1419,H$3:H1419,H1420,B$3:B1419,B1420))</f>
        <v>0</v>
      </c>
    </row>
    <row r="1421" spans="1:12" x14ac:dyDescent="0.2">
      <c r="A1421" s="66" t="s">
        <v>53</v>
      </c>
      <c r="B1421" s="6">
        <v>45389</v>
      </c>
      <c r="C1421" s="71" t="str">
        <f t="shared" si="94"/>
        <v>Вс</v>
      </c>
      <c r="E1421" s="30">
        <v>0</v>
      </c>
      <c r="H1421" s="30" t="s">
        <v>25</v>
      </c>
      <c r="I1421" s="69">
        <f t="shared" si="96"/>
        <v>45383</v>
      </c>
      <c r="J1421" s="30" t="str">
        <f>CHOOSE(SUMPRODUCT((K1421:L1421&gt;0)*{1,2})+1,"","переработка","норма","норма + переработка")</f>
        <v/>
      </c>
      <c r="K1421" s="30">
        <f t="shared" si="95"/>
        <v>0</v>
      </c>
      <c r="L1421" s="30">
        <f>IF(A1421="В/П",,MIN(SUMIFS(L$3:L1420,H$3:H1420,H1421,B$3:B1420,B1421)+E1421,8)-SUMIFS(L$3:L1420,H$3:H1420,H1421,B$3:B1420,B1421))</f>
        <v>0</v>
      </c>
    </row>
    <row r="1422" spans="1:12" x14ac:dyDescent="0.2">
      <c r="B1422" s="6">
        <v>45390</v>
      </c>
      <c r="C1422" s="71" t="str">
        <f>TEXT(B1422,"ДДД")</f>
        <v>Пн</v>
      </c>
      <c r="D1422" s="30" t="s">
        <v>87</v>
      </c>
      <c r="E1422" s="30">
        <v>7</v>
      </c>
      <c r="H1422" s="30" t="s">
        <v>25</v>
      </c>
      <c r="I1422" s="69">
        <f>EOMONTH(B1422,-1)+1</f>
        <v>45383</v>
      </c>
      <c r="J1422" s="30" t="str">
        <f>CHOOSE(SUMPRODUCT((K1422:L1422&gt;0)*{1,2})+1,"","переработка","норма","норма + переработка")</f>
        <v>норма</v>
      </c>
      <c r="K1422" s="30">
        <f>MIN(E1422,E1422-L1422)</f>
        <v>0</v>
      </c>
      <c r="L1422" s="30">
        <f>IF(A1422="В/П",,MIN(SUMIFS(L$3:L1421,H$3:H1421,H1422,B$3:B1421,B1422)+E1422,8)-SUMIFS(L$3:L1421,H$3:H1421,H1422,B$3:B1421,B1422))</f>
        <v>7</v>
      </c>
    </row>
    <row r="1423" spans="1:12" x14ac:dyDescent="0.2">
      <c r="B1423" s="6">
        <v>45390</v>
      </c>
      <c r="C1423" s="71" t="str">
        <f t="shared" si="94"/>
        <v>Пн</v>
      </c>
      <c r="D1423" s="30" t="s">
        <v>79</v>
      </c>
      <c r="E1423" s="30">
        <v>1</v>
      </c>
      <c r="H1423" s="30" t="s">
        <v>25</v>
      </c>
      <c r="I1423" s="69">
        <f t="shared" si="96"/>
        <v>45383</v>
      </c>
      <c r="J1423" s="30" t="str">
        <f>CHOOSE(SUMPRODUCT((K1423:L1423&gt;0)*{1,2})+1,"","переработка","норма","норма + переработка")</f>
        <v>норма</v>
      </c>
      <c r="K1423" s="30">
        <f t="shared" si="95"/>
        <v>0</v>
      </c>
      <c r="L1423" s="30">
        <f>IF(A1423="В/П",,MIN(SUMIFS(L$3:L1422,H$3:H1422,H1423,B$3:B1422,B1423)+E1423,8)-SUMIFS(L$3:L1422,H$3:H1422,H1423,B$3:B1422,B1423))</f>
        <v>1</v>
      </c>
    </row>
    <row r="1424" spans="1:12" x14ac:dyDescent="0.2">
      <c r="B1424" s="6">
        <v>45391</v>
      </c>
      <c r="C1424" s="71" t="str">
        <f t="shared" si="94"/>
        <v>Вт</v>
      </c>
      <c r="D1424" s="30" t="s">
        <v>79</v>
      </c>
      <c r="E1424" s="30">
        <v>8</v>
      </c>
      <c r="H1424" s="30" t="s">
        <v>25</v>
      </c>
      <c r="I1424" s="69">
        <f t="shared" si="96"/>
        <v>45383</v>
      </c>
      <c r="J1424" s="30" t="str">
        <f>CHOOSE(SUMPRODUCT((K1424:L1424&gt;0)*{1,2})+1,"","переработка","норма","норма + переработка")</f>
        <v>норма</v>
      </c>
      <c r="K1424" s="30">
        <f t="shared" si="95"/>
        <v>0</v>
      </c>
      <c r="L1424" s="30">
        <f>IF(A1424="В/П",,MIN(SUMIFS(L$3:L1423,H$3:H1423,H1424,B$3:B1423,B1424)+E1424,8)-SUMIFS(L$3:L1423,H$3:H1423,H1424,B$3:B1423,B1424))</f>
        <v>8</v>
      </c>
    </row>
    <row r="1425" spans="1:12" x14ac:dyDescent="0.2">
      <c r="B1425" s="6">
        <v>45392</v>
      </c>
      <c r="C1425" s="71" t="str">
        <f>TEXT(B1425,"ДДД")</f>
        <v>Ср</v>
      </c>
      <c r="D1425" s="30" t="s">
        <v>87</v>
      </c>
      <c r="E1425" s="30">
        <v>7</v>
      </c>
      <c r="H1425" s="30" t="s">
        <v>25</v>
      </c>
      <c r="I1425" s="69">
        <f>EOMONTH(B1425,-1)+1</f>
        <v>45383</v>
      </c>
      <c r="J1425" s="30" t="str">
        <f>CHOOSE(SUMPRODUCT((K1425:L1425&gt;0)*{1,2})+1,"","переработка","норма","норма + переработка")</f>
        <v>норма</v>
      </c>
      <c r="K1425" s="30">
        <f>MIN(E1425,E1425-L1425)</f>
        <v>0</v>
      </c>
      <c r="L1425" s="30">
        <f>IF(A1425="В/П",,MIN(SUMIFS(L$3:L1424,H$3:H1424,H1425,B$3:B1424,B1425)+E1425,8)-SUMIFS(L$3:L1424,H$3:H1424,H1425,B$3:B1424,B1425))</f>
        <v>7</v>
      </c>
    </row>
    <row r="1426" spans="1:12" x14ac:dyDescent="0.2">
      <c r="B1426" s="6">
        <v>45392</v>
      </c>
      <c r="C1426" s="71" t="str">
        <f t="shared" si="94"/>
        <v>Ср</v>
      </c>
      <c r="D1426" s="30" t="s">
        <v>79</v>
      </c>
      <c r="E1426" s="30">
        <v>1</v>
      </c>
      <c r="H1426" s="30" t="s">
        <v>25</v>
      </c>
      <c r="I1426" s="69">
        <f t="shared" si="96"/>
        <v>45383</v>
      </c>
      <c r="J1426" s="30" t="str">
        <f>CHOOSE(SUMPRODUCT((K1426:L1426&gt;0)*{1,2})+1,"","переработка","норма","норма + переработка")</f>
        <v>норма</v>
      </c>
      <c r="K1426" s="30">
        <f t="shared" si="95"/>
        <v>0</v>
      </c>
      <c r="L1426" s="30">
        <f>IF(A1426="В/П",,MIN(SUMIFS(L$3:L1425,H$3:H1425,H1426,B$3:B1425,B1426)+E1426,8)-SUMIFS(L$3:L1425,H$3:H1425,H1426,B$3:B1425,B1426))</f>
        <v>1</v>
      </c>
    </row>
    <row r="1427" spans="1:12" x14ac:dyDescent="0.2">
      <c r="B1427" s="6">
        <v>45393</v>
      </c>
      <c r="C1427" s="71" t="str">
        <f t="shared" si="94"/>
        <v>Чт</v>
      </c>
      <c r="D1427" s="30" t="s">
        <v>87</v>
      </c>
      <c r="E1427" s="30">
        <v>8</v>
      </c>
      <c r="H1427" s="30" t="s">
        <v>25</v>
      </c>
      <c r="I1427" s="69">
        <f t="shared" si="96"/>
        <v>45383</v>
      </c>
      <c r="J1427" s="30" t="str">
        <f>CHOOSE(SUMPRODUCT((K1427:L1427&gt;0)*{1,2})+1,"","переработка","норма","норма + переработка")</f>
        <v>норма</v>
      </c>
      <c r="K1427" s="30">
        <f t="shared" si="95"/>
        <v>0</v>
      </c>
      <c r="L1427" s="30">
        <f>IF(A1427="В/П",,MIN(SUMIFS(L$3:L1426,H$3:H1426,H1427,B$3:B1426,B1427)+E1427,8)-SUMIFS(L$3:L1426,H$3:H1426,H1427,B$3:B1426,B1427))</f>
        <v>8</v>
      </c>
    </row>
    <row r="1428" spans="1:12" x14ac:dyDescent="0.2">
      <c r="B1428" s="6">
        <v>45394</v>
      </c>
      <c r="C1428" s="71" t="str">
        <f>TEXT(B1428,"ДДД")</f>
        <v>Пт</v>
      </c>
      <c r="D1428" s="30" t="s">
        <v>87</v>
      </c>
      <c r="E1428" s="30">
        <v>5</v>
      </c>
      <c r="H1428" s="30" t="s">
        <v>25</v>
      </c>
      <c r="I1428" s="69">
        <f>EOMONTH(B1428,-1)+1</f>
        <v>45383</v>
      </c>
      <c r="J1428" s="30" t="str">
        <f>CHOOSE(SUMPRODUCT((K1428:L1428&gt;0)*{1,2})+1,"","переработка","норма","норма + переработка")</f>
        <v>норма</v>
      </c>
      <c r="K1428" s="30">
        <f>MIN(E1428,E1428-L1428)</f>
        <v>0</v>
      </c>
      <c r="L1428" s="30">
        <f>IF(A1428="В/П",,MIN(SUMIFS(L$3:L1427,H$3:H1427,H1428,B$3:B1427,B1428)+E1428,8)-SUMIFS(L$3:L1427,H$3:H1427,H1428,B$3:B1427,B1428))</f>
        <v>5</v>
      </c>
    </row>
    <row r="1429" spans="1:12" x14ac:dyDescent="0.2">
      <c r="B1429" s="6">
        <v>45394</v>
      </c>
      <c r="C1429" s="71" t="str">
        <f t="shared" si="94"/>
        <v>Пт</v>
      </c>
      <c r="D1429" s="30" t="s">
        <v>79</v>
      </c>
      <c r="E1429" s="30">
        <v>3</v>
      </c>
      <c r="H1429" s="30" t="s">
        <v>25</v>
      </c>
      <c r="I1429" s="69">
        <f t="shared" si="96"/>
        <v>45383</v>
      </c>
      <c r="J1429" s="30" t="str">
        <f>CHOOSE(SUMPRODUCT((K1429:L1429&gt;0)*{1,2})+1,"","переработка","норма","норма + переработка")</f>
        <v>норма</v>
      </c>
      <c r="K1429" s="30">
        <f t="shared" si="95"/>
        <v>0</v>
      </c>
      <c r="L1429" s="30">
        <f>IF(A1429="В/П",,MIN(SUMIFS(L$3:L1428,H$3:H1428,H1429,B$3:B1428,B1429)+E1429,8)-SUMIFS(L$3:L1428,H$3:H1428,H1429,B$3:B1428,B1429))</f>
        <v>3</v>
      </c>
    </row>
    <row r="1430" spans="1:12" x14ac:dyDescent="0.2">
      <c r="A1430" s="66" t="s">
        <v>53</v>
      </c>
      <c r="B1430" s="6">
        <v>45395</v>
      </c>
      <c r="C1430" s="71" t="str">
        <f t="shared" si="94"/>
        <v>Сб</v>
      </c>
      <c r="E1430" s="30">
        <v>0</v>
      </c>
      <c r="H1430" s="30" t="s">
        <v>25</v>
      </c>
      <c r="I1430" s="69">
        <f t="shared" si="96"/>
        <v>45383</v>
      </c>
      <c r="J1430" s="30" t="str">
        <f>CHOOSE(SUMPRODUCT((K1430:L1430&gt;0)*{1,2})+1,"","переработка","норма","норма + переработка")</f>
        <v/>
      </c>
      <c r="K1430" s="30">
        <f t="shared" si="95"/>
        <v>0</v>
      </c>
      <c r="L1430" s="30">
        <f>IF(A1430="В/П",,MIN(SUMIFS(L$3:L1429,H$3:H1429,H1430,B$3:B1429,B1430)+E1430,8)-SUMIFS(L$3:L1429,H$3:H1429,H1430,B$3:B1429,B1430))</f>
        <v>0</v>
      </c>
    </row>
    <row r="1431" spans="1:12" x14ac:dyDescent="0.2">
      <c r="A1431" s="66" t="s">
        <v>53</v>
      </c>
      <c r="B1431" s="6">
        <v>45396</v>
      </c>
      <c r="C1431" s="71" t="str">
        <f t="shared" si="94"/>
        <v>Вс</v>
      </c>
      <c r="E1431" s="30">
        <v>0</v>
      </c>
      <c r="H1431" s="30" t="s">
        <v>25</v>
      </c>
      <c r="I1431" s="69">
        <f t="shared" si="96"/>
        <v>45383</v>
      </c>
      <c r="J1431" s="30" t="str">
        <f>CHOOSE(SUMPRODUCT((K1431:L1431&gt;0)*{1,2})+1,"","переработка","норма","норма + переработка")</f>
        <v/>
      </c>
      <c r="K1431" s="30">
        <f t="shared" si="95"/>
        <v>0</v>
      </c>
      <c r="L1431" s="30">
        <f>IF(A1431="В/П",,MIN(SUMIFS(L$3:L1430,H$3:H1430,H1431,B$3:B1430,B1431)+E1431,8)-SUMIFS(L$3:L1430,H$3:H1430,H1431,B$3:B1430,B1431))</f>
        <v>0</v>
      </c>
    </row>
    <row r="1432" spans="1:12" x14ac:dyDescent="0.2">
      <c r="B1432" s="6">
        <v>45397</v>
      </c>
      <c r="C1432" s="71" t="str">
        <f t="shared" si="94"/>
        <v>Пн</v>
      </c>
      <c r="D1432" s="30" t="s">
        <v>79</v>
      </c>
      <c r="E1432" s="30">
        <v>8</v>
      </c>
      <c r="H1432" s="30" t="s">
        <v>25</v>
      </c>
      <c r="I1432" s="69">
        <f t="shared" si="96"/>
        <v>45383</v>
      </c>
      <c r="J1432" s="30" t="str">
        <f>CHOOSE(SUMPRODUCT((K1432:L1432&gt;0)*{1,2})+1,"","переработка","норма","норма + переработка")</f>
        <v>норма</v>
      </c>
      <c r="K1432" s="30">
        <f t="shared" si="95"/>
        <v>0</v>
      </c>
      <c r="L1432" s="30">
        <f>IF(A1432="В/П",,MIN(SUMIFS(L$3:L1431,H$3:H1431,H1432,B$3:B1431,B1432)+E1432,8)-SUMIFS(L$3:L1431,H$3:H1431,H1432,B$3:B1431,B1432))</f>
        <v>8</v>
      </c>
    </row>
    <row r="1433" spans="1:12" x14ac:dyDescent="0.2">
      <c r="B1433" s="6">
        <v>45398</v>
      </c>
      <c r="C1433" s="71" t="str">
        <f t="shared" si="94"/>
        <v>Вт</v>
      </c>
      <c r="D1433" s="30" t="s">
        <v>79</v>
      </c>
      <c r="E1433" s="30">
        <v>8</v>
      </c>
      <c r="H1433" s="30" t="s">
        <v>25</v>
      </c>
      <c r="I1433" s="69">
        <f t="shared" si="96"/>
        <v>45383</v>
      </c>
      <c r="J1433" s="30" t="str">
        <f>CHOOSE(SUMPRODUCT((K1433:L1433&gt;0)*{1,2})+1,"","переработка","норма","норма + переработка")</f>
        <v>норма</v>
      </c>
      <c r="K1433" s="30">
        <f t="shared" si="95"/>
        <v>0</v>
      </c>
      <c r="L1433" s="30">
        <f>IF(A1433="В/П",,MIN(SUMIFS(L$3:L1432,H$3:H1432,H1433,B$3:B1432,B1433)+E1433,8)-SUMIFS(L$3:L1432,H$3:H1432,H1433,B$3:B1432,B1433))</f>
        <v>8</v>
      </c>
    </row>
    <row r="1434" spans="1:12" x14ac:dyDescent="0.2">
      <c r="B1434" s="6">
        <v>45399</v>
      </c>
      <c r="C1434" s="71" t="str">
        <f t="shared" si="94"/>
        <v>Ср</v>
      </c>
      <c r="D1434" s="30" t="s">
        <v>79</v>
      </c>
      <c r="E1434" s="30">
        <v>8</v>
      </c>
      <c r="H1434" s="30" t="s">
        <v>25</v>
      </c>
      <c r="I1434" s="69">
        <f t="shared" si="96"/>
        <v>45383</v>
      </c>
      <c r="J1434" s="30" t="str">
        <f>CHOOSE(SUMPRODUCT((K1434:L1434&gt;0)*{1,2})+1,"","переработка","норма","норма + переработка")</f>
        <v>норма</v>
      </c>
      <c r="K1434" s="30">
        <f t="shared" si="95"/>
        <v>0</v>
      </c>
      <c r="L1434" s="30">
        <f>IF(A1434="В/П",,MIN(SUMIFS(L$3:L1433,H$3:H1433,H1434,B$3:B1433,B1434)+E1434,8)-SUMIFS(L$3:L1433,H$3:H1433,H1434,B$3:B1433,B1434))</f>
        <v>8</v>
      </c>
    </row>
    <row r="1435" spans="1:12" x14ac:dyDescent="0.2">
      <c r="B1435" s="6">
        <v>45400</v>
      </c>
      <c r="C1435" s="71" t="str">
        <f t="shared" si="94"/>
        <v>Чт</v>
      </c>
      <c r="D1435" s="30" t="s">
        <v>79</v>
      </c>
      <c r="E1435" s="30">
        <v>8</v>
      </c>
      <c r="H1435" s="30" t="s">
        <v>25</v>
      </c>
      <c r="I1435" s="69">
        <f t="shared" si="96"/>
        <v>45383</v>
      </c>
      <c r="J1435" s="30" t="str">
        <f>CHOOSE(SUMPRODUCT((K1435:L1435&gt;0)*{1,2})+1,"","переработка","норма","норма + переработка")</f>
        <v>норма</v>
      </c>
      <c r="K1435" s="30">
        <f t="shared" si="95"/>
        <v>0</v>
      </c>
      <c r="L1435" s="30">
        <f>IF(A1435="В/П",,MIN(SUMIFS(L$3:L1434,H$3:H1434,H1435,B$3:B1434,B1435)+E1435,8)-SUMIFS(L$3:L1434,H$3:H1434,H1435,B$3:B1434,B1435))</f>
        <v>8</v>
      </c>
    </row>
    <row r="1436" spans="1:12" x14ac:dyDescent="0.2">
      <c r="B1436" s="6">
        <v>45401</v>
      </c>
      <c r="C1436" s="71" t="str">
        <f t="shared" si="94"/>
        <v>Пт</v>
      </c>
      <c r="D1436" s="30" t="s">
        <v>79</v>
      </c>
      <c r="E1436" s="30">
        <v>8</v>
      </c>
      <c r="H1436" s="30" t="s">
        <v>25</v>
      </c>
      <c r="I1436" s="69">
        <f t="shared" si="96"/>
        <v>45383</v>
      </c>
      <c r="J1436" s="30" t="str">
        <f>CHOOSE(SUMPRODUCT((K1436:L1436&gt;0)*{1,2})+1,"","переработка","норма","норма + переработка")</f>
        <v>норма</v>
      </c>
      <c r="K1436" s="30">
        <f t="shared" si="95"/>
        <v>0</v>
      </c>
      <c r="L1436" s="30">
        <f>IF(A1436="В/П",,MIN(SUMIFS(L$3:L1435,H$3:H1435,H1436,B$3:B1435,B1436)+E1436,8)-SUMIFS(L$3:L1435,H$3:H1435,H1436,B$3:B1435,B1436))</f>
        <v>8</v>
      </c>
    </row>
    <row r="1437" spans="1:12" x14ac:dyDescent="0.2">
      <c r="A1437" s="66" t="s">
        <v>53</v>
      </c>
      <c r="B1437" s="6">
        <v>45402</v>
      </c>
      <c r="C1437" s="71" t="str">
        <f t="shared" si="94"/>
        <v>Сб</v>
      </c>
      <c r="D1437" s="30" t="s">
        <v>79</v>
      </c>
      <c r="E1437" s="30">
        <v>8</v>
      </c>
      <c r="H1437" s="30" t="s">
        <v>25</v>
      </c>
      <c r="I1437" s="69">
        <f t="shared" si="96"/>
        <v>45383</v>
      </c>
      <c r="J1437" s="30" t="str">
        <f>CHOOSE(SUMPRODUCT((K1437:L1437&gt;0)*{1,2})+1,"","переработка","норма","норма + переработка")</f>
        <v>переработка</v>
      </c>
      <c r="K1437" s="30">
        <f t="shared" si="95"/>
        <v>8</v>
      </c>
      <c r="L1437" s="30">
        <f>IF(A1437="В/П",,MIN(SUMIFS(L$3:L1436,H$3:H1436,H1437,B$3:B1436,B1437)+E1437,8)-SUMIFS(L$3:L1436,H$3:H1436,H1437,B$3:B1436,B1437))</f>
        <v>0</v>
      </c>
    </row>
    <row r="1438" spans="1:12" x14ac:dyDescent="0.2">
      <c r="A1438" s="66" t="s">
        <v>53</v>
      </c>
      <c r="B1438" s="6">
        <v>45403</v>
      </c>
      <c r="C1438" s="71" t="str">
        <f t="shared" si="94"/>
        <v>Вс</v>
      </c>
      <c r="E1438" s="30">
        <v>0</v>
      </c>
      <c r="H1438" s="30" t="s">
        <v>25</v>
      </c>
      <c r="I1438" s="69">
        <f t="shared" si="96"/>
        <v>45383</v>
      </c>
      <c r="J1438" s="30" t="str">
        <f>CHOOSE(SUMPRODUCT((K1438:L1438&gt;0)*{1,2})+1,"","переработка","норма","норма + переработка")</f>
        <v/>
      </c>
      <c r="K1438" s="30">
        <f t="shared" si="95"/>
        <v>0</v>
      </c>
      <c r="L1438" s="30">
        <f>IF(A1438="В/П",,MIN(SUMIFS(L$3:L1437,H$3:H1437,H1438,B$3:B1437,B1438)+E1438,8)-SUMIFS(L$3:L1437,H$3:H1437,H1438,B$3:B1437,B1438))</f>
        <v>0</v>
      </c>
    </row>
    <row r="1439" spans="1:12" x14ac:dyDescent="0.2">
      <c r="B1439" s="6">
        <v>45404</v>
      </c>
      <c r="C1439" s="71" t="str">
        <f t="shared" si="94"/>
        <v>Пн</v>
      </c>
      <c r="D1439" s="30" t="s">
        <v>79</v>
      </c>
      <c r="E1439" s="30">
        <v>8</v>
      </c>
      <c r="H1439" s="30" t="s">
        <v>25</v>
      </c>
      <c r="I1439" s="69">
        <f t="shared" si="96"/>
        <v>45383</v>
      </c>
      <c r="J1439" s="30" t="str">
        <f>CHOOSE(SUMPRODUCT((K1439:L1439&gt;0)*{1,2})+1,"","переработка","норма","норма + переработка")</f>
        <v>норма</v>
      </c>
      <c r="K1439" s="30">
        <f t="shared" si="95"/>
        <v>0</v>
      </c>
      <c r="L1439" s="30">
        <f>IF(A1439="В/П",,MIN(SUMIFS(L$3:L1438,H$3:H1438,H1439,B$3:B1438,B1439)+E1439,8)-SUMIFS(L$3:L1438,H$3:H1438,H1439,B$3:B1438,B1439))</f>
        <v>8</v>
      </c>
    </row>
    <row r="1440" spans="1:12" x14ac:dyDescent="0.2">
      <c r="B1440" s="6">
        <v>45405</v>
      </c>
      <c r="C1440" s="71" t="str">
        <f t="shared" si="94"/>
        <v>Вт</v>
      </c>
      <c r="D1440" s="30" t="s">
        <v>79</v>
      </c>
      <c r="E1440" s="30">
        <v>8</v>
      </c>
      <c r="H1440" s="30" t="s">
        <v>25</v>
      </c>
      <c r="I1440" s="69">
        <f t="shared" si="96"/>
        <v>45383</v>
      </c>
      <c r="J1440" s="30" t="str">
        <f>CHOOSE(SUMPRODUCT((K1440:L1440&gt;0)*{1,2})+1,"","переработка","норма","норма + переработка")</f>
        <v>норма</v>
      </c>
      <c r="K1440" s="30">
        <f t="shared" si="95"/>
        <v>0</v>
      </c>
      <c r="L1440" s="30">
        <f>IF(A1440="В/П",,MIN(SUMIFS(L$3:L1439,H$3:H1439,H1440,B$3:B1439,B1440)+E1440,8)-SUMIFS(L$3:L1439,H$3:H1439,H1440,B$3:B1439,B1440))</f>
        <v>8</v>
      </c>
    </row>
    <row r="1441" spans="1:12" x14ac:dyDescent="0.2">
      <c r="B1441" s="6">
        <v>45406</v>
      </c>
      <c r="C1441" s="71" t="str">
        <f t="shared" si="94"/>
        <v>Ср</v>
      </c>
      <c r="D1441" s="30" t="s">
        <v>79</v>
      </c>
      <c r="E1441" s="30">
        <v>8</v>
      </c>
      <c r="H1441" s="30" t="s">
        <v>25</v>
      </c>
      <c r="I1441" s="69">
        <f t="shared" si="96"/>
        <v>45383</v>
      </c>
      <c r="J1441" s="30" t="str">
        <f>CHOOSE(SUMPRODUCT((K1441:L1441&gt;0)*{1,2})+1,"","переработка","норма","норма + переработка")</f>
        <v>норма</v>
      </c>
      <c r="K1441" s="30">
        <f t="shared" si="95"/>
        <v>0</v>
      </c>
      <c r="L1441" s="30">
        <f>IF(A1441="В/П",,MIN(SUMIFS(L$3:L1440,H$3:H1440,H1441,B$3:B1440,B1441)+E1441,8)-SUMIFS(L$3:L1440,H$3:H1440,H1441,B$3:B1440,B1441))</f>
        <v>8</v>
      </c>
    </row>
    <row r="1442" spans="1:12" x14ac:dyDescent="0.2">
      <c r="B1442" s="6">
        <v>45407</v>
      </c>
      <c r="C1442" s="71" t="str">
        <f t="shared" si="94"/>
        <v>Чт</v>
      </c>
      <c r="D1442" s="30" t="s">
        <v>79</v>
      </c>
      <c r="E1442" s="30">
        <v>8</v>
      </c>
      <c r="H1442" s="30" t="s">
        <v>25</v>
      </c>
      <c r="I1442" s="69">
        <f t="shared" si="96"/>
        <v>45383</v>
      </c>
      <c r="J1442" s="30" t="str">
        <f>CHOOSE(SUMPRODUCT((K1442:L1442&gt;0)*{1,2})+1,"","переработка","норма","норма + переработка")</f>
        <v>норма</v>
      </c>
      <c r="K1442" s="30">
        <f t="shared" si="95"/>
        <v>0</v>
      </c>
      <c r="L1442" s="30">
        <f>IF(A1442="В/П",,MIN(SUMIFS(L$3:L1441,H$3:H1441,H1442,B$3:B1441,B1442)+E1442,8)-SUMIFS(L$3:L1441,H$3:H1441,H1442,B$3:B1441,B1442))</f>
        <v>8</v>
      </c>
    </row>
    <row r="1443" spans="1:12" x14ac:dyDescent="0.2">
      <c r="B1443" s="6">
        <v>45408</v>
      </c>
      <c r="C1443" s="71" t="str">
        <f t="shared" si="94"/>
        <v>Пт</v>
      </c>
      <c r="D1443" s="30" t="s">
        <v>79</v>
      </c>
      <c r="E1443" s="30">
        <v>8</v>
      </c>
      <c r="H1443" s="30" t="s">
        <v>25</v>
      </c>
      <c r="I1443" s="69">
        <f t="shared" si="96"/>
        <v>45383</v>
      </c>
      <c r="J1443" s="30" t="str">
        <f>CHOOSE(SUMPRODUCT((K1443:L1443&gt;0)*{1,2})+1,"","переработка","норма","норма + переработка")</f>
        <v>норма</v>
      </c>
      <c r="K1443" s="30">
        <f t="shared" si="95"/>
        <v>0</v>
      </c>
      <c r="L1443" s="30">
        <f>IF(A1443="В/П",,MIN(SUMIFS(L$3:L1442,H$3:H1442,H1443,B$3:B1442,B1443)+E1443,8)-SUMIFS(L$3:L1442,H$3:H1442,H1443,B$3:B1442,B1443))</f>
        <v>8</v>
      </c>
    </row>
    <row r="1444" spans="1:12" x14ac:dyDescent="0.2">
      <c r="B1444" s="6">
        <v>45409</v>
      </c>
      <c r="C1444" s="71" t="str">
        <f t="shared" si="94"/>
        <v>Сб</v>
      </c>
      <c r="D1444" s="30" t="s">
        <v>79</v>
      </c>
      <c r="E1444" s="30">
        <v>8</v>
      </c>
      <c r="H1444" s="30" t="s">
        <v>25</v>
      </c>
      <c r="I1444" s="69">
        <f t="shared" si="96"/>
        <v>45383</v>
      </c>
      <c r="J1444" s="30" t="str">
        <f>CHOOSE(SUMPRODUCT((K1444:L1444&gt;0)*{1,2})+1,"","переработка","норма","норма + переработка")</f>
        <v>норма</v>
      </c>
      <c r="K1444" s="30">
        <f t="shared" si="95"/>
        <v>0</v>
      </c>
      <c r="L1444" s="30">
        <f>IF(A1444="В/П",,MIN(SUMIFS(L$3:L1443,H$3:H1443,H1444,B$3:B1443,B1444)+E1444,8)-SUMIFS(L$3:L1443,H$3:H1443,H1444,B$3:B1443,B1444))</f>
        <v>8</v>
      </c>
    </row>
    <row r="1445" spans="1:12" x14ac:dyDescent="0.2">
      <c r="A1445" s="66" t="s">
        <v>53</v>
      </c>
      <c r="B1445" s="6">
        <v>45410</v>
      </c>
      <c r="C1445" s="71" t="str">
        <f t="shared" si="94"/>
        <v>Вс</v>
      </c>
      <c r="D1445" s="30" t="s">
        <v>79</v>
      </c>
      <c r="E1445" s="30">
        <v>11</v>
      </c>
      <c r="H1445" s="30" t="s">
        <v>25</v>
      </c>
      <c r="I1445" s="69">
        <f t="shared" si="96"/>
        <v>45383</v>
      </c>
      <c r="J1445" s="30" t="str">
        <f>CHOOSE(SUMPRODUCT((K1445:L1445&gt;0)*{1,2})+1,"","переработка","норма","норма + переработка")</f>
        <v>переработка</v>
      </c>
      <c r="K1445" s="30">
        <f t="shared" si="95"/>
        <v>11</v>
      </c>
      <c r="L1445" s="30">
        <f>IF(A1445="В/П",,MIN(SUMIFS(L$3:L1444,H$3:H1444,H1445,B$3:B1444,B1445)+E1445,8)-SUMIFS(L$3:L1444,H$3:H1444,H1445,B$3:B1444,B1445))</f>
        <v>0</v>
      </c>
    </row>
    <row r="1446" spans="1:12" x14ac:dyDescent="0.2">
      <c r="A1446" s="66" t="s">
        <v>53</v>
      </c>
      <c r="B1446" s="6">
        <v>45411</v>
      </c>
      <c r="C1446" s="71" t="str">
        <f t="shared" si="94"/>
        <v>Пн</v>
      </c>
      <c r="D1446" s="30" t="s">
        <v>79</v>
      </c>
      <c r="E1446" s="30">
        <v>12</v>
      </c>
      <c r="H1446" s="30" t="s">
        <v>25</v>
      </c>
      <c r="I1446" s="69">
        <f t="shared" si="96"/>
        <v>45383</v>
      </c>
      <c r="J1446" s="30" t="str">
        <f>CHOOSE(SUMPRODUCT((K1446:L1446&gt;0)*{1,2})+1,"","переработка","норма","норма + переработка")</f>
        <v>переработка</v>
      </c>
      <c r="K1446" s="30">
        <f t="shared" si="95"/>
        <v>12</v>
      </c>
      <c r="L1446" s="30">
        <f>IF(A1446="В/П",,MIN(SUMIFS(L$3:L1445,H$3:H1445,H1446,B$3:B1445,B1446)+E1446,8)-SUMIFS(L$3:L1445,H$3:H1445,H1446,B$3:B1445,B1446))</f>
        <v>0</v>
      </c>
    </row>
    <row r="1447" spans="1:12" x14ac:dyDescent="0.2">
      <c r="A1447" s="66" t="s">
        <v>53</v>
      </c>
      <c r="B1447" s="6">
        <v>45412</v>
      </c>
      <c r="C1447" s="71" t="str">
        <f t="shared" si="94"/>
        <v>Вт</v>
      </c>
      <c r="D1447" s="30" t="s">
        <v>79</v>
      </c>
      <c r="E1447" s="30">
        <v>12</v>
      </c>
      <c r="H1447" s="30" t="s">
        <v>25</v>
      </c>
      <c r="I1447" s="69">
        <f t="shared" si="96"/>
        <v>45383</v>
      </c>
      <c r="J1447" s="30" t="str">
        <f>CHOOSE(SUMPRODUCT((K1447:L1447&gt;0)*{1,2})+1,"","переработка","норма","норма + переработка")</f>
        <v>переработка</v>
      </c>
      <c r="K1447" s="30">
        <f t="shared" si="95"/>
        <v>12</v>
      </c>
      <c r="L1447" s="30">
        <f>IF(A1447="В/П",,MIN(SUMIFS(L$3:L1446,H$3:H1446,H1447,B$3:B1446,B1447)+E1447,8)-SUMIFS(L$3:L1446,H$3:H1446,H1447,B$3:B1446,B1447))</f>
        <v>0</v>
      </c>
    </row>
    <row r="1448" spans="1:12" x14ac:dyDescent="0.2">
      <c r="B1448" s="6">
        <v>45383</v>
      </c>
      <c r="C1448" s="71" t="str">
        <f t="shared" ref="C1448:C1514" si="97">TEXT(B1448,"ДДД")</f>
        <v>Пн</v>
      </c>
      <c r="D1448" s="30" t="s">
        <v>90</v>
      </c>
      <c r="E1448" s="30">
        <v>8</v>
      </c>
      <c r="H1448" s="30" t="s">
        <v>28</v>
      </c>
      <c r="I1448" s="69">
        <f t="shared" si="96"/>
        <v>45383</v>
      </c>
      <c r="J1448" s="30" t="str">
        <f>CHOOSE(SUMPRODUCT((K1448:L1448&gt;0)*{1,2})+1,"","переработка","норма","норма + переработка")</f>
        <v>норма</v>
      </c>
      <c r="K1448" s="30">
        <f t="shared" si="95"/>
        <v>0</v>
      </c>
      <c r="L1448" s="30">
        <f>IF(A1448="В/П",,MIN(SUMIFS(L$3:L1447,H$3:H1447,H1448,B$3:B1447,B1448)+E1448,8)-SUMIFS(L$3:L1447,H$3:H1447,H1448,B$3:B1447,B1448))</f>
        <v>8</v>
      </c>
    </row>
    <row r="1449" spans="1:12" x14ac:dyDescent="0.2">
      <c r="B1449" s="6">
        <v>45384</v>
      </c>
      <c r="C1449" s="71" t="str">
        <f t="shared" si="97"/>
        <v>Вт</v>
      </c>
      <c r="D1449" s="30" t="s">
        <v>90</v>
      </c>
      <c r="E1449" s="30">
        <v>8</v>
      </c>
      <c r="H1449" s="30" t="s">
        <v>28</v>
      </c>
      <c r="I1449" s="69">
        <f t="shared" si="96"/>
        <v>45383</v>
      </c>
      <c r="J1449" s="30" t="str">
        <f>CHOOSE(SUMPRODUCT((K1449:L1449&gt;0)*{1,2})+1,"","переработка","норма","норма + переработка")</f>
        <v>норма</v>
      </c>
      <c r="K1449" s="30">
        <f t="shared" si="95"/>
        <v>0</v>
      </c>
      <c r="L1449" s="30">
        <f>IF(A1449="В/П",,MIN(SUMIFS(L$3:L1448,H$3:H1448,H1449,B$3:B1448,B1449)+E1449,8)-SUMIFS(L$3:L1448,H$3:H1448,H1449,B$3:B1448,B1449))</f>
        <v>8</v>
      </c>
    </row>
    <row r="1450" spans="1:12" x14ac:dyDescent="0.2">
      <c r="B1450" s="6">
        <v>45385</v>
      </c>
      <c r="C1450" s="71" t="str">
        <f t="shared" si="97"/>
        <v>Ср</v>
      </c>
      <c r="D1450" s="30" t="s">
        <v>90</v>
      </c>
      <c r="E1450" s="30">
        <v>8</v>
      </c>
      <c r="H1450" s="30" t="s">
        <v>28</v>
      </c>
      <c r="I1450" s="69">
        <f t="shared" si="96"/>
        <v>45383</v>
      </c>
      <c r="J1450" s="30" t="str">
        <f>CHOOSE(SUMPRODUCT((K1450:L1450&gt;0)*{1,2})+1,"","переработка","норма","норма + переработка")</f>
        <v>норма</v>
      </c>
      <c r="K1450" s="30">
        <f t="shared" si="95"/>
        <v>0</v>
      </c>
      <c r="L1450" s="30">
        <f>IF(A1450="В/П",,MIN(SUMIFS(L$3:L1449,H$3:H1449,H1450,B$3:B1449,B1450)+E1450,8)-SUMIFS(L$3:L1449,H$3:H1449,H1450,B$3:B1449,B1450))</f>
        <v>8</v>
      </c>
    </row>
    <row r="1451" spans="1:12" x14ac:dyDescent="0.2">
      <c r="B1451" s="6">
        <v>45386</v>
      </c>
      <c r="C1451" s="71" t="str">
        <f t="shared" si="97"/>
        <v>Чт</v>
      </c>
      <c r="D1451" s="30" t="s">
        <v>90</v>
      </c>
      <c r="E1451" s="30">
        <v>8</v>
      </c>
      <c r="H1451" s="30" t="s">
        <v>28</v>
      </c>
      <c r="I1451" s="69">
        <f t="shared" si="96"/>
        <v>45383</v>
      </c>
      <c r="J1451" s="30" t="str">
        <f>CHOOSE(SUMPRODUCT((K1451:L1451&gt;0)*{1,2})+1,"","переработка","норма","норма + переработка")</f>
        <v>норма</v>
      </c>
      <c r="K1451" s="30">
        <f t="shared" si="95"/>
        <v>0</v>
      </c>
      <c r="L1451" s="30">
        <f>IF(A1451="В/П",,MIN(SUMIFS(L$3:L1450,H$3:H1450,H1451,B$3:B1450,B1451)+E1451,8)-SUMIFS(L$3:L1450,H$3:H1450,H1451,B$3:B1450,B1451))</f>
        <v>8</v>
      </c>
    </row>
    <row r="1452" spans="1:12" x14ac:dyDescent="0.2">
      <c r="B1452" s="6">
        <v>45387</v>
      </c>
      <c r="C1452" s="71" t="str">
        <f>TEXT(B1452,"ДДД")</f>
        <v>Пт</v>
      </c>
      <c r="D1452" s="30" t="s">
        <v>35</v>
      </c>
      <c r="E1452" s="30">
        <v>5</v>
      </c>
      <c r="H1452" s="30" t="s">
        <v>28</v>
      </c>
      <c r="I1452" s="69">
        <f>EOMONTH(B1452,-1)+1</f>
        <v>45383</v>
      </c>
      <c r="J1452" s="30" t="str">
        <f>CHOOSE(SUMPRODUCT((K1452:L1452&gt;0)*{1,2})+1,"","переработка","норма","норма + переработка")</f>
        <v>норма</v>
      </c>
      <c r="K1452" s="30">
        <f>MIN(E1452,E1452-L1452)</f>
        <v>0</v>
      </c>
      <c r="L1452" s="30">
        <f>IF(A1452="В/П",,MIN(SUMIFS(L$3:L1451,H$3:H1451,H1452,B$3:B1451,B1452)+E1452,8)-SUMIFS(L$3:L1451,H$3:H1451,H1452,B$3:B1451,B1452))</f>
        <v>5</v>
      </c>
    </row>
    <row r="1453" spans="1:12" x14ac:dyDescent="0.2">
      <c r="B1453" s="6">
        <v>45387</v>
      </c>
      <c r="C1453" s="71" t="str">
        <f t="shared" si="97"/>
        <v>Пт</v>
      </c>
      <c r="D1453" s="30" t="s">
        <v>90</v>
      </c>
      <c r="E1453" s="30">
        <v>8</v>
      </c>
      <c r="H1453" s="30" t="s">
        <v>28</v>
      </c>
      <c r="I1453" s="69">
        <f t="shared" si="96"/>
        <v>45383</v>
      </c>
      <c r="J1453" s="30" t="str">
        <f>CHOOSE(SUMPRODUCT((K1453:L1453&gt;0)*{1,2})+1,"","переработка","норма","норма + переработка")</f>
        <v>норма + переработка</v>
      </c>
      <c r="K1453" s="30">
        <f t="shared" si="95"/>
        <v>5</v>
      </c>
      <c r="L1453" s="30">
        <f>IF(A1453="В/П",,MIN(SUMIFS(L$3:L1452,H$3:H1452,H1453,B$3:B1452,B1453)+E1453,8)-SUMIFS(L$3:L1452,H$3:H1452,H1453,B$3:B1452,B1453))</f>
        <v>3</v>
      </c>
    </row>
    <row r="1454" spans="1:12" x14ac:dyDescent="0.2">
      <c r="A1454" s="66" t="s">
        <v>53</v>
      </c>
      <c r="B1454" s="6">
        <v>45388</v>
      </c>
      <c r="C1454" s="71" t="str">
        <f t="shared" si="97"/>
        <v>Сб</v>
      </c>
      <c r="E1454" s="30">
        <v>0</v>
      </c>
      <c r="H1454" s="30" t="s">
        <v>28</v>
      </c>
      <c r="I1454" s="69">
        <f t="shared" si="96"/>
        <v>45383</v>
      </c>
      <c r="J1454" s="30" t="str">
        <f>CHOOSE(SUMPRODUCT((K1454:L1454&gt;0)*{1,2})+1,"","переработка","норма","норма + переработка")</f>
        <v/>
      </c>
      <c r="K1454" s="30">
        <f t="shared" si="95"/>
        <v>0</v>
      </c>
      <c r="L1454" s="30">
        <f>IF(A1454="В/П",,MIN(SUMIFS(L$3:L1453,H$3:H1453,H1454,B$3:B1453,B1454)+E1454,8)-SUMIFS(L$3:L1453,H$3:H1453,H1454,B$3:B1453,B1454))</f>
        <v>0</v>
      </c>
    </row>
    <row r="1455" spans="1:12" x14ac:dyDescent="0.2">
      <c r="A1455" s="66" t="s">
        <v>53</v>
      </c>
      <c r="B1455" s="6">
        <v>45389</v>
      </c>
      <c r="C1455" s="71" t="str">
        <f t="shared" si="97"/>
        <v>Вс</v>
      </c>
      <c r="E1455" s="30">
        <v>0</v>
      </c>
      <c r="H1455" s="30" t="s">
        <v>28</v>
      </c>
      <c r="I1455" s="69">
        <f t="shared" si="96"/>
        <v>45383</v>
      </c>
      <c r="J1455" s="30" t="str">
        <f>CHOOSE(SUMPRODUCT((K1455:L1455&gt;0)*{1,2})+1,"","переработка","норма","норма + переработка")</f>
        <v/>
      </c>
      <c r="K1455" s="30">
        <f t="shared" si="95"/>
        <v>0</v>
      </c>
      <c r="L1455" s="30">
        <f>IF(A1455="В/П",,MIN(SUMIFS(L$3:L1454,H$3:H1454,H1455,B$3:B1454,B1455)+E1455,8)-SUMIFS(L$3:L1454,H$3:H1454,H1455,B$3:B1454,B1455))</f>
        <v>0</v>
      </c>
    </row>
    <row r="1456" spans="1:12" x14ac:dyDescent="0.2">
      <c r="B1456" s="6">
        <v>45390</v>
      </c>
      <c r="C1456" s="71" t="str">
        <f t="shared" si="97"/>
        <v>Пн</v>
      </c>
      <c r="E1456" s="30">
        <v>0</v>
      </c>
      <c r="H1456" s="30" t="s">
        <v>28</v>
      </c>
      <c r="I1456" s="69">
        <f t="shared" si="96"/>
        <v>45383</v>
      </c>
      <c r="J1456" s="30" t="str">
        <f>CHOOSE(SUMPRODUCT((K1456:L1456&gt;0)*{1,2})+1,"","переработка","норма","норма + переработка")</f>
        <v/>
      </c>
      <c r="K1456" s="30">
        <f t="shared" si="95"/>
        <v>0</v>
      </c>
      <c r="L1456" s="30">
        <f>IF(A1456="В/П",,MIN(SUMIFS(L$3:L1455,H$3:H1455,H1456,B$3:B1455,B1456)+E1456,8)-SUMIFS(L$3:L1455,H$3:H1455,H1456,B$3:B1455,B1456))</f>
        <v>0</v>
      </c>
    </row>
    <row r="1457" spans="1:12" x14ac:dyDescent="0.2">
      <c r="B1457" s="6">
        <v>45391</v>
      </c>
      <c r="C1457" s="71" t="str">
        <f t="shared" si="97"/>
        <v>Вт</v>
      </c>
      <c r="E1457" s="30">
        <v>0</v>
      </c>
      <c r="H1457" s="30" t="s">
        <v>28</v>
      </c>
      <c r="I1457" s="69">
        <f t="shared" si="96"/>
        <v>45383</v>
      </c>
      <c r="J1457" s="30" t="str">
        <f>CHOOSE(SUMPRODUCT((K1457:L1457&gt;0)*{1,2})+1,"","переработка","норма","норма + переработка")</f>
        <v/>
      </c>
      <c r="K1457" s="30">
        <f t="shared" si="95"/>
        <v>0</v>
      </c>
      <c r="L1457" s="30">
        <f>IF(A1457="В/П",,MIN(SUMIFS(L$3:L1456,H$3:H1456,H1457,B$3:B1456,B1457)+E1457,8)-SUMIFS(L$3:L1456,H$3:H1456,H1457,B$3:B1456,B1457))</f>
        <v>0</v>
      </c>
    </row>
    <row r="1458" spans="1:12" x14ac:dyDescent="0.2">
      <c r="B1458" s="6">
        <v>45392</v>
      </c>
      <c r="C1458" s="71" t="str">
        <f t="shared" si="97"/>
        <v>Ср</v>
      </c>
      <c r="D1458" s="30" t="s">
        <v>35</v>
      </c>
      <c r="E1458" s="30">
        <v>8</v>
      </c>
      <c r="H1458" s="30" t="s">
        <v>28</v>
      </c>
      <c r="I1458" s="69">
        <f t="shared" si="96"/>
        <v>45383</v>
      </c>
      <c r="J1458" s="30" t="str">
        <f>CHOOSE(SUMPRODUCT((K1458:L1458&gt;0)*{1,2})+1,"","переработка","норма","норма + переработка")</f>
        <v>норма</v>
      </c>
      <c r="K1458" s="30">
        <f t="shared" si="95"/>
        <v>0</v>
      </c>
      <c r="L1458" s="30">
        <f>IF(A1458="В/П",,MIN(SUMIFS(L$3:L1457,H$3:H1457,H1458,B$3:B1457,B1458)+E1458,8)-SUMIFS(L$3:L1457,H$3:H1457,H1458,B$3:B1457,B1458))</f>
        <v>8</v>
      </c>
    </row>
    <row r="1459" spans="1:12" x14ac:dyDescent="0.2">
      <c r="B1459" s="6">
        <v>45393</v>
      </c>
      <c r="C1459" s="71" t="str">
        <f t="shared" si="97"/>
        <v>Чт</v>
      </c>
      <c r="D1459" s="30" t="s">
        <v>20</v>
      </c>
      <c r="E1459" s="30">
        <v>8</v>
      </c>
      <c r="H1459" s="30" t="s">
        <v>28</v>
      </c>
      <c r="I1459" s="69">
        <f t="shared" si="96"/>
        <v>45383</v>
      </c>
      <c r="J1459" s="30" t="str">
        <f>CHOOSE(SUMPRODUCT((K1459:L1459&gt;0)*{1,2})+1,"","переработка","норма","норма + переработка")</f>
        <v>норма</v>
      </c>
      <c r="K1459" s="30">
        <f t="shared" si="95"/>
        <v>0</v>
      </c>
      <c r="L1459" s="30">
        <f>IF(A1459="В/П",,MIN(SUMIFS(L$3:L1458,H$3:H1458,H1459,B$3:B1458,B1459)+E1459,8)-SUMIFS(L$3:L1458,H$3:H1458,H1459,B$3:B1458,B1459))</f>
        <v>8</v>
      </c>
    </row>
    <row r="1460" spans="1:12" x14ac:dyDescent="0.2">
      <c r="B1460" s="6">
        <v>45394</v>
      </c>
      <c r="C1460" s="71" t="str">
        <f t="shared" si="97"/>
        <v>Пт</v>
      </c>
      <c r="D1460" s="30" t="s">
        <v>35</v>
      </c>
      <c r="E1460" s="30">
        <v>8</v>
      </c>
      <c r="H1460" s="30" t="s">
        <v>28</v>
      </c>
      <c r="I1460" s="69">
        <f t="shared" si="96"/>
        <v>45383</v>
      </c>
      <c r="J1460" s="30" t="str">
        <f>CHOOSE(SUMPRODUCT((K1460:L1460&gt;0)*{1,2})+1,"","переработка","норма","норма + переработка")</f>
        <v>норма</v>
      </c>
      <c r="K1460" s="30">
        <f t="shared" si="95"/>
        <v>0</v>
      </c>
      <c r="L1460" s="30">
        <f>IF(A1460="В/П",,MIN(SUMIFS(L$3:L1459,H$3:H1459,H1460,B$3:B1459,B1460)+E1460,8)-SUMIFS(L$3:L1459,H$3:H1459,H1460,B$3:B1459,B1460))</f>
        <v>8</v>
      </c>
    </row>
    <row r="1461" spans="1:12" x14ac:dyDescent="0.2">
      <c r="A1461" s="66" t="s">
        <v>53</v>
      </c>
      <c r="B1461" s="6">
        <v>45395</v>
      </c>
      <c r="C1461" s="71" t="str">
        <f t="shared" si="97"/>
        <v>Сб</v>
      </c>
      <c r="E1461" s="30">
        <v>0</v>
      </c>
      <c r="H1461" s="30" t="s">
        <v>28</v>
      </c>
      <c r="I1461" s="69">
        <f t="shared" si="96"/>
        <v>45383</v>
      </c>
      <c r="J1461" s="30" t="str">
        <f>CHOOSE(SUMPRODUCT((K1461:L1461&gt;0)*{1,2})+1,"","переработка","норма","норма + переработка")</f>
        <v/>
      </c>
      <c r="K1461" s="30">
        <f t="shared" si="95"/>
        <v>0</v>
      </c>
      <c r="L1461" s="30">
        <f>IF(A1461="В/П",,MIN(SUMIFS(L$3:L1460,H$3:H1460,H1461,B$3:B1460,B1461)+E1461,8)-SUMIFS(L$3:L1460,H$3:H1460,H1461,B$3:B1460,B1461))</f>
        <v>0</v>
      </c>
    </row>
    <row r="1462" spans="1:12" x14ac:dyDescent="0.2">
      <c r="A1462" s="66" t="s">
        <v>53</v>
      </c>
      <c r="B1462" s="6">
        <v>45396</v>
      </c>
      <c r="C1462" s="71" t="str">
        <f t="shared" si="97"/>
        <v>Вс</v>
      </c>
      <c r="D1462" s="30" t="s">
        <v>35</v>
      </c>
      <c r="E1462" s="30">
        <v>8</v>
      </c>
      <c r="H1462" s="30" t="s">
        <v>28</v>
      </c>
      <c r="I1462" s="69">
        <f t="shared" si="96"/>
        <v>45383</v>
      </c>
      <c r="J1462" s="30" t="str">
        <f>CHOOSE(SUMPRODUCT((K1462:L1462&gt;0)*{1,2})+1,"","переработка","норма","норма + переработка")</f>
        <v>переработка</v>
      </c>
      <c r="K1462" s="30">
        <f t="shared" si="95"/>
        <v>8</v>
      </c>
      <c r="L1462" s="30">
        <f>IF(A1462="В/П",,MIN(SUMIFS(L$3:L1461,H$3:H1461,H1462,B$3:B1461,B1462)+E1462,8)-SUMIFS(L$3:L1461,H$3:H1461,H1462,B$3:B1461,B1462))</f>
        <v>0</v>
      </c>
    </row>
    <row r="1463" spans="1:12" x14ac:dyDescent="0.2">
      <c r="B1463" s="6">
        <v>45397</v>
      </c>
      <c r="C1463" s="71" t="str">
        <f t="shared" si="97"/>
        <v>Пн</v>
      </c>
      <c r="D1463" s="30" t="s">
        <v>79</v>
      </c>
      <c r="E1463" s="30">
        <v>8</v>
      </c>
      <c r="H1463" s="30" t="s">
        <v>28</v>
      </c>
      <c r="I1463" s="69">
        <f t="shared" si="96"/>
        <v>45383</v>
      </c>
      <c r="J1463" s="30" t="str">
        <f>CHOOSE(SUMPRODUCT((K1463:L1463&gt;0)*{1,2})+1,"","переработка","норма","норма + переработка")</f>
        <v>норма</v>
      </c>
      <c r="K1463" s="30">
        <f t="shared" si="95"/>
        <v>0</v>
      </c>
      <c r="L1463" s="30">
        <f>IF(A1463="В/П",,MIN(SUMIFS(L$3:L1462,H$3:H1462,H1463,B$3:B1462,B1463)+E1463,8)-SUMIFS(L$3:L1462,H$3:H1462,H1463,B$3:B1462,B1463))</f>
        <v>8</v>
      </c>
    </row>
    <row r="1464" spans="1:12" x14ac:dyDescent="0.2">
      <c r="B1464" s="6">
        <v>45398</v>
      </c>
      <c r="C1464" s="71" t="str">
        <f t="shared" si="97"/>
        <v>Вт</v>
      </c>
      <c r="D1464" s="30" t="s">
        <v>79</v>
      </c>
      <c r="E1464" s="30">
        <v>8</v>
      </c>
      <c r="H1464" s="30" t="s">
        <v>28</v>
      </c>
      <c r="I1464" s="69">
        <f t="shared" si="96"/>
        <v>45383</v>
      </c>
      <c r="J1464" s="30" t="str">
        <f>CHOOSE(SUMPRODUCT((K1464:L1464&gt;0)*{1,2})+1,"","переработка","норма","норма + переработка")</f>
        <v>норма</v>
      </c>
      <c r="K1464" s="30">
        <f t="shared" si="95"/>
        <v>0</v>
      </c>
      <c r="L1464" s="30">
        <f>IF(A1464="В/П",,MIN(SUMIFS(L$3:L1463,H$3:H1463,H1464,B$3:B1463,B1464)+E1464,8)-SUMIFS(L$3:L1463,H$3:H1463,H1464,B$3:B1463,B1464))</f>
        <v>8</v>
      </c>
    </row>
    <row r="1465" spans="1:12" x14ac:dyDescent="0.2">
      <c r="B1465" s="6">
        <v>45399</v>
      </c>
      <c r="C1465" s="71" t="str">
        <f t="shared" si="97"/>
        <v>Ср</v>
      </c>
      <c r="D1465" s="30" t="s">
        <v>79</v>
      </c>
      <c r="E1465" s="30">
        <v>8</v>
      </c>
      <c r="H1465" s="30" t="s">
        <v>28</v>
      </c>
      <c r="I1465" s="69">
        <f t="shared" si="96"/>
        <v>45383</v>
      </c>
      <c r="J1465" s="30" t="str">
        <f>CHOOSE(SUMPRODUCT((K1465:L1465&gt;0)*{1,2})+1,"","переработка","норма","норма + переработка")</f>
        <v>норма</v>
      </c>
      <c r="K1465" s="30">
        <f t="shared" si="95"/>
        <v>0</v>
      </c>
      <c r="L1465" s="30">
        <f>IF(A1465="В/П",,MIN(SUMIFS(L$3:L1464,H$3:H1464,H1465,B$3:B1464,B1465)+E1465,8)-SUMIFS(L$3:L1464,H$3:H1464,H1465,B$3:B1464,B1465))</f>
        <v>8</v>
      </c>
    </row>
    <row r="1466" spans="1:12" x14ac:dyDescent="0.2">
      <c r="B1466" s="6">
        <v>45400</v>
      </c>
      <c r="C1466" s="71" t="str">
        <f t="shared" si="97"/>
        <v>Чт</v>
      </c>
      <c r="D1466" s="30" t="s">
        <v>79</v>
      </c>
      <c r="E1466" s="30">
        <v>8</v>
      </c>
      <c r="H1466" s="30" t="s">
        <v>28</v>
      </c>
      <c r="I1466" s="69">
        <f t="shared" si="96"/>
        <v>45383</v>
      </c>
      <c r="J1466" s="30" t="str">
        <f>CHOOSE(SUMPRODUCT((K1466:L1466&gt;0)*{1,2})+1,"","переработка","норма","норма + переработка")</f>
        <v>норма</v>
      </c>
      <c r="K1466" s="30">
        <f t="shared" si="95"/>
        <v>0</v>
      </c>
      <c r="L1466" s="30">
        <f>IF(A1466="В/П",,MIN(SUMIFS(L$3:L1465,H$3:H1465,H1466,B$3:B1465,B1466)+E1466,8)-SUMIFS(L$3:L1465,H$3:H1465,H1466,B$3:B1465,B1466))</f>
        <v>8</v>
      </c>
    </row>
    <row r="1467" spans="1:12" x14ac:dyDescent="0.2">
      <c r="B1467" s="6">
        <v>45401</v>
      </c>
      <c r="C1467" s="71" t="str">
        <f t="shared" si="97"/>
        <v>Пт</v>
      </c>
      <c r="D1467" s="30" t="s">
        <v>79</v>
      </c>
      <c r="E1467" s="30">
        <v>8</v>
      </c>
      <c r="H1467" s="30" t="s">
        <v>28</v>
      </c>
      <c r="I1467" s="69">
        <f t="shared" si="96"/>
        <v>45383</v>
      </c>
      <c r="J1467" s="30" t="str">
        <f>CHOOSE(SUMPRODUCT((K1467:L1467&gt;0)*{1,2})+1,"","переработка","норма","норма + переработка")</f>
        <v>норма</v>
      </c>
      <c r="K1467" s="30">
        <f t="shared" si="95"/>
        <v>0</v>
      </c>
      <c r="L1467" s="30">
        <f>IF(A1467="В/П",,MIN(SUMIFS(L$3:L1466,H$3:H1466,H1467,B$3:B1466,B1467)+E1467,8)-SUMIFS(L$3:L1466,H$3:H1466,H1467,B$3:B1466,B1467))</f>
        <v>8</v>
      </c>
    </row>
    <row r="1468" spans="1:12" x14ac:dyDescent="0.2">
      <c r="A1468" s="66" t="s">
        <v>53</v>
      </c>
      <c r="B1468" s="6">
        <v>45402</v>
      </c>
      <c r="C1468" s="71" t="str">
        <f t="shared" si="97"/>
        <v>Сб</v>
      </c>
      <c r="D1468" s="30" t="s">
        <v>79</v>
      </c>
      <c r="E1468" s="30">
        <v>8</v>
      </c>
      <c r="H1468" s="30" t="s">
        <v>28</v>
      </c>
      <c r="I1468" s="69">
        <f t="shared" si="96"/>
        <v>45383</v>
      </c>
      <c r="J1468" s="30" t="str">
        <f>CHOOSE(SUMPRODUCT((K1468:L1468&gt;0)*{1,2})+1,"","переработка","норма","норма + переработка")</f>
        <v>переработка</v>
      </c>
      <c r="K1468" s="30">
        <f t="shared" ref="K1468:K1534" si="98">MIN(E1468,E1468-L1468)</f>
        <v>8</v>
      </c>
      <c r="L1468" s="30">
        <f>IF(A1468="В/П",,MIN(SUMIFS(L$3:L1467,H$3:H1467,H1468,B$3:B1467,B1468)+E1468,8)-SUMIFS(L$3:L1467,H$3:H1467,H1468,B$3:B1467,B1468))</f>
        <v>0</v>
      </c>
    </row>
    <row r="1469" spans="1:12" x14ac:dyDescent="0.2">
      <c r="A1469" s="66" t="s">
        <v>53</v>
      </c>
      <c r="B1469" s="6">
        <v>45403</v>
      </c>
      <c r="C1469" s="71" t="str">
        <f t="shared" si="97"/>
        <v>Вс</v>
      </c>
      <c r="D1469" s="30" t="s">
        <v>35</v>
      </c>
      <c r="E1469" s="30">
        <v>8</v>
      </c>
      <c r="H1469" s="30" t="s">
        <v>28</v>
      </c>
      <c r="I1469" s="69">
        <f t="shared" si="96"/>
        <v>45383</v>
      </c>
      <c r="J1469" s="30" t="str">
        <f>CHOOSE(SUMPRODUCT((K1469:L1469&gt;0)*{1,2})+1,"","переработка","норма","норма + переработка")</f>
        <v>переработка</v>
      </c>
      <c r="K1469" s="30">
        <f t="shared" si="98"/>
        <v>8</v>
      </c>
      <c r="L1469" s="30">
        <f>IF(A1469="В/П",,MIN(SUMIFS(L$3:L1468,H$3:H1468,H1469,B$3:B1468,B1469)+E1469,8)-SUMIFS(L$3:L1468,H$3:H1468,H1469,B$3:B1468,B1469))</f>
        <v>0</v>
      </c>
    </row>
    <row r="1470" spans="1:12" x14ac:dyDescent="0.2">
      <c r="B1470" s="6">
        <v>45404</v>
      </c>
      <c r="C1470" s="71" t="str">
        <f t="shared" si="97"/>
        <v>Пн</v>
      </c>
      <c r="E1470" s="30">
        <v>0</v>
      </c>
      <c r="H1470" s="30" t="s">
        <v>28</v>
      </c>
      <c r="I1470" s="69">
        <f t="shared" si="96"/>
        <v>45383</v>
      </c>
      <c r="J1470" s="30" t="str">
        <f>CHOOSE(SUMPRODUCT((K1470:L1470&gt;0)*{1,2})+1,"","переработка","норма","норма + переработка")</f>
        <v/>
      </c>
      <c r="K1470" s="30">
        <f t="shared" si="98"/>
        <v>0</v>
      </c>
      <c r="L1470" s="30">
        <f>IF(A1470="В/П",,MIN(SUMIFS(L$3:L1469,H$3:H1469,H1470,B$3:B1469,B1470)+E1470,8)-SUMIFS(L$3:L1469,H$3:H1469,H1470,B$3:B1469,B1470))</f>
        <v>0</v>
      </c>
    </row>
    <row r="1471" spans="1:12" x14ac:dyDescent="0.2">
      <c r="B1471" s="6">
        <v>45405</v>
      </c>
      <c r="C1471" s="71" t="str">
        <f t="shared" si="97"/>
        <v>Вт</v>
      </c>
      <c r="D1471" s="30" t="s">
        <v>35</v>
      </c>
      <c r="E1471" s="30">
        <v>2</v>
      </c>
      <c r="H1471" s="30" t="s">
        <v>28</v>
      </c>
      <c r="I1471" s="69">
        <f t="shared" si="96"/>
        <v>45383</v>
      </c>
      <c r="J1471" s="30" t="str">
        <f>CHOOSE(SUMPRODUCT((K1471:L1471&gt;0)*{1,2})+1,"","переработка","норма","норма + переработка")</f>
        <v>норма</v>
      </c>
      <c r="K1471" s="30">
        <f t="shared" si="98"/>
        <v>0</v>
      </c>
      <c r="L1471" s="30">
        <f>IF(A1471="В/П",,MIN(SUMIFS(L$3:L1470,H$3:H1470,H1471,B$3:B1470,B1471)+E1471,8)-SUMIFS(L$3:L1470,H$3:H1470,H1471,B$3:B1470,B1471))</f>
        <v>2</v>
      </c>
    </row>
    <row r="1472" spans="1:12" x14ac:dyDescent="0.2">
      <c r="B1472" s="6">
        <v>45406</v>
      </c>
      <c r="C1472" s="71" t="str">
        <f t="shared" si="97"/>
        <v>Ср</v>
      </c>
      <c r="D1472" s="30" t="s">
        <v>35</v>
      </c>
      <c r="E1472" s="30">
        <v>6</v>
      </c>
      <c r="H1472" s="30" t="s">
        <v>28</v>
      </c>
      <c r="I1472" s="69">
        <f t="shared" si="96"/>
        <v>45383</v>
      </c>
      <c r="J1472" s="30" t="str">
        <f>CHOOSE(SUMPRODUCT((K1472:L1472&gt;0)*{1,2})+1,"","переработка","норма","норма + переработка")</f>
        <v>норма</v>
      </c>
      <c r="K1472" s="30">
        <f t="shared" si="98"/>
        <v>0</v>
      </c>
      <c r="L1472" s="30">
        <f>IF(A1472="В/П",,MIN(SUMIFS(L$3:L1471,H$3:H1471,H1472,B$3:B1471,B1472)+E1472,8)-SUMIFS(L$3:L1471,H$3:H1471,H1472,B$3:B1471,B1472))</f>
        <v>6</v>
      </c>
    </row>
    <row r="1473" spans="1:12" x14ac:dyDescent="0.2">
      <c r="B1473" s="6">
        <v>45407</v>
      </c>
      <c r="C1473" s="71" t="str">
        <f t="shared" si="97"/>
        <v>Чт</v>
      </c>
      <c r="D1473" s="30" t="s">
        <v>79</v>
      </c>
      <c r="E1473" s="30">
        <v>8</v>
      </c>
      <c r="H1473" s="30" t="s">
        <v>28</v>
      </c>
      <c r="I1473" s="69">
        <f t="shared" si="96"/>
        <v>45383</v>
      </c>
      <c r="J1473" s="30" t="str">
        <f>CHOOSE(SUMPRODUCT((K1473:L1473&gt;0)*{1,2})+1,"","переработка","норма","норма + переработка")</f>
        <v>норма</v>
      </c>
      <c r="K1473" s="30">
        <f t="shared" si="98"/>
        <v>0</v>
      </c>
      <c r="L1473" s="30">
        <f>IF(A1473="В/П",,MIN(SUMIFS(L$3:L1472,H$3:H1472,H1473,B$3:B1472,B1473)+E1473,8)-SUMIFS(L$3:L1472,H$3:H1472,H1473,B$3:B1472,B1473))</f>
        <v>8</v>
      </c>
    </row>
    <row r="1474" spans="1:12" x14ac:dyDescent="0.2">
      <c r="B1474" s="6">
        <v>45408</v>
      </c>
      <c r="C1474" s="71" t="str">
        <f t="shared" si="97"/>
        <v>Пт</v>
      </c>
      <c r="D1474" s="30" t="s">
        <v>79</v>
      </c>
      <c r="E1474" s="30">
        <v>8</v>
      </c>
      <c r="H1474" s="30" t="s">
        <v>28</v>
      </c>
      <c r="I1474" s="69">
        <f t="shared" si="96"/>
        <v>45383</v>
      </c>
      <c r="J1474" s="30" t="str">
        <f>CHOOSE(SUMPRODUCT((K1474:L1474&gt;0)*{1,2})+1,"","переработка","норма","норма + переработка")</f>
        <v>норма</v>
      </c>
      <c r="K1474" s="30">
        <f t="shared" si="98"/>
        <v>0</v>
      </c>
      <c r="L1474" s="30">
        <f>IF(A1474="В/П",,MIN(SUMIFS(L$3:L1473,H$3:H1473,H1474,B$3:B1473,B1474)+E1474,8)-SUMIFS(L$3:L1473,H$3:H1473,H1474,B$3:B1473,B1474))</f>
        <v>8</v>
      </c>
    </row>
    <row r="1475" spans="1:12" x14ac:dyDescent="0.2">
      <c r="B1475" s="6">
        <v>45409</v>
      </c>
      <c r="C1475" s="71" t="str">
        <f t="shared" si="97"/>
        <v>Сб</v>
      </c>
      <c r="D1475" s="30" t="s">
        <v>79</v>
      </c>
      <c r="E1475" s="30">
        <v>8</v>
      </c>
      <c r="H1475" s="30" t="s">
        <v>28</v>
      </c>
      <c r="I1475" s="69">
        <f t="shared" si="96"/>
        <v>45383</v>
      </c>
      <c r="J1475" s="30" t="str">
        <f>CHOOSE(SUMPRODUCT((K1475:L1475&gt;0)*{1,2})+1,"","переработка","норма","норма + переработка")</f>
        <v>норма</v>
      </c>
      <c r="K1475" s="30">
        <f t="shared" si="98"/>
        <v>0</v>
      </c>
      <c r="L1475" s="30">
        <f>IF(A1475="В/П",,MIN(SUMIFS(L$3:L1474,H$3:H1474,H1475,B$3:B1474,B1475)+E1475,8)-SUMIFS(L$3:L1474,H$3:H1474,H1475,B$3:B1474,B1475))</f>
        <v>8</v>
      </c>
    </row>
    <row r="1476" spans="1:12" x14ac:dyDescent="0.2">
      <c r="A1476" s="66" t="s">
        <v>53</v>
      </c>
      <c r="B1476" s="6">
        <v>45410</v>
      </c>
      <c r="C1476" s="71" t="str">
        <f t="shared" si="97"/>
        <v>Вс</v>
      </c>
      <c r="D1476" s="30" t="s">
        <v>79</v>
      </c>
      <c r="E1476" s="30">
        <v>11</v>
      </c>
      <c r="H1476" s="30" t="s">
        <v>28</v>
      </c>
      <c r="I1476" s="69">
        <f t="shared" si="96"/>
        <v>45383</v>
      </c>
      <c r="J1476" s="30" t="str">
        <f>CHOOSE(SUMPRODUCT((K1476:L1476&gt;0)*{1,2})+1,"","переработка","норма","норма + переработка")</f>
        <v>переработка</v>
      </c>
      <c r="K1476" s="30">
        <f t="shared" si="98"/>
        <v>11</v>
      </c>
      <c r="L1476" s="30">
        <f>IF(A1476="В/П",,MIN(SUMIFS(L$3:L1475,H$3:H1475,H1476,B$3:B1475,B1476)+E1476,8)-SUMIFS(L$3:L1475,H$3:H1475,H1476,B$3:B1475,B1476))</f>
        <v>0</v>
      </c>
    </row>
    <row r="1477" spans="1:12" x14ac:dyDescent="0.2">
      <c r="A1477" s="66" t="s">
        <v>53</v>
      </c>
      <c r="B1477" s="6">
        <v>45411</v>
      </c>
      <c r="C1477" s="71" t="str">
        <f t="shared" si="97"/>
        <v>Пн</v>
      </c>
      <c r="D1477" s="30" t="s">
        <v>79</v>
      </c>
      <c r="E1477" s="30">
        <v>12</v>
      </c>
      <c r="H1477" s="30" t="s">
        <v>28</v>
      </c>
      <c r="I1477" s="69">
        <f t="shared" si="96"/>
        <v>45383</v>
      </c>
      <c r="J1477" s="30" t="str">
        <f>CHOOSE(SUMPRODUCT((K1477:L1477&gt;0)*{1,2})+1,"","переработка","норма","норма + переработка")</f>
        <v>переработка</v>
      </c>
      <c r="K1477" s="30">
        <f t="shared" si="98"/>
        <v>12</v>
      </c>
      <c r="L1477" s="30">
        <f>IF(A1477="В/П",,MIN(SUMIFS(L$3:L1476,H$3:H1476,H1477,B$3:B1476,B1477)+E1477,8)-SUMIFS(L$3:L1476,H$3:H1476,H1477,B$3:B1476,B1477))</f>
        <v>0</v>
      </c>
    </row>
    <row r="1478" spans="1:12" x14ac:dyDescent="0.2">
      <c r="A1478" s="66" t="s">
        <v>53</v>
      </c>
      <c r="B1478" s="6">
        <v>45412</v>
      </c>
      <c r="C1478" s="71" t="str">
        <f t="shared" si="97"/>
        <v>Вт</v>
      </c>
      <c r="D1478" s="30" t="s">
        <v>79</v>
      </c>
      <c r="E1478" s="30">
        <v>12</v>
      </c>
      <c r="H1478" s="30" t="s">
        <v>28</v>
      </c>
      <c r="I1478" s="69">
        <f t="shared" si="96"/>
        <v>45383</v>
      </c>
      <c r="J1478" s="30" t="str">
        <f>CHOOSE(SUMPRODUCT((K1478:L1478&gt;0)*{1,2})+1,"","переработка","норма","норма + переработка")</f>
        <v>переработка</v>
      </c>
      <c r="K1478" s="30">
        <f t="shared" si="98"/>
        <v>12</v>
      </c>
      <c r="L1478" s="30">
        <f>IF(A1478="В/П",,MIN(SUMIFS(L$3:L1477,H$3:H1477,H1478,B$3:B1477,B1478)+E1478,8)-SUMIFS(L$3:L1477,H$3:H1477,H1478,B$3:B1477,B1478))</f>
        <v>0</v>
      </c>
    </row>
    <row r="1479" spans="1:12" x14ac:dyDescent="0.2">
      <c r="B1479" s="6">
        <v>45383</v>
      </c>
      <c r="C1479" s="71" t="str">
        <f t="shared" si="97"/>
        <v>Пн</v>
      </c>
      <c r="D1479" s="30" t="s">
        <v>79</v>
      </c>
      <c r="E1479" s="30">
        <v>8</v>
      </c>
      <c r="H1479" s="30" t="s">
        <v>23</v>
      </c>
      <c r="I1479" s="69">
        <f t="shared" ref="I1479:I1545" si="99">EOMONTH(B1479,-1)+1</f>
        <v>45383</v>
      </c>
      <c r="J1479" s="30" t="str">
        <f>CHOOSE(SUMPRODUCT((K1479:L1479&gt;0)*{1,2})+1,"","переработка","норма","норма + переработка")</f>
        <v>норма</v>
      </c>
      <c r="K1479" s="30">
        <f t="shared" si="98"/>
        <v>0</v>
      </c>
      <c r="L1479" s="30">
        <f>IF(A1479="В/П",,MIN(SUMIFS(L$3:L1478,H$3:H1478,H1479,B$3:B1478,B1479)+E1479,8)-SUMIFS(L$3:L1478,H$3:H1478,H1479,B$3:B1478,B1479))</f>
        <v>8</v>
      </c>
    </row>
    <row r="1480" spans="1:12" x14ac:dyDescent="0.2">
      <c r="B1480" s="6">
        <v>45384</v>
      </c>
      <c r="C1480" s="71" t="str">
        <f t="shared" si="97"/>
        <v>Вт</v>
      </c>
      <c r="D1480" s="30" t="s">
        <v>34</v>
      </c>
      <c r="E1480" s="30">
        <v>8</v>
      </c>
      <c r="H1480" s="30" t="s">
        <v>23</v>
      </c>
      <c r="I1480" s="69">
        <f t="shared" si="99"/>
        <v>45383</v>
      </c>
      <c r="J1480" s="30" t="str">
        <f>CHOOSE(SUMPRODUCT((K1480:L1480&gt;0)*{1,2})+1,"","переработка","норма","норма + переработка")</f>
        <v>норма</v>
      </c>
      <c r="K1480" s="30">
        <f t="shared" si="98"/>
        <v>0</v>
      </c>
      <c r="L1480" s="30">
        <f>IF(A1480="В/П",,MIN(SUMIFS(L$3:L1479,H$3:H1479,H1480,B$3:B1479,B1480)+E1480,8)-SUMIFS(L$3:L1479,H$3:H1479,H1480,B$3:B1479,B1480))</f>
        <v>8</v>
      </c>
    </row>
    <row r="1481" spans="1:12" x14ac:dyDescent="0.2">
      <c r="B1481" s="6">
        <v>45385</v>
      </c>
      <c r="C1481" s="71" t="str">
        <f t="shared" si="97"/>
        <v>Ср</v>
      </c>
      <c r="D1481" s="30" t="s">
        <v>34</v>
      </c>
      <c r="E1481" s="30">
        <v>8</v>
      </c>
      <c r="H1481" s="30" t="s">
        <v>23</v>
      </c>
      <c r="I1481" s="69">
        <f t="shared" si="99"/>
        <v>45383</v>
      </c>
      <c r="J1481" s="30" t="str">
        <f>CHOOSE(SUMPRODUCT((K1481:L1481&gt;0)*{1,2})+1,"","переработка","норма","норма + переработка")</f>
        <v>норма</v>
      </c>
      <c r="K1481" s="30">
        <f t="shared" si="98"/>
        <v>0</v>
      </c>
      <c r="L1481" s="30">
        <f>IF(A1481="В/П",,MIN(SUMIFS(L$3:L1480,H$3:H1480,H1481,B$3:B1480,B1481)+E1481,8)-SUMIFS(L$3:L1480,H$3:H1480,H1481,B$3:B1480,B1481))</f>
        <v>8</v>
      </c>
    </row>
    <row r="1482" spans="1:12" x14ac:dyDescent="0.2">
      <c r="B1482" s="6">
        <v>45386</v>
      </c>
      <c r="C1482" s="71" t="str">
        <f t="shared" si="97"/>
        <v>Чт</v>
      </c>
      <c r="D1482" s="30" t="s">
        <v>79</v>
      </c>
      <c r="E1482" s="30">
        <v>8</v>
      </c>
      <c r="H1482" s="30" t="s">
        <v>23</v>
      </c>
      <c r="I1482" s="69">
        <f t="shared" si="99"/>
        <v>45383</v>
      </c>
      <c r="J1482" s="30" t="str">
        <f>CHOOSE(SUMPRODUCT((K1482:L1482&gt;0)*{1,2})+1,"","переработка","норма","норма + переработка")</f>
        <v>норма</v>
      </c>
      <c r="K1482" s="30">
        <f t="shared" si="98"/>
        <v>0</v>
      </c>
      <c r="L1482" s="30">
        <f>IF(A1482="В/П",,MIN(SUMIFS(L$3:L1481,H$3:H1481,H1482,B$3:B1481,B1482)+E1482,8)-SUMIFS(L$3:L1481,H$3:H1481,H1482,B$3:B1481,B1482))</f>
        <v>8</v>
      </c>
    </row>
    <row r="1483" spans="1:12" x14ac:dyDescent="0.2">
      <c r="B1483" s="6">
        <v>45387</v>
      </c>
      <c r="C1483" s="71" t="str">
        <f t="shared" si="97"/>
        <v>Пт</v>
      </c>
      <c r="D1483" s="30" t="s">
        <v>79</v>
      </c>
      <c r="E1483" s="30">
        <v>8</v>
      </c>
      <c r="H1483" s="30" t="s">
        <v>23</v>
      </c>
      <c r="I1483" s="69">
        <f t="shared" si="99"/>
        <v>45383</v>
      </c>
      <c r="J1483" s="30" t="str">
        <f>CHOOSE(SUMPRODUCT((K1483:L1483&gt;0)*{1,2})+1,"","переработка","норма","норма + переработка")</f>
        <v>норма</v>
      </c>
      <c r="K1483" s="30">
        <f t="shared" si="98"/>
        <v>0</v>
      </c>
      <c r="L1483" s="30">
        <f>IF(A1483="В/П",,MIN(SUMIFS(L$3:L1482,H$3:H1482,H1483,B$3:B1482,B1483)+E1483,8)-SUMIFS(L$3:L1482,H$3:H1482,H1483,B$3:B1482,B1483))</f>
        <v>8</v>
      </c>
    </row>
    <row r="1484" spans="1:12" x14ac:dyDescent="0.2">
      <c r="A1484" s="66" t="s">
        <v>53</v>
      </c>
      <c r="B1484" s="6">
        <v>45388</v>
      </c>
      <c r="C1484" s="71" t="str">
        <f t="shared" si="97"/>
        <v>Сб</v>
      </c>
      <c r="D1484" s="30" t="s">
        <v>79</v>
      </c>
      <c r="E1484" s="30">
        <v>8</v>
      </c>
      <c r="H1484" s="30" t="s">
        <v>23</v>
      </c>
      <c r="I1484" s="69">
        <f t="shared" si="99"/>
        <v>45383</v>
      </c>
      <c r="J1484" s="30" t="str">
        <f>CHOOSE(SUMPRODUCT((K1484:L1484&gt;0)*{1,2})+1,"","переработка","норма","норма + переработка")</f>
        <v>переработка</v>
      </c>
      <c r="K1484" s="30">
        <f t="shared" si="98"/>
        <v>8</v>
      </c>
      <c r="L1484" s="30">
        <f>IF(A1484="В/П",,MIN(SUMIFS(L$3:L1483,H$3:H1483,H1484,B$3:B1483,B1484)+E1484,8)-SUMIFS(L$3:L1483,H$3:H1483,H1484,B$3:B1483,B1484))</f>
        <v>0</v>
      </c>
    </row>
    <row r="1485" spans="1:12" x14ac:dyDescent="0.2">
      <c r="A1485" s="66" t="s">
        <v>53</v>
      </c>
      <c r="B1485" s="6">
        <v>45389</v>
      </c>
      <c r="C1485" s="71" t="str">
        <f t="shared" si="97"/>
        <v>Вс</v>
      </c>
      <c r="D1485" s="30" t="s">
        <v>34</v>
      </c>
      <c r="E1485" s="30">
        <v>8</v>
      </c>
      <c r="H1485" s="30" t="s">
        <v>23</v>
      </c>
      <c r="I1485" s="69">
        <f t="shared" si="99"/>
        <v>45383</v>
      </c>
      <c r="J1485" s="30" t="str">
        <f>CHOOSE(SUMPRODUCT((K1485:L1485&gt;0)*{1,2})+1,"","переработка","норма","норма + переработка")</f>
        <v>переработка</v>
      </c>
      <c r="K1485" s="30">
        <f t="shared" si="98"/>
        <v>8</v>
      </c>
      <c r="L1485" s="30">
        <f>IF(A1485="В/П",,MIN(SUMIFS(L$3:L1484,H$3:H1484,H1485,B$3:B1484,B1485)+E1485,8)-SUMIFS(L$3:L1484,H$3:H1484,H1485,B$3:B1484,B1485))</f>
        <v>0</v>
      </c>
    </row>
    <row r="1486" spans="1:12" x14ac:dyDescent="0.2">
      <c r="B1486" s="6">
        <v>45390</v>
      </c>
      <c r="C1486" s="71" t="str">
        <f t="shared" si="97"/>
        <v>Пн</v>
      </c>
      <c r="D1486" s="30" t="s">
        <v>34</v>
      </c>
      <c r="E1486" s="30">
        <v>8</v>
      </c>
      <c r="H1486" s="30" t="s">
        <v>23</v>
      </c>
      <c r="I1486" s="69">
        <f t="shared" si="99"/>
        <v>45383</v>
      </c>
      <c r="J1486" s="30" t="str">
        <f>CHOOSE(SUMPRODUCT((K1486:L1486&gt;0)*{1,2})+1,"","переработка","норма","норма + переработка")</f>
        <v>норма</v>
      </c>
      <c r="K1486" s="30">
        <f t="shared" si="98"/>
        <v>0</v>
      </c>
      <c r="L1486" s="30">
        <f>IF(A1486="В/П",,MIN(SUMIFS(L$3:L1485,H$3:H1485,H1486,B$3:B1485,B1486)+E1486,8)-SUMIFS(L$3:L1485,H$3:H1485,H1486,B$3:B1485,B1486))</f>
        <v>8</v>
      </c>
    </row>
    <row r="1487" spans="1:12" x14ac:dyDescent="0.2">
      <c r="B1487" s="6">
        <v>45391</v>
      </c>
      <c r="C1487" s="71" t="str">
        <f t="shared" si="97"/>
        <v>Вт</v>
      </c>
      <c r="D1487" s="30" t="s">
        <v>34</v>
      </c>
      <c r="E1487" s="30">
        <v>8</v>
      </c>
      <c r="H1487" s="30" t="s">
        <v>23</v>
      </c>
      <c r="I1487" s="69">
        <f t="shared" si="99"/>
        <v>45383</v>
      </c>
      <c r="J1487" s="30" t="str">
        <f>CHOOSE(SUMPRODUCT((K1487:L1487&gt;0)*{1,2})+1,"","переработка","норма","норма + переработка")</f>
        <v>норма</v>
      </c>
      <c r="K1487" s="30">
        <f t="shared" si="98"/>
        <v>0</v>
      </c>
      <c r="L1487" s="30">
        <f>IF(A1487="В/П",,MIN(SUMIFS(L$3:L1486,H$3:H1486,H1487,B$3:B1486,B1487)+E1487,8)-SUMIFS(L$3:L1486,H$3:H1486,H1487,B$3:B1486,B1487))</f>
        <v>8</v>
      </c>
    </row>
    <row r="1488" spans="1:12" x14ac:dyDescent="0.2">
      <c r="B1488" s="6">
        <v>45392</v>
      </c>
      <c r="C1488" s="71" t="str">
        <f t="shared" si="97"/>
        <v>Ср</v>
      </c>
      <c r="D1488" s="30" t="s">
        <v>34</v>
      </c>
      <c r="E1488" s="30">
        <v>8</v>
      </c>
      <c r="H1488" s="30" t="s">
        <v>23</v>
      </c>
      <c r="I1488" s="69">
        <f t="shared" si="99"/>
        <v>45383</v>
      </c>
      <c r="J1488" s="30" t="str">
        <f>CHOOSE(SUMPRODUCT((K1488:L1488&gt;0)*{1,2})+1,"","переработка","норма","норма + переработка")</f>
        <v>норма</v>
      </c>
      <c r="K1488" s="30">
        <f t="shared" si="98"/>
        <v>0</v>
      </c>
      <c r="L1488" s="30">
        <f>IF(A1488="В/П",,MIN(SUMIFS(L$3:L1487,H$3:H1487,H1488,B$3:B1487,B1488)+E1488,8)-SUMIFS(L$3:L1487,H$3:H1487,H1488,B$3:B1487,B1488))</f>
        <v>8</v>
      </c>
    </row>
    <row r="1489" spans="1:12" x14ac:dyDescent="0.2">
      <c r="B1489" s="6">
        <v>45393</v>
      </c>
      <c r="C1489" s="71" t="str">
        <f t="shared" si="97"/>
        <v>Чт</v>
      </c>
      <c r="D1489" s="30" t="s">
        <v>34</v>
      </c>
      <c r="E1489" s="30">
        <v>11</v>
      </c>
      <c r="H1489" s="30" t="s">
        <v>23</v>
      </c>
      <c r="I1489" s="69">
        <f t="shared" si="99"/>
        <v>45383</v>
      </c>
      <c r="J1489" s="30" t="str">
        <f>CHOOSE(SUMPRODUCT((K1489:L1489&gt;0)*{1,2})+1,"","переработка","норма","норма + переработка")</f>
        <v>норма + переработка</v>
      </c>
      <c r="K1489" s="30">
        <f t="shared" si="98"/>
        <v>3</v>
      </c>
      <c r="L1489" s="30">
        <f>IF(A1489="В/П",,MIN(SUMIFS(L$3:L1488,H$3:H1488,H1489,B$3:B1488,B1489)+E1489,8)-SUMIFS(L$3:L1488,H$3:H1488,H1489,B$3:B1488,B1489))</f>
        <v>8</v>
      </c>
    </row>
    <row r="1490" spans="1:12" x14ac:dyDescent="0.2">
      <c r="B1490" s="6">
        <v>45394</v>
      </c>
      <c r="C1490" s="71" t="str">
        <f t="shared" si="97"/>
        <v>Пт</v>
      </c>
      <c r="D1490" s="30" t="s">
        <v>34</v>
      </c>
      <c r="E1490" s="30">
        <v>11</v>
      </c>
      <c r="H1490" s="30" t="s">
        <v>23</v>
      </c>
      <c r="I1490" s="69">
        <f t="shared" si="99"/>
        <v>45383</v>
      </c>
      <c r="J1490" s="30" t="str">
        <f>CHOOSE(SUMPRODUCT((K1490:L1490&gt;0)*{1,2})+1,"","переработка","норма","норма + переработка")</f>
        <v>норма + переработка</v>
      </c>
      <c r="K1490" s="30">
        <f t="shared" si="98"/>
        <v>3</v>
      </c>
      <c r="L1490" s="30">
        <f>IF(A1490="В/П",,MIN(SUMIFS(L$3:L1489,H$3:H1489,H1490,B$3:B1489,B1490)+E1490,8)-SUMIFS(L$3:L1489,H$3:H1489,H1490,B$3:B1489,B1490))</f>
        <v>8</v>
      </c>
    </row>
    <row r="1491" spans="1:12" x14ac:dyDescent="0.2">
      <c r="A1491" s="66" t="s">
        <v>53</v>
      </c>
      <c r="B1491" s="6">
        <v>45395</v>
      </c>
      <c r="C1491" s="71" t="str">
        <f t="shared" si="97"/>
        <v>Сб</v>
      </c>
      <c r="D1491" s="30" t="s">
        <v>34</v>
      </c>
      <c r="E1491" s="30">
        <v>4</v>
      </c>
      <c r="H1491" s="30" t="s">
        <v>23</v>
      </c>
      <c r="I1491" s="69">
        <f t="shared" si="99"/>
        <v>45383</v>
      </c>
      <c r="J1491" s="30" t="str">
        <f>CHOOSE(SUMPRODUCT((K1491:L1491&gt;0)*{1,2})+1,"","переработка","норма","норма + переработка")</f>
        <v>переработка</v>
      </c>
      <c r="K1491" s="30">
        <f t="shared" si="98"/>
        <v>4</v>
      </c>
      <c r="L1491" s="30">
        <f>IF(A1491="В/П",,MIN(SUMIFS(L$3:L1490,H$3:H1490,H1491,B$3:B1490,B1491)+E1491,8)-SUMIFS(L$3:L1490,H$3:H1490,H1491,B$3:B1490,B1491))</f>
        <v>0</v>
      </c>
    </row>
    <row r="1492" spans="1:12" x14ac:dyDescent="0.2">
      <c r="A1492" s="66" t="s">
        <v>53</v>
      </c>
      <c r="B1492" s="6">
        <v>45396</v>
      </c>
      <c r="C1492" s="71" t="str">
        <f t="shared" si="97"/>
        <v>Вс</v>
      </c>
      <c r="E1492" s="30">
        <v>0</v>
      </c>
      <c r="H1492" s="30" t="s">
        <v>23</v>
      </c>
      <c r="I1492" s="69">
        <f t="shared" si="99"/>
        <v>45383</v>
      </c>
      <c r="J1492" s="30" t="str">
        <f>CHOOSE(SUMPRODUCT((K1492:L1492&gt;0)*{1,2})+1,"","переработка","норма","норма + переработка")</f>
        <v/>
      </c>
      <c r="K1492" s="30">
        <f t="shared" si="98"/>
        <v>0</v>
      </c>
      <c r="L1492" s="30">
        <f>IF(A1492="В/П",,MIN(SUMIFS(L$3:L1491,H$3:H1491,H1492,B$3:B1491,B1492)+E1492,8)-SUMIFS(L$3:L1491,H$3:H1491,H1492,B$3:B1491,B1492))</f>
        <v>0</v>
      </c>
    </row>
    <row r="1493" spans="1:12" x14ac:dyDescent="0.2">
      <c r="B1493" s="6">
        <v>45397</v>
      </c>
      <c r="C1493" s="71" t="str">
        <f>TEXT(B1493,"ДДД")</f>
        <v>Пн</v>
      </c>
      <c r="D1493" s="30" t="s">
        <v>79</v>
      </c>
      <c r="E1493" s="30">
        <v>5</v>
      </c>
      <c r="H1493" s="30" t="s">
        <v>23</v>
      </c>
      <c r="I1493" s="69">
        <f>EOMONTH(B1493,-1)+1</f>
        <v>45383</v>
      </c>
      <c r="J1493" s="30" t="str">
        <f>CHOOSE(SUMPRODUCT((K1493:L1493&gt;0)*{1,2})+1,"","переработка","норма","норма + переработка")</f>
        <v>норма</v>
      </c>
      <c r="K1493" s="30">
        <f>MIN(E1493,E1493-L1493)</f>
        <v>0</v>
      </c>
      <c r="L1493" s="30">
        <f>IF(A1493="В/П",,MIN(SUMIFS(L$3:L1492,H$3:H1492,H1493,B$3:B1492,B1493)+E1493,8)-SUMIFS(L$3:L1492,H$3:H1492,H1493,B$3:B1492,B1493))</f>
        <v>5</v>
      </c>
    </row>
    <row r="1494" spans="1:12" x14ac:dyDescent="0.2">
      <c r="B1494" s="6">
        <v>45397</v>
      </c>
      <c r="C1494" s="71" t="str">
        <f t="shared" si="97"/>
        <v>Пн</v>
      </c>
      <c r="D1494" s="30" t="s">
        <v>34</v>
      </c>
      <c r="E1494" s="30">
        <v>4</v>
      </c>
      <c r="H1494" s="30" t="s">
        <v>23</v>
      </c>
      <c r="I1494" s="69">
        <f t="shared" si="99"/>
        <v>45383</v>
      </c>
      <c r="J1494" s="30" t="str">
        <f>CHOOSE(SUMPRODUCT((K1494:L1494&gt;0)*{1,2})+1,"","переработка","норма","норма + переработка")</f>
        <v>норма + переработка</v>
      </c>
      <c r="K1494" s="30">
        <f t="shared" si="98"/>
        <v>1</v>
      </c>
      <c r="L1494" s="30">
        <f>IF(A1494="В/П",,MIN(SUMIFS(L$3:L1493,H$3:H1493,H1494,B$3:B1493,B1494)+E1494,8)-SUMIFS(L$3:L1493,H$3:H1493,H1494,B$3:B1493,B1494))</f>
        <v>3</v>
      </c>
    </row>
    <row r="1495" spans="1:12" x14ac:dyDescent="0.2">
      <c r="B1495" s="6">
        <v>45398</v>
      </c>
      <c r="C1495" s="71" t="str">
        <f t="shared" si="97"/>
        <v>Вт</v>
      </c>
      <c r="D1495" s="30" t="s">
        <v>34</v>
      </c>
      <c r="E1495" s="30">
        <v>8</v>
      </c>
      <c r="H1495" s="30" t="s">
        <v>23</v>
      </c>
      <c r="I1495" s="69">
        <f t="shared" si="99"/>
        <v>45383</v>
      </c>
      <c r="J1495" s="30" t="str">
        <f>CHOOSE(SUMPRODUCT((K1495:L1495&gt;0)*{1,2})+1,"","переработка","норма","норма + переработка")</f>
        <v>норма</v>
      </c>
      <c r="K1495" s="30">
        <f t="shared" si="98"/>
        <v>0</v>
      </c>
      <c r="L1495" s="30">
        <f>IF(A1495="В/П",,MIN(SUMIFS(L$3:L1494,H$3:H1494,H1495,B$3:B1494,B1495)+E1495,8)-SUMIFS(L$3:L1494,H$3:H1494,H1495,B$3:B1494,B1495))</f>
        <v>8</v>
      </c>
    </row>
    <row r="1496" spans="1:12" x14ac:dyDescent="0.2">
      <c r="B1496" s="6">
        <v>45399</v>
      </c>
      <c r="C1496" s="71" t="str">
        <f>TEXT(B1496,"ДДД")</f>
        <v>Ср</v>
      </c>
      <c r="D1496" s="30" t="s">
        <v>79</v>
      </c>
      <c r="E1496" s="30">
        <v>6</v>
      </c>
      <c r="H1496" s="30" t="s">
        <v>23</v>
      </c>
      <c r="I1496" s="69">
        <f>EOMONTH(B1496,-1)+1</f>
        <v>45383</v>
      </c>
      <c r="J1496" s="30" t="str">
        <f>CHOOSE(SUMPRODUCT((K1496:L1496&gt;0)*{1,2})+1,"","переработка","норма","норма + переработка")</f>
        <v>норма</v>
      </c>
      <c r="K1496" s="30">
        <f>MIN(E1496,E1496-L1496)</f>
        <v>0</v>
      </c>
      <c r="L1496" s="30">
        <f>IF(A1496="В/П",,MIN(SUMIFS(L$3:L1495,H$3:H1495,H1496,B$3:B1495,B1496)+E1496,8)-SUMIFS(L$3:L1495,H$3:H1495,H1496,B$3:B1495,B1496))</f>
        <v>6</v>
      </c>
    </row>
    <row r="1497" spans="1:12" x14ac:dyDescent="0.2">
      <c r="B1497" s="6">
        <v>45399</v>
      </c>
      <c r="C1497" s="71" t="str">
        <f t="shared" si="97"/>
        <v>Ср</v>
      </c>
      <c r="D1497" s="30" t="s">
        <v>34</v>
      </c>
      <c r="E1497" s="30">
        <v>2</v>
      </c>
      <c r="H1497" s="30" t="s">
        <v>23</v>
      </c>
      <c r="I1497" s="69">
        <f t="shared" si="99"/>
        <v>45383</v>
      </c>
      <c r="J1497" s="30" t="str">
        <f>CHOOSE(SUMPRODUCT((K1497:L1497&gt;0)*{1,2})+1,"","переработка","норма","норма + переработка")</f>
        <v>норма</v>
      </c>
      <c r="K1497" s="30">
        <f t="shared" si="98"/>
        <v>0</v>
      </c>
      <c r="L1497" s="30">
        <f>IF(A1497="В/П",,MIN(SUMIFS(L$3:L1496,H$3:H1496,H1497,B$3:B1496,B1497)+E1497,8)-SUMIFS(L$3:L1496,H$3:H1496,H1497,B$3:B1496,B1497))</f>
        <v>2</v>
      </c>
    </row>
    <row r="1498" spans="1:12" x14ac:dyDescent="0.2">
      <c r="B1498" s="6">
        <v>45400</v>
      </c>
      <c r="C1498" s="71" t="str">
        <f t="shared" si="97"/>
        <v>Чт</v>
      </c>
      <c r="D1498" s="30" t="s">
        <v>79</v>
      </c>
      <c r="E1498" s="30">
        <v>8</v>
      </c>
      <c r="H1498" s="30" t="s">
        <v>23</v>
      </c>
      <c r="I1498" s="69">
        <f t="shared" si="99"/>
        <v>45383</v>
      </c>
      <c r="J1498" s="30" t="str">
        <f>CHOOSE(SUMPRODUCT((K1498:L1498&gt;0)*{1,2})+1,"","переработка","норма","норма + переработка")</f>
        <v>норма</v>
      </c>
      <c r="K1498" s="30">
        <f t="shared" si="98"/>
        <v>0</v>
      </c>
      <c r="L1498" s="30">
        <f>IF(A1498="В/П",,MIN(SUMIFS(L$3:L1497,H$3:H1497,H1498,B$3:B1497,B1498)+E1498,8)-SUMIFS(L$3:L1497,H$3:H1497,H1498,B$3:B1497,B1498))</f>
        <v>8</v>
      </c>
    </row>
    <row r="1499" spans="1:12" x14ac:dyDescent="0.2">
      <c r="B1499" s="6">
        <v>45401</v>
      </c>
      <c r="C1499" s="71" t="str">
        <f t="shared" si="97"/>
        <v>Пт</v>
      </c>
      <c r="D1499" s="30" t="s">
        <v>79</v>
      </c>
      <c r="E1499" s="30">
        <v>8</v>
      </c>
      <c r="H1499" s="30" t="s">
        <v>23</v>
      </c>
      <c r="I1499" s="69">
        <f t="shared" si="99"/>
        <v>45383</v>
      </c>
      <c r="J1499" s="30" t="str">
        <f>CHOOSE(SUMPRODUCT((K1499:L1499&gt;0)*{1,2})+1,"","переработка","норма","норма + переработка")</f>
        <v>норма</v>
      </c>
      <c r="K1499" s="30">
        <f t="shared" si="98"/>
        <v>0</v>
      </c>
      <c r="L1499" s="30">
        <f>IF(A1499="В/П",,MIN(SUMIFS(L$3:L1498,H$3:H1498,H1499,B$3:B1498,B1499)+E1499,8)-SUMIFS(L$3:L1498,H$3:H1498,H1499,B$3:B1498,B1499))</f>
        <v>8</v>
      </c>
    </row>
    <row r="1500" spans="1:12" x14ac:dyDescent="0.2">
      <c r="A1500" s="66" t="s">
        <v>53</v>
      </c>
      <c r="B1500" s="6">
        <v>45402</v>
      </c>
      <c r="C1500" s="71" t="str">
        <f t="shared" si="97"/>
        <v>Сб</v>
      </c>
      <c r="E1500" s="30">
        <v>0</v>
      </c>
      <c r="H1500" s="30" t="s">
        <v>23</v>
      </c>
      <c r="I1500" s="69">
        <f t="shared" si="99"/>
        <v>45383</v>
      </c>
      <c r="J1500" s="30" t="str">
        <f>CHOOSE(SUMPRODUCT((K1500:L1500&gt;0)*{1,2})+1,"","переработка","норма","норма + переработка")</f>
        <v/>
      </c>
      <c r="K1500" s="30">
        <f t="shared" si="98"/>
        <v>0</v>
      </c>
      <c r="L1500" s="30">
        <f>IF(A1500="В/П",,MIN(SUMIFS(L$3:L1499,H$3:H1499,H1500,B$3:B1499,B1500)+E1500,8)-SUMIFS(L$3:L1499,H$3:H1499,H1500,B$3:B1499,B1500))</f>
        <v>0</v>
      </c>
    </row>
    <row r="1501" spans="1:12" x14ac:dyDescent="0.2">
      <c r="A1501" s="66" t="s">
        <v>53</v>
      </c>
      <c r="B1501" s="6">
        <v>45403</v>
      </c>
      <c r="C1501" s="71" t="str">
        <f t="shared" si="97"/>
        <v>Вс</v>
      </c>
      <c r="E1501" s="30">
        <v>0</v>
      </c>
      <c r="H1501" s="30" t="s">
        <v>23</v>
      </c>
      <c r="I1501" s="69">
        <f t="shared" si="99"/>
        <v>45383</v>
      </c>
      <c r="J1501" s="30" t="str">
        <f>CHOOSE(SUMPRODUCT((K1501:L1501&gt;0)*{1,2})+1,"","переработка","норма","норма + переработка")</f>
        <v/>
      </c>
      <c r="K1501" s="30">
        <f t="shared" si="98"/>
        <v>0</v>
      </c>
      <c r="L1501" s="30">
        <f>IF(A1501="В/П",,MIN(SUMIFS(L$3:L1500,H$3:H1500,H1501,B$3:B1500,B1501)+E1501,8)-SUMIFS(L$3:L1500,H$3:H1500,H1501,B$3:B1500,B1501))</f>
        <v>0</v>
      </c>
    </row>
    <row r="1502" spans="1:12" x14ac:dyDescent="0.2">
      <c r="B1502" s="6">
        <v>45404</v>
      </c>
      <c r="C1502" s="71" t="str">
        <f t="shared" si="97"/>
        <v>Пн</v>
      </c>
      <c r="D1502" s="30" t="s">
        <v>79</v>
      </c>
      <c r="E1502" s="30">
        <v>8</v>
      </c>
      <c r="H1502" s="30" t="s">
        <v>23</v>
      </c>
      <c r="I1502" s="69">
        <f t="shared" si="99"/>
        <v>45383</v>
      </c>
      <c r="J1502" s="30" t="str">
        <f>CHOOSE(SUMPRODUCT((K1502:L1502&gt;0)*{1,2})+1,"","переработка","норма","норма + переработка")</f>
        <v>норма</v>
      </c>
      <c r="K1502" s="30">
        <f t="shared" si="98"/>
        <v>0</v>
      </c>
      <c r="L1502" s="30">
        <f>IF(A1502="В/П",,MIN(SUMIFS(L$3:L1501,H$3:H1501,H1502,B$3:B1501,B1502)+E1502,8)-SUMIFS(L$3:L1501,H$3:H1501,H1502,B$3:B1501,B1502))</f>
        <v>8</v>
      </c>
    </row>
    <row r="1503" spans="1:12" x14ac:dyDescent="0.2">
      <c r="B1503" s="6">
        <v>45405</v>
      </c>
      <c r="C1503" s="71" t="str">
        <f t="shared" si="97"/>
        <v>Вт</v>
      </c>
      <c r="D1503" s="30" t="s">
        <v>79</v>
      </c>
      <c r="E1503" s="30">
        <v>8</v>
      </c>
      <c r="H1503" s="30" t="s">
        <v>23</v>
      </c>
      <c r="I1503" s="69">
        <f t="shared" si="99"/>
        <v>45383</v>
      </c>
      <c r="J1503" s="30" t="str">
        <f>CHOOSE(SUMPRODUCT((K1503:L1503&gt;0)*{1,2})+1,"","переработка","норма","норма + переработка")</f>
        <v>норма</v>
      </c>
      <c r="K1503" s="30">
        <f t="shared" si="98"/>
        <v>0</v>
      </c>
      <c r="L1503" s="30">
        <f>IF(A1503="В/П",,MIN(SUMIFS(L$3:L1502,H$3:H1502,H1503,B$3:B1502,B1503)+E1503,8)-SUMIFS(L$3:L1502,H$3:H1502,H1503,B$3:B1502,B1503))</f>
        <v>8</v>
      </c>
    </row>
    <row r="1504" spans="1:12" x14ac:dyDescent="0.2">
      <c r="B1504" s="6">
        <v>45406</v>
      </c>
      <c r="C1504" s="71" t="str">
        <f t="shared" si="97"/>
        <v>Ср</v>
      </c>
      <c r="D1504" s="30" t="s">
        <v>79</v>
      </c>
      <c r="E1504" s="30">
        <v>8</v>
      </c>
      <c r="H1504" s="30" t="s">
        <v>23</v>
      </c>
      <c r="I1504" s="69">
        <f t="shared" si="99"/>
        <v>45383</v>
      </c>
      <c r="J1504" s="30" t="str">
        <f>CHOOSE(SUMPRODUCT((K1504:L1504&gt;0)*{1,2})+1,"","переработка","норма","норма + переработка")</f>
        <v>норма</v>
      </c>
      <c r="K1504" s="30">
        <f t="shared" si="98"/>
        <v>0</v>
      </c>
      <c r="L1504" s="30">
        <f>IF(A1504="В/П",,MIN(SUMIFS(L$3:L1503,H$3:H1503,H1504,B$3:B1503,B1504)+E1504,8)-SUMIFS(L$3:L1503,H$3:H1503,H1504,B$3:B1503,B1504))</f>
        <v>8</v>
      </c>
    </row>
    <row r="1505" spans="1:12" x14ac:dyDescent="0.2">
      <c r="B1505" s="6">
        <v>45407</v>
      </c>
      <c r="C1505" s="71" t="str">
        <f t="shared" si="97"/>
        <v>Чт</v>
      </c>
      <c r="D1505" s="30" t="s">
        <v>79</v>
      </c>
      <c r="E1505" s="30">
        <v>10</v>
      </c>
      <c r="H1505" s="30" t="s">
        <v>23</v>
      </c>
      <c r="I1505" s="69">
        <f t="shared" si="99"/>
        <v>45383</v>
      </c>
      <c r="J1505" s="30" t="str">
        <f>CHOOSE(SUMPRODUCT((K1505:L1505&gt;0)*{1,2})+1,"","переработка","норма","норма + переработка")</f>
        <v>норма + переработка</v>
      </c>
      <c r="K1505" s="30">
        <f t="shared" si="98"/>
        <v>2</v>
      </c>
      <c r="L1505" s="30">
        <f>IF(A1505="В/П",,MIN(SUMIFS(L$3:L1504,H$3:H1504,H1505,B$3:B1504,B1505)+E1505,8)-SUMIFS(L$3:L1504,H$3:H1504,H1505,B$3:B1504,B1505))</f>
        <v>8</v>
      </c>
    </row>
    <row r="1506" spans="1:12" x14ac:dyDescent="0.2">
      <c r="B1506" s="6">
        <v>45408</v>
      </c>
      <c r="C1506" s="71" t="str">
        <f t="shared" si="97"/>
        <v>Пт</v>
      </c>
      <c r="D1506" s="30" t="s">
        <v>79</v>
      </c>
      <c r="E1506" s="30">
        <v>8</v>
      </c>
      <c r="H1506" s="30" t="s">
        <v>23</v>
      </c>
      <c r="I1506" s="69">
        <f t="shared" si="99"/>
        <v>45383</v>
      </c>
      <c r="J1506" s="30" t="str">
        <f>CHOOSE(SUMPRODUCT((K1506:L1506&gt;0)*{1,2})+1,"","переработка","норма","норма + переработка")</f>
        <v>норма</v>
      </c>
      <c r="K1506" s="30">
        <f t="shared" si="98"/>
        <v>0</v>
      </c>
      <c r="L1506" s="30">
        <f>IF(A1506="В/П",,MIN(SUMIFS(L$3:L1505,H$3:H1505,H1506,B$3:B1505,B1506)+E1506,8)-SUMIFS(L$3:L1505,H$3:H1505,H1506,B$3:B1505,B1506))</f>
        <v>8</v>
      </c>
    </row>
    <row r="1507" spans="1:12" x14ac:dyDescent="0.2">
      <c r="B1507" s="6">
        <v>45409</v>
      </c>
      <c r="C1507" s="71" t="str">
        <f t="shared" si="97"/>
        <v>Сб</v>
      </c>
      <c r="E1507" s="30">
        <v>0</v>
      </c>
      <c r="H1507" s="30" t="s">
        <v>23</v>
      </c>
      <c r="I1507" s="69">
        <f t="shared" si="99"/>
        <v>45383</v>
      </c>
      <c r="J1507" s="30" t="str">
        <f>CHOOSE(SUMPRODUCT((K1507:L1507&gt;0)*{1,2})+1,"","переработка","норма","норма + переработка")</f>
        <v/>
      </c>
      <c r="K1507" s="30">
        <f t="shared" si="98"/>
        <v>0</v>
      </c>
      <c r="L1507" s="30">
        <f>IF(A1507="В/П",,MIN(SUMIFS(L$3:L1506,H$3:H1506,H1507,B$3:B1506,B1507)+E1507,8)-SUMIFS(L$3:L1506,H$3:H1506,H1507,B$3:B1506,B1507))</f>
        <v>0</v>
      </c>
    </row>
    <row r="1508" spans="1:12" x14ac:dyDescent="0.2">
      <c r="A1508" s="66" t="s">
        <v>53</v>
      </c>
      <c r="B1508" s="6">
        <v>45410</v>
      </c>
      <c r="C1508" s="71" t="str">
        <f t="shared" si="97"/>
        <v>Вс</v>
      </c>
      <c r="E1508" s="30">
        <v>0</v>
      </c>
      <c r="H1508" s="30" t="s">
        <v>23</v>
      </c>
      <c r="I1508" s="69">
        <f t="shared" si="99"/>
        <v>45383</v>
      </c>
      <c r="J1508" s="30" t="str">
        <f>CHOOSE(SUMPRODUCT((K1508:L1508&gt;0)*{1,2})+1,"","переработка","норма","норма + переработка")</f>
        <v/>
      </c>
      <c r="K1508" s="30">
        <f t="shared" si="98"/>
        <v>0</v>
      </c>
      <c r="L1508" s="30">
        <f>IF(A1508="В/П",,MIN(SUMIFS(L$3:L1507,H$3:H1507,H1508,B$3:B1507,B1508)+E1508,8)-SUMIFS(L$3:L1507,H$3:H1507,H1508,B$3:B1507,B1508))</f>
        <v>0</v>
      </c>
    </row>
    <row r="1509" spans="1:12" x14ac:dyDescent="0.2">
      <c r="A1509" s="66" t="s">
        <v>53</v>
      </c>
      <c r="B1509" s="6">
        <v>45411</v>
      </c>
      <c r="C1509" s="71" t="str">
        <f t="shared" si="97"/>
        <v>Пн</v>
      </c>
      <c r="D1509" s="30" t="s">
        <v>79</v>
      </c>
      <c r="E1509" s="30">
        <v>8</v>
      </c>
      <c r="H1509" s="30" t="s">
        <v>23</v>
      </c>
      <c r="I1509" s="69">
        <f t="shared" si="99"/>
        <v>45383</v>
      </c>
      <c r="J1509" s="30" t="str">
        <f>CHOOSE(SUMPRODUCT((K1509:L1509&gt;0)*{1,2})+1,"","переработка","норма","норма + переработка")</f>
        <v>переработка</v>
      </c>
      <c r="K1509" s="30">
        <f t="shared" si="98"/>
        <v>8</v>
      </c>
      <c r="L1509" s="30">
        <f>IF(A1509="В/П",,MIN(SUMIFS(L$3:L1508,H$3:H1508,H1509,B$3:B1508,B1509)+E1509,8)-SUMIFS(L$3:L1508,H$3:H1508,H1509,B$3:B1508,B1509))</f>
        <v>0</v>
      </c>
    </row>
    <row r="1510" spans="1:12" x14ac:dyDescent="0.2">
      <c r="A1510" s="66" t="s">
        <v>53</v>
      </c>
      <c r="B1510" s="6">
        <v>45412</v>
      </c>
      <c r="C1510" s="71" t="str">
        <f t="shared" si="97"/>
        <v>Вт</v>
      </c>
      <c r="D1510" s="30" t="s">
        <v>79</v>
      </c>
      <c r="E1510" s="30">
        <v>8</v>
      </c>
      <c r="H1510" s="30" t="s">
        <v>23</v>
      </c>
      <c r="I1510" s="69">
        <f t="shared" si="99"/>
        <v>45383</v>
      </c>
      <c r="J1510" s="30" t="str">
        <f>CHOOSE(SUMPRODUCT((K1510:L1510&gt;0)*{1,2})+1,"","переработка","норма","норма + переработка")</f>
        <v>переработка</v>
      </c>
      <c r="K1510" s="30">
        <f t="shared" si="98"/>
        <v>8</v>
      </c>
      <c r="L1510" s="30">
        <f>IF(A1510="В/П",,MIN(SUMIFS(L$3:L1509,H$3:H1509,H1510,B$3:B1509,B1510)+E1510,8)-SUMIFS(L$3:L1509,H$3:H1509,H1510,B$3:B1509,B1510))</f>
        <v>0</v>
      </c>
    </row>
    <row r="1511" spans="1:12" x14ac:dyDescent="0.2">
      <c r="B1511" s="6">
        <v>45383</v>
      </c>
      <c r="C1511" s="71" t="str">
        <f t="shared" si="97"/>
        <v>Пн</v>
      </c>
      <c r="D1511" s="30" t="s">
        <v>35</v>
      </c>
      <c r="E1511" s="30">
        <v>8</v>
      </c>
      <c r="H1511" s="30" t="s">
        <v>31</v>
      </c>
      <c r="I1511" s="69">
        <f t="shared" si="99"/>
        <v>45383</v>
      </c>
      <c r="J1511" s="30" t="str">
        <f>CHOOSE(SUMPRODUCT((K1511:L1511&gt;0)*{1,2})+1,"","переработка","норма","норма + переработка")</f>
        <v>норма</v>
      </c>
      <c r="K1511" s="30">
        <f t="shared" si="98"/>
        <v>0</v>
      </c>
      <c r="L1511" s="30">
        <f>IF(A1511="В/П",,MIN(SUMIFS(L$3:L1510,H$3:H1510,H1511,B$3:B1510,B1511)+E1511,8)-SUMIFS(L$3:L1510,H$3:H1510,H1511,B$3:B1510,B1511))</f>
        <v>8</v>
      </c>
    </row>
    <row r="1512" spans="1:12" x14ac:dyDescent="0.2">
      <c r="B1512" s="6">
        <v>45384</v>
      </c>
      <c r="C1512" s="71" t="str">
        <f t="shared" si="97"/>
        <v>Вт</v>
      </c>
      <c r="D1512" s="30" t="s">
        <v>16</v>
      </c>
      <c r="E1512" s="30">
        <v>8</v>
      </c>
      <c r="H1512" s="30" t="s">
        <v>31</v>
      </c>
      <c r="I1512" s="69">
        <f t="shared" si="99"/>
        <v>45383</v>
      </c>
      <c r="J1512" s="30" t="str">
        <f>CHOOSE(SUMPRODUCT((K1512:L1512&gt;0)*{1,2})+1,"","переработка","норма","норма + переработка")</f>
        <v>норма</v>
      </c>
      <c r="K1512" s="30">
        <f t="shared" si="98"/>
        <v>0</v>
      </c>
      <c r="L1512" s="30">
        <f>IF(A1512="В/П",,MIN(SUMIFS(L$3:L1511,H$3:H1511,H1512,B$3:B1511,B1512)+E1512,8)-SUMIFS(L$3:L1511,H$3:H1511,H1512,B$3:B1511,B1512))</f>
        <v>8</v>
      </c>
    </row>
    <row r="1513" spans="1:12" x14ac:dyDescent="0.2">
      <c r="B1513" s="6">
        <v>45385</v>
      </c>
      <c r="C1513" s="71" t="str">
        <f t="shared" si="97"/>
        <v>Ср</v>
      </c>
      <c r="D1513" s="30" t="s">
        <v>16</v>
      </c>
      <c r="E1513" s="30">
        <v>8</v>
      </c>
      <c r="H1513" s="30" t="s">
        <v>31</v>
      </c>
      <c r="I1513" s="69">
        <f t="shared" si="99"/>
        <v>45383</v>
      </c>
      <c r="J1513" s="30" t="str">
        <f>CHOOSE(SUMPRODUCT((K1513:L1513&gt;0)*{1,2})+1,"","переработка","норма","норма + переработка")</f>
        <v>норма</v>
      </c>
      <c r="K1513" s="30">
        <f t="shared" si="98"/>
        <v>0</v>
      </c>
      <c r="L1513" s="30">
        <f>IF(A1513="В/П",,MIN(SUMIFS(L$3:L1512,H$3:H1512,H1513,B$3:B1512,B1513)+E1513,8)-SUMIFS(L$3:L1512,H$3:H1512,H1513,B$3:B1512,B1513))</f>
        <v>8</v>
      </c>
    </row>
    <row r="1514" spans="1:12" x14ac:dyDescent="0.2">
      <c r="B1514" s="6">
        <v>45386</v>
      </c>
      <c r="C1514" s="71" t="str">
        <f t="shared" si="97"/>
        <v>Чт</v>
      </c>
      <c r="D1514" s="30" t="s">
        <v>16</v>
      </c>
      <c r="E1514" s="30">
        <v>8</v>
      </c>
      <c r="H1514" s="30" t="s">
        <v>31</v>
      </c>
      <c r="I1514" s="69">
        <f t="shared" si="99"/>
        <v>45383</v>
      </c>
      <c r="J1514" s="30" t="str">
        <f>CHOOSE(SUMPRODUCT((K1514:L1514&gt;0)*{1,2})+1,"","переработка","норма","норма + переработка")</f>
        <v>норма</v>
      </c>
      <c r="K1514" s="30">
        <f t="shared" si="98"/>
        <v>0</v>
      </c>
      <c r="L1514" s="30">
        <f>IF(A1514="В/П",,MIN(SUMIFS(L$3:L1513,H$3:H1513,H1514,B$3:B1513,B1514)+E1514,8)-SUMIFS(L$3:L1513,H$3:H1513,H1514,B$3:B1513,B1514))</f>
        <v>8</v>
      </c>
    </row>
    <row r="1515" spans="1:12" x14ac:dyDescent="0.2">
      <c r="B1515" s="6">
        <v>45387</v>
      </c>
      <c r="C1515" s="71" t="str">
        <f t="shared" ref="C1515:C1579" si="100">TEXT(B1515,"ДДД")</f>
        <v>Пт</v>
      </c>
      <c r="D1515" s="30" t="s">
        <v>16</v>
      </c>
      <c r="E1515" s="30">
        <v>8</v>
      </c>
      <c r="H1515" s="30" t="s">
        <v>31</v>
      </c>
      <c r="I1515" s="69">
        <f t="shared" si="99"/>
        <v>45383</v>
      </c>
      <c r="J1515" s="30" t="str">
        <f>CHOOSE(SUMPRODUCT((K1515:L1515&gt;0)*{1,2})+1,"","переработка","норма","норма + переработка")</f>
        <v>норма</v>
      </c>
      <c r="K1515" s="30">
        <f t="shared" si="98"/>
        <v>0</v>
      </c>
      <c r="L1515" s="30">
        <f>IF(A1515="В/П",,MIN(SUMIFS(L$3:L1514,H$3:H1514,H1515,B$3:B1514,B1515)+E1515,8)-SUMIFS(L$3:L1514,H$3:H1514,H1515,B$3:B1514,B1515))</f>
        <v>8</v>
      </c>
    </row>
    <row r="1516" spans="1:12" x14ac:dyDescent="0.2">
      <c r="A1516" s="66" t="s">
        <v>53</v>
      </c>
      <c r="B1516" s="6">
        <v>45388</v>
      </c>
      <c r="C1516" s="71" t="str">
        <f t="shared" si="100"/>
        <v>Сб</v>
      </c>
      <c r="E1516" s="30">
        <v>0</v>
      </c>
      <c r="H1516" s="30" t="s">
        <v>31</v>
      </c>
      <c r="I1516" s="69">
        <f t="shared" si="99"/>
        <v>45383</v>
      </c>
      <c r="J1516" s="30" t="str">
        <f>CHOOSE(SUMPRODUCT((K1516:L1516&gt;0)*{1,2})+1,"","переработка","норма","норма + переработка")</f>
        <v/>
      </c>
      <c r="K1516" s="30">
        <f t="shared" si="98"/>
        <v>0</v>
      </c>
      <c r="L1516" s="30">
        <f>IF(A1516="В/П",,MIN(SUMIFS(L$3:L1515,H$3:H1515,H1516,B$3:B1515,B1516)+E1516,8)-SUMIFS(L$3:L1515,H$3:H1515,H1516,B$3:B1515,B1516))</f>
        <v>0</v>
      </c>
    </row>
    <row r="1517" spans="1:12" x14ac:dyDescent="0.2">
      <c r="A1517" s="66" t="s">
        <v>53</v>
      </c>
      <c r="B1517" s="6">
        <v>45389</v>
      </c>
      <c r="C1517" s="71" t="str">
        <f t="shared" si="100"/>
        <v>Вс</v>
      </c>
      <c r="E1517" s="30">
        <v>0</v>
      </c>
      <c r="H1517" s="30" t="s">
        <v>31</v>
      </c>
      <c r="I1517" s="69">
        <f t="shared" si="99"/>
        <v>45383</v>
      </c>
      <c r="J1517" s="30" t="str">
        <f>CHOOSE(SUMPRODUCT((K1517:L1517&gt;0)*{1,2})+1,"","переработка","норма","норма + переработка")</f>
        <v/>
      </c>
      <c r="K1517" s="30">
        <f t="shared" si="98"/>
        <v>0</v>
      </c>
      <c r="L1517" s="30">
        <f>IF(A1517="В/П",,MIN(SUMIFS(L$3:L1516,H$3:H1516,H1517,B$3:B1516,B1517)+E1517,8)-SUMIFS(L$3:L1516,H$3:H1516,H1517,B$3:B1516,B1517))</f>
        <v>0</v>
      </c>
    </row>
    <row r="1518" spans="1:12" x14ac:dyDescent="0.2">
      <c r="B1518" s="6">
        <v>45390</v>
      </c>
      <c r="C1518" s="71" t="str">
        <f t="shared" si="100"/>
        <v>Пн</v>
      </c>
      <c r="D1518" s="30" t="s">
        <v>16</v>
      </c>
      <c r="E1518" s="30">
        <v>8</v>
      </c>
      <c r="H1518" s="30" t="s">
        <v>31</v>
      </c>
      <c r="I1518" s="69">
        <f t="shared" si="99"/>
        <v>45383</v>
      </c>
      <c r="J1518" s="30" t="str">
        <f>CHOOSE(SUMPRODUCT((K1518:L1518&gt;0)*{1,2})+1,"","переработка","норма","норма + переработка")</f>
        <v>норма</v>
      </c>
      <c r="K1518" s="30">
        <f t="shared" si="98"/>
        <v>0</v>
      </c>
      <c r="L1518" s="30">
        <f>IF(A1518="В/П",,MIN(SUMIFS(L$3:L1517,H$3:H1517,H1518,B$3:B1517,B1518)+E1518,8)-SUMIFS(L$3:L1517,H$3:H1517,H1518,B$3:B1517,B1518))</f>
        <v>8</v>
      </c>
    </row>
    <row r="1519" spans="1:12" x14ac:dyDescent="0.2">
      <c r="B1519" s="6">
        <v>45391</v>
      </c>
      <c r="C1519" s="71" t="str">
        <f t="shared" si="100"/>
        <v>Вт</v>
      </c>
      <c r="D1519" s="30" t="s">
        <v>16</v>
      </c>
      <c r="E1519" s="30">
        <v>8</v>
      </c>
      <c r="H1519" s="30" t="s">
        <v>31</v>
      </c>
      <c r="I1519" s="69">
        <f t="shared" si="99"/>
        <v>45383</v>
      </c>
      <c r="J1519" s="30" t="str">
        <f>CHOOSE(SUMPRODUCT((K1519:L1519&gt;0)*{1,2})+1,"","переработка","норма","норма + переработка")</f>
        <v>норма</v>
      </c>
      <c r="K1519" s="30">
        <f t="shared" si="98"/>
        <v>0</v>
      </c>
      <c r="L1519" s="30">
        <f>IF(A1519="В/П",,MIN(SUMIFS(L$3:L1518,H$3:H1518,H1519,B$3:B1518,B1519)+E1519,8)-SUMIFS(L$3:L1518,H$3:H1518,H1519,B$3:B1518,B1519))</f>
        <v>8</v>
      </c>
    </row>
    <row r="1520" spans="1:12" x14ac:dyDescent="0.2">
      <c r="B1520" s="6">
        <v>45392</v>
      </c>
      <c r="C1520" s="71" t="str">
        <f t="shared" si="100"/>
        <v>Ср</v>
      </c>
      <c r="D1520" s="30" t="s">
        <v>16</v>
      </c>
      <c r="E1520" s="30">
        <v>8</v>
      </c>
      <c r="H1520" s="30" t="s">
        <v>31</v>
      </c>
      <c r="I1520" s="69">
        <f t="shared" si="99"/>
        <v>45383</v>
      </c>
      <c r="J1520" s="30" t="str">
        <f>CHOOSE(SUMPRODUCT((K1520:L1520&gt;0)*{1,2})+1,"","переработка","норма","норма + переработка")</f>
        <v>норма</v>
      </c>
      <c r="K1520" s="30">
        <f t="shared" si="98"/>
        <v>0</v>
      </c>
      <c r="L1520" s="30">
        <f>IF(A1520="В/П",,MIN(SUMIFS(L$3:L1519,H$3:H1519,H1520,B$3:B1519,B1520)+E1520,8)-SUMIFS(L$3:L1519,H$3:H1519,H1520,B$3:B1519,B1520))</f>
        <v>8</v>
      </c>
    </row>
    <row r="1521" spans="1:12" x14ac:dyDescent="0.2">
      <c r="B1521" s="6">
        <v>45393</v>
      </c>
      <c r="C1521" s="71" t="str">
        <f t="shared" si="100"/>
        <v>Чт</v>
      </c>
      <c r="D1521" s="30" t="s">
        <v>16</v>
      </c>
      <c r="E1521" s="30">
        <v>8</v>
      </c>
      <c r="H1521" s="30" t="s">
        <v>31</v>
      </c>
      <c r="I1521" s="69">
        <f t="shared" si="99"/>
        <v>45383</v>
      </c>
      <c r="J1521" s="30" t="str">
        <f>CHOOSE(SUMPRODUCT((K1521:L1521&gt;0)*{1,2})+1,"","переработка","норма","норма + переработка")</f>
        <v>норма</v>
      </c>
      <c r="K1521" s="30">
        <f t="shared" si="98"/>
        <v>0</v>
      </c>
      <c r="L1521" s="30">
        <f>IF(A1521="В/П",,MIN(SUMIFS(L$3:L1520,H$3:H1520,H1521,B$3:B1520,B1521)+E1521,8)-SUMIFS(L$3:L1520,H$3:H1520,H1521,B$3:B1520,B1521))</f>
        <v>8</v>
      </c>
    </row>
    <row r="1522" spans="1:12" x14ac:dyDescent="0.2">
      <c r="B1522" s="6">
        <v>45394</v>
      </c>
      <c r="C1522" s="71" t="str">
        <f t="shared" si="100"/>
        <v>Пт</v>
      </c>
      <c r="D1522" s="30" t="s">
        <v>16</v>
      </c>
      <c r="E1522" s="30">
        <v>8</v>
      </c>
      <c r="H1522" s="30" t="s">
        <v>31</v>
      </c>
      <c r="I1522" s="69">
        <f t="shared" si="99"/>
        <v>45383</v>
      </c>
      <c r="J1522" s="30" t="str">
        <f>CHOOSE(SUMPRODUCT((K1522:L1522&gt;0)*{1,2})+1,"","переработка","норма","норма + переработка")</f>
        <v>норма</v>
      </c>
      <c r="K1522" s="30">
        <f t="shared" si="98"/>
        <v>0</v>
      </c>
      <c r="L1522" s="30">
        <f>IF(A1522="В/П",,MIN(SUMIFS(L$3:L1521,H$3:H1521,H1522,B$3:B1521,B1522)+E1522,8)-SUMIFS(L$3:L1521,H$3:H1521,H1522,B$3:B1521,B1522))</f>
        <v>8</v>
      </c>
    </row>
    <row r="1523" spans="1:12" x14ac:dyDescent="0.2">
      <c r="A1523" s="66" t="s">
        <v>53</v>
      </c>
      <c r="B1523" s="6">
        <v>45395</v>
      </c>
      <c r="C1523" s="71" t="str">
        <f t="shared" si="100"/>
        <v>Сб</v>
      </c>
      <c r="E1523" s="30">
        <v>0</v>
      </c>
      <c r="H1523" s="30" t="s">
        <v>31</v>
      </c>
      <c r="I1523" s="69">
        <f t="shared" si="99"/>
        <v>45383</v>
      </c>
      <c r="J1523" s="30" t="str">
        <f>CHOOSE(SUMPRODUCT((K1523:L1523&gt;0)*{1,2})+1,"","переработка","норма","норма + переработка")</f>
        <v/>
      </c>
      <c r="K1523" s="30">
        <f t="shared" si="98"/>
        <v>0</v>
      </c>
      <c r="L1523" s="30">
        <f>IF(A1523="В/П",,MIN(SUMIFS(L$3:L1522,H$3:H1522,H1523,B$3:B1522,B1523)+E1523,8)-SUMIFS(L$3:L1522,H$3:H1522,H1523,B$3:B1522,B1523))</f>
        <v>0</v>
      </c>
    </row>
    <row r="1524" spans="1:12" x14ac:dyDescent="0.2">
      <c r="A1524" s="66" t="s">
        <v>53</v>
      </c>
      <c r="B1524" s="6">
        <v>45396</v>
      </c>
      <c r="C1524" s="71" t="str">
        <f t="shared" si="100"/>
        <v>Вс</v>
      </c>
      <c r="E1524" s="30">
        <v>0</v>
      </c>
      <c r="H1524" s="30" t="s">
        <v>31</v>
      </c>
      <c r="I1524" s="69">
        <f t="shared" si="99"/>
        <v>45383</v>
      </c>
      <c r="J1524" s="30" t="str">
        <f>CHOOSE(SUMPRODUCT((K1524:L1524&gt;0)*{1,2})+1,"","переработка","норма","норма + переработка")</f>
        <v/>
      </c>
      <c r="K1524" s="30">
        <f t="shared" si="98"/>
        <v>0</v>
      </c>
      <c r="L1524" s="30">
        <f>IF(A1524="В/П",,MIN(SUMIFS(L$3:L1523,H$3:H1523,H1524,B$3:B1523,B1524)+E1524,8)-SUMIFS(L$3:L1523,H$3:H1523,H1524,B$3:B1523,B1524))</f>
        <v>0</v>
      </c>
    </row>
    <row r="1525" spans="1:12" x14ac:dyDescent="0.2">
      <c r="B1525" s="6">
        <v>45397</v>
      </c>
      <c r="C1525" s="71" t="str">
        <f t="shared" si="100"/>
        <v>Пн</v>
      </c>
      <c r="D1525" s="30" t="s">
        <v>35</v>
      </c>
      <c r="E1525" s="30">
        <v>8</v>
      </c>
      <c r="H1525" s="30" t="s">
        <v>31</v>
      </c>
      <c r="I1525" s="69">
        <f t="shared" si="99"/>
        <v>45383</v>
      </c>
      <c r="J1525" s="30" t="str">
        <f>CHOOSE(SUMPRODUCT((K1525:L1525&gt;0)*{1,2})+1,"","переработка","норма","норма + переработка")</f>
        <v>норма</v>
      </c>
      <c r="K1525" s="30">
        <f t="shared" si="98"/>
        <v>0</v>
      </c>
      <c r="L1525" s="30">
        <f>IF(A1525="В/П",,MIN(SUMIFS(L$3:L1524,H$3:H1524,H1525,B$3:B1524,B1525)+E1525,8)-SUMIFS(L$3:L1524,H$3:H1524,H1525,B$3:B1524,B1525))</f>
        <v>8</v>
      </c>
    </row>
    <row r="1526" spans="1:12" x14ac:dyDescent="0.2">
      <c r="B1526" s="6">
        <v>45398</v>
      </c>
      <c r="C1526" s="71" t="str">
        <f>TEXT(B1526,"ДДД")</f>
        <v>Вт</v>
      </c>
      <c r="D1526" s="30" t="s">
        <v>35</v>
      </c>
      <c r="E1526" s="30">
        <v>3</v>
      </c>
      <c r="H1526" s="30" t="s">
        <v>31</v>
      </c>
      <c r="I1526" s="69">
        <f>EOMONTH(B1526,-1)+1</f>
        <v>45383</v>
      </c>
      <c r="J1526" s="30" t="str">
        <f>CHOOSE(SUMPRODUCT((K1526:L1526&gt;0)*{1,2})+1,"","переработка","норма","норма + переработка")</f>
        <v>норма</v>
      </c>
      <c r="K1526" s="30">
        <f>MIN(E1526,E1526-L1526)</f>
        <v>0</v>
      </c>
      <c r="L1526" s="30">
        <f>IF(A1526="В/П",,MIN(SUMIFS(L$3:L1525,H$3:H1525,H1526,B$3:B1525,B1526)+E1526,8)-SUMIFS(L$3:L1525,H$3:H1525,H1526,B$3:B1525,B1526))</f>
        <v>3</v>
      </c>
    </row>
    <row r="1527" spans="1:12" x14ac:dyDescent="0.2">
      <c r="B1527" s="6">
        <v>45398</v>
      </c>
      <c r="C1527" s="71" t="str">
        <f t="shared" si="100"/>
        <v>Вт</v>
      </c>
      <c r="D1527" s="30" t="s">
        <v>45</v>
      </c>
      <c r="E1527" s="30">
        <v>5</v>
      </c>
      <c r="H1527" s="30" t="s">
        <v>31</v>
      </c>
      <c r="I1527" s="69">
        <f t="shared" si="99"/>
        <v>45383</v>
      </c>
      <c r="J1527" s="30" t="str">
        <f>CHOOSE(SUMPRODUCT((K1527:L1527&gt;0)*{1,2})+1,"","переработка","норма","норма + переработка")</f>
        <v>норма</v>
      </c>
      <c r="K1527" s="30">
        <f t="shared" si="98"/>
        <v>0</v>
      </c>
      <c r="L1527" s="30">
        <f>IF(A1527="В/П",,MIN(SUMIFS(L$3:L1526,H$3:H1526,H1527,B$3:B1526,B1527)+E1527,8)-SUMIFS(L$3:L1526,H$3:H1526,H1527,B$3:B1526,B1527))</f>
        <v>5</v>
      </c>
    </row>
    <row r="1528" spans="1:12" x14ac:dyDescent="0.2">
      <c r="B1528" s="6">
        <v>45399</v>
      </c>
      <c r="C1528" s="71" t="str">
        <f t="shared" si="100"/>
        <v>Ср</v>
      </c>
      <c r="D1528" s="30" t="s">
        <v>45</v>
      </c>
      <c r="E1528" s="30">
        <v>8</v>
      </c>
      <c r="H1528" s="30" t="s">
        <v>31</v>
      </c>
      <c r="I1528" s="69">
        <f t="shared" si="99"/>
        <v>45383</v>
      </c>
      <c r="J1528" s="30" t="str">
        <f>CHOOSE(SUMPRODUCT((K1528:L1528&gt;0)*{1,2})+1,"","переработка","норма","норма + переработка")</f>
        <v>норма</v>
      </c>
      <c r="K1528" s="30">
        <f t="shared" si="98"/>
        <v>0</v>
      </c>
      <c r="L1528" s="30">
        <f>IF(A1528="В/П",,MIN(SUMIFS(L$3:L1527,H$3:H1527,H1528,B$3:B1527,B1528)+E1528,8)-SUMIFS(L$3:L1527,H$3:H1527,H1528,B$3:B1527,B1528))</f>
        <v>8</v>
      </c>
    </row>
    <row r="1529" spans="1:12" x14ac:dyDescent="0.2">
      <c r="B1529" s="6">
        <v>45400</v>
      </c>
      <c r="C1529" s="71" t="str">
        <f t="shared" si="100"/>
        <v>Чт</v>
      </c>
      <c r="D1529" s="30" t="s">
        <v>45</v>
      </c>
      <c r="E1529" s="30">
        <v>8</v>
      </c>
      <c r="H1529" s="30" t="s">
        <v>31</v>
      </c>
      <c r="I1529" s="69">
        <f t="shared" si="99"/>
        <v>45383</v>
      </c>
      <c r="J1529" s="30" t="str">
        <f>CHOOSE(SUMPRODUCT((K1529:L1529&gt;0)*{1,2})+1,"","переработка","норма","норма + переработка")</f>
        <v>норма</v>
      </c>
      <c r="K1529" s="30">
        <f t="shared" si="98"/>
        <v>0</v>
      </c>
      <c r="L1529" s="30">
        <f>IF(A1529="В/П",,MIN(SUMIFS(L$3:L1528,H$3:H1528,H1529,B$3:B1528,B1529)+E1529,8)-SUMIFS(L$3:L1528,H$3:H1528,H1529,B$3:B1528,B1529))</f>
        <v>8</v>
      </c>
    </row>
    <row r="1530" spans="1:12" x14ac:dyDescent="0.2">
      <c r="B1530" s="6">
        <v>45401</v>
      </c>
      <c r="C1530" s="71" t="str">
        <f t="shared" si="100"/>
        <v>Пт</v>
      </c>
      <c r="D1530" s="30" t="s">
        <v>45</v>
      </c>
      <c r="E1530" s="30">
        <v>8</v>
      </c>
      <c r="H1530" s="30" t="s">
        <v>31</v>
      </c>
      <c r="I1530" s="69">
        <f t="shared" si="99"/>
        <v>45383</v>
      </c>
      <c r="J1530" s="30" t="str">
        <f>CHOOSE(SUMPRODUCT((K1530:L1530&gt;0)*{1,2})+1,"","переработка","норма","норма + переработка")</f>
        <v>норма</v>
      </c>
      <c r="K1530" s="30">
        <f t="shared" si="98"/>
        <v>0</v>
      </c>
      <c r="L1530" s="30">
        <f>IF(A1530="В/П",,MIN(SUMIFS(L$3:L1529,H$3:H1529,H1530,B$3:B1529,B1530)+E1530,8)-SUMIFS(L$3:L1529,H$3:H1529,H1530,B$3:B1529,B1530))</f>
        <v>8</v>
      </c>
    </row>
    <row r="1531" spans="1:12" x14ac:dyDescent="0.2">
      <c r="A1531" s="66" t="s">
        <v>53</v>
      </c>
      <c r="B1531" s="6">
        <v>45402</v>
      </c>
      <c r="C1531" s="71" t="str">
        <f t="shared" si="100"/>
        <v>Сб</v>
      </c>
      <c r="D1531" s="30" t="s">
        <v>45</v>
      </c>
      <c r="E1531" s="30">
        <v>8</v>
      </c>
      <c r="H1531" s="30" t="s">
        <v>31</v>
      </c>
      <c r="I1531" s="69">
        <f t="shared" si="99"/>
        <v>45383</v>
      </c>
      <c r="J1531" s="30" t="str">
        <f>CHOOSE(SUMPRODUCT((K1531:L1531&gt;0)*{1,2})+1,"","переработка","норма","норма + переработка")</f>
        <v>переработка</v>
      </c>
      <c r="K1531" s="30">
        <f t="shared" si="98"/>
        <v>8</v>
      </c>
      <c r="L1531" s="30">
        <f>IF(A1531="В/П",,MIN(SUMIFS(L$3:L1530,H$3:H1530,H1531,B$3:B1530,B1531)+E1531,8)-SUMIFS(L$3:L1530,H$3:H1530,H1531,B$3:B1530,B1531))</f>
        <v>0</v>
      </c>
    </row>
    <row r="1532" spans="1:12" x14ac:dyDescent="0.2">
      <c r="A1532" s="66" t="s">
        <v>53</v>
      </c>
      <c r="B1532" s="6">
        <v>45403</v>
      </c>
      <c r="C1532" s="71" t="str">
        <f t="shared" si="100"/>
        <v>Вс</v>
      </c>
      <c r="E1532" s="30">
        <v>0</v>
      </c>
      <c r="H1532" s="30" t="s">
        <v>31</v>
      </c>
      <c r="I1532" s="69">
        <f t="shared" si="99"/>
        <v>45383</v>
      </c>
      <c r="J1532" s="30" t="str">
        <f>CHOOSE(SUMPRODUCT((K1532:L1532&gt;0)*{1,2})+1,"","переработка","норма","норма + переработка")</f>
        <v/>
      </c>
      <c r="K1532" s="30">
        <f t="shared" si="98"/>
        <v>0</v>
      </c>
      <c r="L1532" s="30">
        <f>IF(A1532="В/П",,MIN(SUMIFS(L$3:L1531,H$3:H1531,H1532,B$3:B1531,B1532)+E1532,8)-SUMIFS(L$3:L1531,H$3:H1531,H1532,B$3:B1531,B1532))</f>
        <v>0</v>
      </c>
    </row>
    <row r="1533" spans="1:12" x14ac:dyDescent="0.2">
      <c r="B1533" s="6">
        <v>45404</v>
      </c>
      <c r="C1533" s="71" t="str">
        <f t="shared" si="100"/>
        <v>Пн</v>
      </c>
      <c r="D1533" s="30" t="s">
        <v>45</v>
      </c>
      <c r="E1533" s="30">
        <v>8</v>
      </c>
      <c r="H1533" s="30" t="s">
        <v>31</v>
      </c>
      <c r="I1533" s="69">
        <f t="shared" si="99"/>
        <v>45383</v>
      </c>
      <c r="J1533" s="30" t="str">
        <f>CHOOSE(SUMPRODUCT((K1533:L1533&gt;0)*{1,2})+1,"","переработка","норма","норма + переработка")</f>
        <v>норма</v>
      </c>
      <c r="K1533" s="30">
        <f t="shared" si="98"/>
        <v>0</v>
      </c>
      <c r="L1533" s="30">
        <f>IF(A1533="В/П",,MIN(SUMIFS(L$3:L1532,H$3:H1532,H1533,B$3:B1532,B1533)+E1533,8)-SUMIFS(L$3:L1532,H$3:H1532,H1533,B$3:B1532,B1533))</f>
        <v>8</v>
      </c>
    </row>
    <row r="1534" spans="1:12" x14ac:dyDescent="0.2">
      <c r="B1534" s="6">
        <v>45405</v>
      </c>
      <c r="C1534" s="71" t="str">
        <f t="shared" si="100"/>
        <v>Вт</v>
      </c>
      <c r="D1534" s="30" t="s">
        <v>45</v>
      </c>
      <c r="E1534" s="30">
        <v>8</v>
      </c>
      <c r="H1534" s="30" t="s">
        <v>31</v>
      </c>
      <c r="I1534" s="69">
        <f t="shared" si="99"/>
        <v>45383</v>
      </c>
      <c r="J1534" s="30" t="str">
        <f>CHOOSE(SUMPRODUCT((K1534:L1534&gt;0)*{1,2})+1,"","переработка","норма","норма + переработка")</f>
        <v>норма</v>
      </c>
      <c r="K1534" s="30">
        <f t="shared" si="98"/>
        <v>0</v>
      </c>
      <c r="L1534" s="30">
        <f>IF(A1534="В/П",,MIN(SUMIFS(L$3:L1533,H$3:H1533,H1534,B$3:B1533,B1534)+E1534,8)-SUMIFS(L$3:L1533,H$3:H1533,H1534,B$3:B1533,B1534))</f>
        <v>8</v>
      </c>
    </row>
    <row r="1535" spans="1:12" x14ac:dyDescent="0.2">
      <c r="B1535" s="6">
        <v>45406</v>
      </c>
      <c r="C1535" s="71" t="str">
        <f t="shared" si="100"/>
        <v>Ср</v>
      </c>
      <c r="D1535" s="30" t="s">
        <v>45</v>
      </c>
      <c r="E1535" s="30">
        <v>8</v>
      </c>
      <c r="H1535" s="30" t="s">
        <v>31</v>
      </c>
      <c r="I1535" s="69">
        <f t="shared" si="99"/>
        <v>45383</v>
      </c>
      <c r="J1535" s="30" t="str">
        <f>CHOOSE(SUMPRODUCT((K1535:L1535&gt;0)*{1,2})+1,"","переработка","норма","норма + переработка")</f>
        <v>норма</v>
      </c>
      <c r="K1535" s="30">
        <f t="shared" ref="K1535:K1598" si="101">MIN(E1535,E1535-L1535)</f>
        <v>0</v>
      </c>
      <c r="L1535" s="30">
        <f>IF(A1535="В/П",,MIN(SUMIFS(L$3:L1534,H$3:H1534,H1535,B$3:B1534,B1535)+E1535,8)-SUMIFS(L$3:L1534,H$3:H1534,H1535,B$3:B1534,B1535))</f>
        <v>8</v>
      </c>
    </row>
    <row r="1536" spans="1:12" x14ac:dyDescent="0.2">
      <c r="B1536" s="6">
        <v>45407</v>
      </c>
      <c r="C1536" s="71" t="str">
        <f t="shared" si="100"/>
        <v>Чт</v>
      </c>
      <c r="D1536" s="30" t="s">
        <v>45</v>
      </c>
      <c r="E1536" s="30">
        <v>8</v>
      </c>
      <c r="H1536" s="30" t="s">
        <v>31</v>
      </c>
      <c r="I1536" s="69">
        <f t="shared" si="99"/>
        <v>45383</v>
      </c>
      <c r="J1536" s="30" t="str">
        <f>CHOOSE(SUMPRODUCT((K1536:L1536&gt;0)*{1,2})+1,"","переработка","норма","норма + переработка")</f>
        <v>норма</v>
      </c>
      <c r="K1536" s="30">
        <f t="shared" si="101"/>
        <v>0</v>
      </c>
      <c r="L1536" s="30">
        <f>IF(A1536="В/П",,MIN(SUMIFS(L$3:L1535,H$3:H1535,H1536,B$3:B1535,B1536)+E1536,8)-SUMIFS(L$3:L1535,H$3:H1535,H1536,B$3:B1535,B1536))</f>
        <v>8</v>
      </c>
    </row>
    <row r="1537" spans="1:12" x14ac:dyDescent="0.2">
      <c r="B1537" s="6">
        <v>45408</v>
      </c>
      <c r="C1537" s="71" t="str">
        <f t="shared" si="100"/>
        <v>Пт</v>
      </c>
      <c r="D1537" s="30" t="s">
        <v>45</v>
      </c>
      <c r="E1537" s="30">
        <v>8</v>
      </c>
      <c r="H1537" s="30" t="s">
        <v>31</v>
      </c>
      <c r="I1537" s="69">
        <f t="shared" si="99"/>
        <v>45383</v>
      </c>
      <c r="J1537" s="30" t="str">
        <f>CHOOSE(SUMPRODUCT((K1537:L1537&gt;0)*{1,2})+1,"","переработка","норма","норма + переработка")</f>
        <v>норма</v>
      </c>
      <c r="K1537" s="30">
        <f t="shared" si="101"/>
        <v>0</v>
      </c>
      <c r="L1537" s="30">
        <f>IF(A1537="В/П",,MIN(SUMIFS(L$3:L1536,H$3:H1536,H1537,B$3:B1536,B1537)+E1537,8)-SUMIFS(L$3:L1536,H$3:H1536,H1537,B$3:B1536,B1537))</f>
        <v>8</v>
      </c>
    </row>
    <row r="1538" spans="1:12" x14ac:dyDescent="0.2">
      <c r="B1538" s="6">
        <v>45409</v>
      </c>
      <c r="C1538" s="71" t="str">
        <f t="shared" si="100"/>
        <v>Сб</v>
      </c>
      <c r="D1538" s="30" t="s">
        <v>45</v>
      </c>
      <c r="E1538" s="30">
        <v>8</v>
      </c>
      <c r="H1538" s="30" t="s">
        <v>31</v>
      </c>
      <c r="I1538" s="69">
        <f t="shared" si="99"/>
        <v>45383</v>
      </c>
      <c r="J1538" s="30" t="str">
        <f>CHOOSE(SUMPRODUCT((K1538:L1538&gt;0)*{1,2})+1,"","переработка","норма","норма + переработка")</f>
        <v>норма</v>
      </c>
      <c r="K1538" s="30">
        <f t="shared" si="101"/>
        <v>0</v>
      </c>
      <c r="L1538" s="30">
        <f>IF(A1538="В/П",,MIN(SUMIFS(L$3:L1537,H$3:H1537,H1538,B$3:B1537,B1538)+E1538,8)-SUMIFS(L$3:L1537,H$3:H1537,H1538,B$3:B1537,B1538))</f>
        <v>8</v>
      </c>
    </row>
    <row r="1539" spans="1:12" x14ac:dyDescent="0.2">
      <c r="A1539" s="66" t="s">
        <v>53</v>
      </c>
      <c r="B1539" s="6">
        <v>45410</v>
      </c>
      <c r="C1539" s="71" t="str">
        <f t="shared" si="100"/>
        <v>Вс</v>
      </c>
      <c r="D1539" s="30" t="s">
        <v>45</v>
      </c>
      <c r="E1539" s="30">
        <v>8</v>
      </c>
      <c r="H1539" s="30" t="s">
        <v>31</v>
      </c>
      <c r="I1539" s="69">
        <f t="shared" si="99"/>
        <v>45383</v>
      </c>
      <c r="J1539" s="30" t="str">
        <f>CHOOSE(SUMPRODUCT((K1539:L1539&gt;0)*{1,2})+1,"","переработка","норма","норма + переработка")</f>
        <v>переработка</v>
      </c>
      <c r="K1539" s="30">
        <f t="shared" si="101"/>
        <v>8</v>
      </c>
      <c r="L1539" s="30">
        <f>IF(A1539="В/П",,MIN(SUMIFS(L$3:L1538,H$3:H1538,H1539,B$3:B1538,B1539)+E1539,8)-SUMIFS(L$3:L1538,H$3:H1538,H1539,B$3:B1538,B1539))</f>
        <v>0</v>
      </c>
    </row>
    <row r="1540" spans="1:12" x14ac:dyDescent="0.2">
      <c r="A1540" s="66" t="s">
        <v>53</v>
      </c>
      <c r="B1540" s="6">
        <v>45411</v>
      </c>
      <c r="C1540" s="71" t="str">
        <f t="shared" si="100"/>
        <v>Пн</v>
      </c>
      <c r="D1540" s="30" t="s">
        <v>45</v>
      </c>
      <c r="E1540" s="30">
        <v>12</v>
      </c>
      <c r="H1540" s="30" t="s">
        <v>31</v>
      </c>
      <c r="I1540" s="69">
        <f t="shared" si="99"/>
        <v>45383</v>
      </c>
      <c r="J1540" s="30" t="str">
        <f>CHOOSE(SUMPRODUCT((K1540:L1540&gt;0)*{1,2})+1,"","переработка","норма","норма + переработка")</f>
        <v>переработка</v>
      </c>
      <c r="K1540" s="30">
        <f t="shared" si="101"/>
        <v>12</v>
      </c>
      <c r="L1540" s="30">
        <f>IF(A1540="В/П",,MIN(SUMIFS(L$3:L1539,H$3:H1539,H1540,B$3:B1539,B1540)+E1540,8)-SUMIFS(L$3:L1539,H$3:H1539,H1540,B$3:B1539,B1540))</f>
        <v>0</v>
      </c>
    </row>
    <row r="1541" spans="1:12" x14ac:dyDescent="0.2">
      <c r="A1541" s="66" t="s">
        <v>53</v>
      </c>
      <c r="B1541" s="6">
        <v>45412</v>
      </c>
      <c r="C1541" s="71" t="str">
        <f t="shared" si="100"/>
        <v>Вт</v>
      </c>
      <c r="D1541" s="30" t="s">
        <v>45</v>
      </c>
      <c r="E1541" s="30">
        <v>24</v>
      </c>
      <c r="H1541" s="30" t="s">
        <v>31</v>
      </c>
      <c r="I1541" s="69">
        <f t="shared" si="99"/>
        <v>45383</v>
      </c>
      <c r="J1541" s="30" t="str">
        <f>CHOOSE(SUMPRODUCT((K1541:L1541&gt;0)*{1,2})+1,"","переработка","норма","норма + переработка")</f>
        <v>переработка</v>
      </c>
      <c r="K1541" s="30">
        <f t="shared" si="101"/>
        <v>24</v>
      </c>
      <c r="L1541" s="30">
        <f>IF(A1541="В/П",,MIN(SUMIFS(L$3:L1540,H$3:H1540,H1541,B$3:B1540,B1541)+E1541,8)-SUMIFS(L$3:L1540,H$3:H1540,H1541,B$3:B1540,B1541))</f>
        <v>0</v>
      </c>
    </row>
    <row r="1542" spans="1:12" x14ac:dyDescent="0.2">
      <c r="B1542" s="6">
        <v>45383</v>
      </c>
      <c r="C1542" s="71" t="str">
        <f t="shared" si="100"/>
        <v>Пн</v>
      </c>
      <c r="D1542" s="30" t="s">
        <v>82</v>
      </c>
      <c r="E1542" s="30">
        <v>10</v>
      </c>
      <c r="H1542" s="30" t="s">
        <v>26</v>
      </c>
      <c r="I1542" s="69">
        <f t="shared" si="99"/>
        <v>45383</v>
      </c>
      <c r="J1542" s="30" t="str">
        <f>CHOOSE(SUMPRODUCT((K1542:L1542&gt;0)*{1,2})+1,"","переработка","норма","норма + переработка")</f>
        <v>норма + переработка</v>
      </c>
      <c r="K1542" s="30">
        <f t="shared" si="101"/>
        <v>2</v>
      </c>
      <c r="L1542" s="30">
        <f>IF(A1542="В/П",,MIN(SUMIFS(L$3:L1541,H$3:H1541,H1542,B$3:B1541,B1542)+E1542,8)-SUMIFS(L$3:L1541,H$3:H1541,H1542,B$3:B1541,B1542))</f>
        <v>8</v>
      </c>
    </row>
    <row r="1543" spans="1:12" x14ac:dyDescent="0.2">
      <c r="B1543" s="6">
        <v>45384</v>
      </c>
      <c r="C1543" s="71" t="str">
        <f t="shared" si="100"/>
        <v>Вт</v>
      </c>
      <c r="D1543" s="30" t="s">
        <v>82</v>
      </c>
      <c r="E1543" s="30">
        <v>10</v>
      </c>
      <c r="H1543" s="30" t="s">
        <v>26</v>
      </c>
      <c r="I1543" s="69">
        <f t="shared" si="99"/>
        <v>45383</v>
      </c>
      <c r="J1543" s="30" t="str">
        <f>CHOOSE(SUMPRODUCT((K1543:L1543&gt;0)*{1,2})+1,"","переработка","норма","норма + переработка")</f>
        <v>норма + переработка</v>
      </c>
      <c r="K1543" s="30">
        <f t="shared" si="101"/>
        <v>2</v>
      </c>
      <c r="L1543" s="30">
        <f>IF(A1543="В/П",,MIN(SUMIFS(L$3:L1542,H$3:H1542,H1543,B$3:B1542,B1543)+E1543,8)-SUMIFS(L$3:L1542,H$3:H1542,H1543,B$3:B1542,B1543))</f>
        <v>8</v>
      </c>
    </row>
    <row r="1544" spans="1:12" x14ac:dyDescent="0.2">
      <c r="B1544" s="6">
        <v>45385</v>
      </c>
      <c r="C1544" s="71" t="str">
        <f t="shared" si="100"/>
        <v>Ср</v>
      </c>
      <c r="D1544" s="30" t="s">
        <v>82</v>
      </c>
      <c r="E1544" s="30">
        <v>10</v>
      </c>
      <c r="H1544" s="30" t="s">
        <v>26</v>
      </c>
      <c r="I1544" s="69">
        <f t="shared" si="99"/>
        <v>45383</v>
      </c>
      <c r="J1544" s="30" t="str">
        <f>CHOOSE(SUMPRODUCT((K1544:L1544&gt;0)*{1,2})+1,"","переработка","норма","норма + переработка")</f>
        <v>норма + переработка</v>
      </c>
      <c r="K1544" s="30">
        <f t="shared" si="101"/>
        <v>2</v>
      </c>
      <c r="L1544" s="30">
        <f>IF(A1544="В/П",,MIN(SUMIFS(L$3:L1543,H$3:H1543,H1544,B$3:B1543,B1544)+E1544,8)-SUMIFS(L$3:L1543,H$3:H1543,H1544,B$3:B1543,B1544))</f>
        <v>8</v>
      </c>
    </row>
    <row r="1545" spans="1:12" x14ac:dyDescent="0.2">
      <c r="B1545" s="6">
        <v>45386</v>
      </c>
      <c r="C1545" s="71" t="str">
        <f t="shared" si="100"/>
        <v>Чт</v>
      </c>
      <c r="D1545" s="30" t="s">
        <v>82</v>
      </c>
      <c r="E1545" s="30">
        <v>10</v>
      </c>
      <c r="H1545" s="30" t="s">
        <v>26</v>
      </c>
      <c r="I1545" s="69">
        <f t="shared" si="99"/>
        <v>45383</v>
      </c>
      <c r="J1545" s="30" t="str">
        <f>CHOOSE(SUMPRODUCT((K1545:L1545&gt;0)*{1,2})+1,"","переработка","норма","норма + переработка")</f>
        <v>норма + переработка</v>
      </c>
      <c r="K1545" s="30">
        <f t="shared" si="101"/>
        <v>2</v>
      </c>
      <c r="L1545" s="30">
        <f>IF(A1545="В/П",,MIN(SUMIFS(L$3:L1544,H$3:H1544,H1545,B$3:B1544,B1545)+E1545,8)-SUMIFS(L$3:L1544,H$3:H1544,H1545,B$3:B1544,B1545))</f>
        <v>8</v>
      </c>
    </row>
    <row r="1546" spans="1:12" x14ac:dyDescent="0.2">
      <c r="B1546" s="6">
        <v>45387</v>
      </c>
      <c r="C1546" s="71" t="str">
        <f t="shared" si="100"/>
        <v>Пт</v>
      </c>
      <c r="D1546" s="30" t="s">
        <v>82</v>
      </c>
      <c r="E1546" s="30">
        <v>10</v>
      </c>
      <c r="H1546" s="30" t="s">
        <v>26</v>
      </c>
      <c r="I1546" s="69">
        <f t="shared" ref="I1546:I1601" si="102">EOMONTH(B1546,-1)+1</f>
        <v>45383</v>
      </c>
      <c r="J1546" s="30" t="str">
        <f>CHOOSE(SUMPRODUCT((K1546:L1546&gt;0)*{1,2})+1,"","переработка","норма","норма + переработка")</f>
        <v>норма + переработка</v>
      </c>
      <c r="K1546" s="30">
        <f t="shared" si="101"/>
        <v>2</v>
      </c>
      <c r="L1546" s="30">
        <f>IF(A1546="В/П",,MIN(SUMIFS(L$3:L1545,H$3:H1545,H1546,B$3:B1545,B1546)+E1546,8)-SUMIFS(L$3:L1545,H$3:H1545,H1546,B$3:B1545,B1546))</f>
        <v>8</v>
      </c>
    </row>
    <row r="1547" spans="1:12" x14ac:dyDescent="0.2">
      <c r="A1547" s="66" t="s">
        <v>53</v>
      </c>
      <c r="B1547" s="6">
        <v>45388</v>
      </c>
      <c r="C1547" s="71" t="str">
        <f t="shared" si="100"/>
        <v>Сб</v>
      </c>
      <c r="D1547" s="30" t="s">
        <v>82</v>
      </c>
      <c r="E1547" s="30">
        <v>10</v>
      </c>
      <c r="H1547" s="30" t="s">
        <v>26</v>
      </c>
      <c r="I1547" s="69">
        <f t="shared" si="102"/>
        <v>45383</v>
      </c>
      <c r="J1547" s="30" t="str">
        <f>CHOOSE(SUMPRODUCT((K1547:L1547&gt;0)*{1,2})+1,"","переработка","норма","норма + переработка")</f>
        <v>переработка</v>
      </c>
      <c r="K1547" s="30">
        <f t="shared" si="101"/>
        <v>10</v>
      </c>
      <c r="L1547" s="30">
        <f>IF(A1547="В/П",,MIN(SUMIFS(L$3:L1546,H$3:H1546,H1547,B$3:B1546,B1547)+E1547,8)-SUMIFS(L$3:L1546,H$3:H1546,H1547,B$3:B1546,B1547))</f>
        <v>0</v>
      </c>
    </row>
    <row r="1548" spans="1:12" x14ac:dyDescent="0.2">
      <c r="A1548" s="66" t="s">
        <v>53</v>
      </c>
      <c r="B1548" s="6">
        <v>45389</v>
      </c>
      <c r="C1548" s="71" t="str">
        <f t="shared" si="100"/>
        <v>Вс</v>
      </c>
      <c r="D1548" s="30" t="s">
        <v>82</v>
      </c>
      <c r="E1548" s="30">
        <v>10</v>
      </c>
      <c r="H1548" s="30" t="s">
        <v>26</v>
      </c>
      <c r="I1548" s="69">
        <f t="shared" si="102"/>
        <v>45383</v>
      </c>
      <c r="J1548" s="30" t="str">
        <f>CHOOSE(SUMPRODUCT((K1548:L1548&gt;0)*{1,2})+1,"","переработка","норма","норма + переработка")</f>
        <v>переработка</v>
      </c>
      <c r="K1548" s="30">
        <f t="shared" si="101"/>
        <v>10</v>
      </c>
      <c r="L1548" s="30">
        <f>IF(A1548="В/П",,MIN(SUMIFS(L$3:L1547,H$3:H1547,H1548,B$3:B1547,B1548)+E1548,8)-SUMIFS(L$3:L1547,H$3:H1547,H1548,B$3:B1547,B1548))</f>
        <v>0</v>
      </c>
    </row>
    <row r="1549" spans="1:12" x14ac:dyDescent="0.2">
      <c r="B1549" s="6">
        <v>45390</v>
      </c>
      <c r="C1549" s="71" t="str">
        <f t="shared" si="100"/>
        <v>Пн</v>
      </c>
      <c r="D1549" s="30" t="s">
        <v>82</v>
      </c>
      <c r="E1549" s="30">
        <v>10</v>
      </c>
      <c r="H1549" s="30" t="s">
        <v>26</v>
      </c>
      <c r="I1549" s="69">
        <f t="shared" si="102"/>
        <v>45383</v>
      </c>
      <c r="J1549" s="30" t="str">
        <f>CHOOSE(SUMPRODUCT((K1549:L1549&gt;0)*{1,2})+1,"","переработка","норма","норма + переработка")</f>
        <v>норма + переработка</v>
      </c>
      <c r="K1549" s="30">
        <f t="shared" si="101"/>
        <v>2</v>
      </c>
      <c r="L1549" s="30">
        <f>IF(A1549="В/П",,MIN(SUMIFS(L$3:L1548,H$3:H1548,H1549,B$3:B1548,B1549)+E1549,8)-SUMIFS(L$3:L1548,H$3:H1548,H1549,B$3:B1548,B1549))</f>
        <v>8</v>
      </c>
    </row>
    <row r="1550" spans="1:12" x14ac:dyDescent="0.2">
      <c r="B1550" s="6">
        <v>45391</v>
      </c>
      <c r="C1550" s="71" t="str">
        <f t="shared" si="100"/>
        <v>Вт</v>
      </c>
      <c r="D1550" s="30" t="s">
        <v>82</v>
      </c>
      <c r="E1550" s="30">
        <v>10</v>
      </c>
      <c r="H1550" s="30" t="s">
        <v>26</v>
      </c>
      <c r="I1550" s="69">
        <f t="shared" si="102"/>
        <v>45383</v>
      </c>
      <c r="J1550" s="30" t="str">
        <f>CHOOSE(SUMPRODUCT((K1550:L1550&gt;0)*{1,2})+1,"","переработка","норма","норма + переработка")</f>
        <v>норма + переработка</v>
      </c>
      <c r="K1550" s="30">
        <f t="shared" si="101"/>
        <v>2</v>
      </c>
      <c r="L1550" s="30">
        <f>IF(A1550="В/П",,MIN(SUMIFS(L$3:L1549,H$3:H1549,H1550,B$3:B1549,B1550)+E1550,8)-SUMIFS(L$3:L1549,H$3:H1549,H1550,B$3:B1549,B1550))</f>
        <v>8</v>
      </c>
    </row>
    <row r="1551" spans="1:12" x14ac:dyDescent="0.2">
      <c r="B1551" s="6">
        <v>45392</v>
      </c>
      <c r="C1551" s="71" t="str">
        <f t="shared" si="100"/>
        <v>Ср</v>
      </c>
      <c r="D1551" s="30" t="s">
        <v>82</v>
      </c>
      <c r="E1551" s="30">
        <v>10</v>
      </c>
      <c r="H1551" s="30" t="s">
        <v>26</v>
      </c>
      <c r="I1551" s="69">
        <f t="shared" si="102"/>
        <v>45383</v>
      </c>
      <c r="J1551" s="30" t="str">
        <f>CHOOSE(SUMPRODUCT((K1551:L1551&gt;0)*{1,2})+1,"","переработка","норма","норма + переработка")</f>
        <v>норма + переработка</v>
      </c>
      <c r="K1551" s="30">
        <f t="shared" si="101"/>
        <v>2</v>
      </c>
      <c r="L1551" s="30">
        <f>IF(A1551="В/П",,MIN(SUMIFS(L$3:L1550,H$3:H1550,H1551,B$3:B1550,B1551)+E1551,8)-SUMIFS(L$3:L1550,H$3:H1550,H1551,B$3:B1550,B1551))</f>
        <v>8</v>
      </c>
    </row>
    <row r="1552" spans="1:12" x14ac:dyDescent="0.2">
      <c r="B1552" s="6">
        <v>45393</v>
      </c>
      <c r="C1552" s="71" t="str">
        <f t="shared" si="100"/>
        <v>Чт</v>
      </c>
      <c r="D1552" s="30" t="s">
        <v>82</v>
      </c>
      <c r="E1552" s="30">
        <v>10</v>
      </c>
      <c r="H1552" s="30" t="s">
        <v>26</v>
      </c>
      <c r="I1552" s="69">
        <f t="shared" si="102"/>
        <v>45383</v>
      </c>
      <c r="J1552" s="30" t="str">
        <f>CHOOSE(SUMPRODUCT((K1552:L1552&gt;0)*{1,2})+1,"","переработка","норма","норма + переработка")</f>
        <v>норма + переработка</v>
      </c>
      <c r="K1552" s="30">
        <f t="shared" si="101"/>
        <v>2</v>
      </c>
      <c r="L1552" s="30">
        <f>IF(A1552="В/П",,MIN(SUMIFS(L$3:L1551,H$3:H1551,H1552,B$3:B1551,B1552)+E1552,8)-SUMIFS(L$3:L1551,H$3:H1551,H1552,B$3:B1551,B1552))</f>
        <v>8</v>
      </c>
    </row>
    <row r="1553" spans="1:12" x14ac:dyDescent="0.2">
      <c r="B1553" s="6">
        <v>45394</v>
      </c>
      <c r="C1553" s="71" t="str">
        <f t="shared" si="100"/>
        <v>Пт</v>
      </c>
      <c r="D1553" s="30" t="s">
        <v>82</v>
      </c>
      <c r="E1553" s="30">
        <v>10</v>
      </c>
      <c r="H1553" s="30" t="s">
        <v>26</v>
      </c>
      <c r="I1553" s="69">
        <f t="shared" si="102"/>
        <v>45383</v>
      </c>
      <c r="J1553" s="30" t="str">
        <f>CHOOSE(SUMPRODUCT((K1553:L1553&gt;0)*{1,2})+1,"","переработка","норма","норма + переработка")</f>
        <v>норма + переработка</v>
      </c>
      <c r="K1553" s="30">
        <f t="shared" si="101"/>
        <v>2</v>
      </c>
      <c r="L1553" s="30">
        <f>IF(A1553="В/П",,MIN(SUMIFS(L$3:L1552,H$3:H1552,H1553,B$3:B1552,B1553)+E1553,8)-SUMIFS(L$3:L1552,H$3:H1552,H1553,B$3:B1552,B1553))</f>
        <v>8</v>
      </c>
    </row>
    <row r="1554" spans="1:12" x14ac:dyDescent="0.2">
      <c r="A1554" s="66" t="s">
        <v>53</v>
      </c>
      <c r="B1554" s="6">
        <v>45395</v>
      </c>
      <c r="C1554" s="71" t="str">
        <f t="shared" si="100"/>
        <v>Сб</v>
      </c>
      <c r="D1554" s="30" t="s">
        <v>82</v>
      </c>
      <c r="E1554" s="30">
        <v>10</v>
      </c>
      <c r="H1554" s="30" t="s">
        <v>26</v>
      </c>
      <c r="I1554" s="69">
        <f t="shared" si="102"/>
        <v>45383</v>
      </c>
      <c r="J1554" s="30" t="str">
        <f>CHOOSE(SUMPRODUCT((K1554:L1554&gt;0)*{1,2})+1,"","переработка","норма","норма + переработка")</f>
        <v>переработка</v>
      </c>
      <c r="K1554" s="30">
        <f t="shared" si="101"/>
        <v>10</v>
      </c>
      <c r="L1554" s="30">
        <f>IF(A1554="В/П",,MIN(SUMIFS(L$3:L1553,H$3:H1553,H1554,B$3:B1553,B1554)+E1554,8)-SUMIFS(L$3:L1553,H$3:H1553,H1554,B$3:B1553,B1554))</f>
        <v>0</v>
      </c>
    </row>
    <row r="1555" spans="1:12" x14ac:dyDescent="0.2">
      <c r="A1555" s="66" t="s">
        <v>53</v>
      </c>
      <c r="B1555" s="6">
        <v>45396</v>
      </c>
      <c r="C1555" s="71" t="str">
        <f t="shared" si="100"/>
        <v>Вс</v>
      </c>
      <c r="D1555" s="30" t="s">
        <v>82</v>
      </c>
      <c r="E1555" s="30">
        <v>10</v>
      </c>
      <c r="H1555" s="30" t="s">
        <v>26</v>
      </c>
      <c r="I1555" s="69">
        <f t="shared" si="102"/>
        <v>45383</v>
      </c>
      <c r="J1555" s="30" t="str">
        <f>CHOOSE(SUMPRODUCT((K1555:L1555&gt;0)*{1,2})+1,"","переработка","норма","норма + переработка")</f>
        <v>переработка</v>
      </c>
      <c r="K1555" s="30">
        <f t="shared" si="101"/>
        <v>10</v>
      </c>
      <c r="L1555" s="30">
        <f>IF(A1555="В/П",,MIN(SUMIFS(L$3:L1554,H$3:H1554,H1555,B$3:B1554,B1555)+E1555,8)-SUMIFS(L$3:L1554,H$3:H1554,H1555,B$3:B1554,B1555))</f>
        <v>0</v>
      </c>
    </row>
    <row r="1556" spans="1:12" x14ac:dyDescent="0.2">
      <c r="B1556" s="6">
        <v>45397</v>
      </c>
      <c r="C1556" s="71" t="str">
        <f t="shared" si="100"/>
        <v>Пн</v>
      </c>
      <c r="D1556" s="30" t="s">
        <v>82</v>
      </c>
      <c r="E1556" s="30">
        <v>10</v>
      </c>
      <c r="H1556" s="30" t="s">
        <v>26</v>
      </c>
      <c r="I1556" s="69">
        <f t="shared" si="102"/>
        <v>45383</v>
      </c>
      <c r="J1556" s="30" t="str">
        <f>CHOOSE(SUMPRODUCT((K1556:L1556&gt;0)*{1,2})+1,"","переработка","норма","норма + переработка")</f>
        <v>норма + переработка</v>
      </c>
      <c r="K1556" s="30">
        <f t="shared" si="101"/>
        <v>2</v>
      </c>
      <c r="L1556" s="30">
        <f>IF(A1556="В/П",,MIN(SUMIFS(L$3:L1555,H$3:H1555,H1556,B$3:B1555,B1556)+E1556,8)-SUMIFS(L$3:L1555,H$3:H1555,H1556,B$3:B1555,B1556))</f>
        <v>8</v>
      </c>
    </row>
    <row r="1557" spans="1:12" x14ac:dyDescent="0.2">
      <c r="B1557" s="6">
        <v>45398</v>
      </c>
      <c r="C1557" s="71" t="str">
        <f t="shared" si="100"/>
        <v>Вт</v>
      </c>
      <c r="D1557" s="30" t="s">
        <v>82</v>
      </c>
      <c r="E1557" s="30">
        <v>10</v>
      </c>
      <c r="H1557" s="30" t="s">
        <v>26</v>
      </c>
      <c r="I1557" s="69">
        <f t="shared" si="102"/>
        <v>45383</v>
      </c>
      <c r="J1557" s="30" t="str">
        <f>CHOOSE(SUMPRODUCT((K1557:L1557&gt;0)*{1,2})+1,"","переработка","норма","норма + переработка")</f>
        <v>норма + переработка</v>
      </c>
      <c r="K1557" s="30">
        <f t="shared" si="101"/>
        <v>2</v>
      </c>
      <c r="L1557" s="30">
        <f>IF(A1557="В/П",,MIN(SUMIFS(L$3:L1556,H$3:H1556,H1557,B$3:B1556,B1557)+E1557,8)-SUMIFS(L$3:L1556,H$3:H1556,H1557,B$3:B1556,B1557))</f>
        <v>8</v>
      </c>
    </row>
    <row r="1558" spans="1:12" x14ac:dyDescent="0.2">
      <c r="B1558" s="6">
        <v>45399</v>
      </c>
      <c r="C1558" s="71" t="str">
        <f t="shared" si="100"/>
        <v>Ср</v>
      </c>
      <c r="D1558" s="30" t="s">
        <v>82</v>
      </c>
      <c r="E1558" s="30">
        <v>10</v>
      </c>
      <c r="H1558" s="30" t="s">
        <v>26</v>
      </c>
      <c r="I1558" s="69">
        <f t="shared" si="102"/>
        <v>45383</v>
      </c>
      <c r="J1558" s="30" t="str">
        <f>CHOOSE(SUMPRODUCT((K1558:L1558&gt;0)*{1,2})+1,"","переработка","норма","норма + переработка")</f>
        <v>норма + переработка</v>
      </c>
      <c r="K1558" s="30">
        <f t="shared" si="101"/>
        <v>2</v>
      </c>
      <c r="L1558" s="30">
        <f>IF(A1558="В/П",,MIN(SUMIFS(L$3:L1557,H$3:H1557,H1558,B$3:B1557,B1558)+E1558,8)-SUMIFS(L$3:L1557,H$3:H1557,H1558,B$3:B1557,B1558))</f>
        <v>8</v>
      </c>
    </row>
    <row r="1559" spans="1:12" x14ac:dyDescent="0.2">
      <c r="B1559" s="6">
        <v>45400</v>
      </c>
      <c r="C1559" s="71" t="str">
        <f t="shared" si="100"/>
        <v>Чт</v>
      </c>
      <c r="D1559" s="30" t="s">
        <v>82</v>
      </c>
      <c r="E1559" s="30">
        <v>10</v>
      </c>
      <c r="H1559" s="30" t="s">
        <v>26</v>
      </c>
      <c r="I1559" s="69">
        <f t="shared" si="102"/>
        <v>45383</v>
      </c>
      <c r="J1559" s="30" t="str">
        <f>CHOOSE(SUMPRODUCT((K1559:L1559&gt;0)*{1,2})+1,"","переработка","норма","норма + переработка")</f>
        <v>норма + переработка</v>
      </c>
      <c r="K1559" s="30">
        <f t="shared" si="101"/>
        <v>2</v>
      </c>
      <c r="L1559" s="30">
        <f>IF(A1559="В/П",,MIN(SUMIFS(L$3:L1558,H$3:H1558,H1559,B$3:B1558,B1559)+E1559,8)-SUMIFS(L$3:L1558,H$3:H1558,H1559,B$3:B1558,B1559))</f>
        <v>8</v>
      </c>
    </row>
    <row r="1560" spans="1:12" x14ac:dyDescent="0.2">
      <c r="B1560" s="6">
        <v>45401</v>
      </c>
      <c r="C1560" s="71" t="str">
        <f t="shared" si="100"/>
        <v>Пт</v>
      </c>
      <c r="D1560" s="30" t="s">
        <v>82</v>
      </c>
      <c r="E1560" s="30">
        <v>10</v>
      </c>
      <c r="H1560" s="30" t="s">
        <v>26</v>
      </c>
      <c r="I1560" s="69">
        <f t="shared" si="102"/>
        <v>45383</v>
      </c>
      <c r="J1560" s="30" t="str">
        <f>CHOOSE(SUMPRODUCT((K1560:L1560&gt;0)*{1,2})+1,"","переработка","норма","норма + переработка")</f>
        <v>норма + переработка</v>
      </c>
      <c r="K1560" s="30">
        <f t="shared" si="101"/>
        <v>2</v>
      </c>
      <c r="L1560" s="30">
        <f>IF(A1560="В/П",,MIN(SUMIFS(L$3:L1559,H$3:H1559,H1560,B$3:B1559,B1560)+E1560,8)-SUMIFS(L$3:L1559,H$3:H1559,H1560,B$3:B1559,B1560))</f>
        <v>8</v>
      </c>
    </row>
    <row r="1561" spans="1:12" x14ac:dyDescent="0.2">
      <c r="A1561" s="66" t="s">
        <v>53</v>
      </c>
      <c r="B1561" s="6">
        <v>45402</v>
      </c>
      <c r="C1561" s="71" t="str">
        <f t="shared" si="100"/>
        <v>Сб</v>
      </c>
      <c r="D1561" s="30" t="s">
        <v>82</v>
      </c>
      <c r="E1561" s="30">
        <v>10</v>
      </c>
      <c r="H1561" s="30" t="s">
        <v>26</v>
      </c>
      <c r="I1561" s="69">
        <f t="shared" si="102"/>
        <v>45383</v>
      </c>
      <c r="J1561" s="30" t="str">
        <f>CHOOSE(SUMPRODUCT((K1561:L1561&gt;0)*{1,2})+1,"","переработка","норма","норма + переработка")</f>
        <v>переработка</v>
      </c>
      <c r="K1561" s="30">
        <f t="shared" si="101"/>
        <v>10</v>
      </c>
      <c r="L1561" s="30">
        <f>IF(A1561="В/П",,MIN(SUMIFS(L$3:L1560,H$3:H1560,H1561,B$3:B1560,B1561)+E1561,8)-SUMIFS(L$3:L1560,H$3:H1560,H1561,B$3:B1560,B1561))</f>
        <v>0</v>
      </c>
    </row>
    <row r="1562" spans="1:12" x14ac:dyDescent="0.2">
      <c r="A1562" s="66" t="s">
        <v>53</v>
      </c>
      <c r="B1562" s="6">
        <v>45403</v>
      </c>
      <c r="C1562" s="71" t="str">
        <f t="shared" si="100"/>
        <v>Вс</v>
      </c>
      <c r="D1562" s="30" t="s">
        <v>82</v>
      </c>
      <c r="E1562" s="30">
        <v>8</v>
      </c>
      <c r="H1562" s="30" t="s">
        <v>26</v>
      </c>
      <c r="I1562" s="69">
        <f t="shared" si="102"/>
        <v>45383</v>
      </c>
      <c r="J1562" s="30" t="str">
        <f>CHOOSE(SUMPRODUCT((K1562:L1562&gt;0)*{1,2})+1,"","переработка","норма","норма + переработка")</f>
        <v>переработка</v>
      </c>
      <c r="K1562" s="30">
        <f t="shared" si="101"/>
        <v>8</v>
      </c>
      <c r="L1562" s="30">
        <f>IF(A1562="В/П",,MIN(SUMIFS(L$3:L1561,H$3:H1561,H1562,B$3:B1561,B1562)+E1562,8)-SUMIFS(L$3:L1561,H$3:H1561,H1562,B$3:B1561,B1562))</f>
        <v>0</v>
      </c>
    </row>
    <row r="1563" spans="1:12" x14ac:dyDescent="0.2">
      <c r="B1563" s="6">
        <v>45404</v>
      </c>
      <c r="C1563" s="71" t="str">
        <f t="shared" si="100"/>
        <v>Пн</v>
      </c>
      <c r="D1563" s="30" t="s">
        <v>82</v>
      </c>
      <c r="E1563" s="30">
        <v>8</v>
      </c>
      <c r="H1563" s="30" t="s">
        <v>26</v>
      </c>
      <c r="I1563" s="69">
        <f t="shared" si="102"/>
        <v>45383</v>
      </c>
      <c r="J1563" s="30" t="str">
        <f>CHOOSE(SUMPRODUCT((K1563:L1563&gt;0)*{1,2})+1,"","переработка","норма","норма + переработка")</f>
        <v>норма</v>
      </c>
      <c r="K1563" s="30">
        <f t="shared" si="101"/>
        <v>0</v>
      </c>
      <c r="L1563" s="30">
        <f>IF(A1563="В/П",,MIN(SUMIFS(L$3:L1562,H$3:H1562,H1563,B$3:B1562,B1563)+E1563,8)-SUMIFS(L$3:L1562,H$3:H1562,H1563,B$3:B1562,B1563))</f>
        <v>8</v>
      </c>
    </row>
    <row r="1564" spans="1:12" x14ac:dyDescent="0.2">
      <c r="B1564" s="6">
        <v>45405</v>
      </c>
      <c r="C1564" s="71" t="str">
        <f t="shared" si="100"/>
        <v>Вт</v>
      </c>
      <c r="D1564" s="30" t="s">
        <v>82</v>
      </c>
      <c r="E1564" s="30">
        <v>8</v>
      </c>
      <c r="H1564" s="30" t="s">
        <v>26</v>
      </c>
      <c r="I1564" s="69">
        <f t="shared" si="102"/>
        <v>45383</v>
      </c>
      <c r="J1564" s="30" t="str">
        <f>CHOOSE(SUMPRODUCT((K1564:L1564&gt;0)*{1,2})+1,"","переработка","норма","норма + переработка")</f>
        <v>норма</v>
      </c>
      <c r="K1564" s="30">
        <f t="shared" si="101"/>
        <v>0</v>
      </c>
      <c r="L1564" s="30">
        <f>IF(A1564="В/П",,MIN(SUMIFS(L$3:L1563,H$3:H1563,H1564,B$3:B1563,B1564)+E1564,8)-SUMIFS(L$3:L1563,H$3:H1563,H1564,B$3:B1563,B1564))</f>
        <v>8</v>
      </c>
    </row>
    <row r="1565" spans="1:12" x14ac:dyDescent="0.2">
      <c r="B1565" s="6">
        <v>45406</v>
      </c>
      <c r="C1565" s="71" t="str">
        <f t="shared" si="100"/>
        <v>Ср</v>
      </c>
      <c r="D1565" s="30" t="s">
        <v>82</v>
      </c>
      <c r="E1565" s="30">
        <v>8</v>
      </c>
      <c r="H1565" s="30" t="s">
        <v>26</v>
      </c>
      <c r="I1565" s="69">
        <f t="shared" si="102"/>
        <v>45383</v>
      </c>
      <c r="J1565" s="30" t="str">
        <f>CHOOSE(SUMPRODUCT((K1565:L1565&gt;0)*{1,2})+1,"","переработка","норма","норма + переработка")</f>
        <v>норма</v>
      </c>
      <c r="K1565" s="30">
        <f t="shared" si="101"/>
        <v>0</v>
      </c>
      <c r="L1565" s="30">
        <f>IF(A1565="В/П",,MIN(SUMIFS(L$3:L1564,H$3:H1564,H1565,B$3:B1564,B1565)+E1565,8)-SUMIFS(L$3:L1564,H$3:H1564,H1565,B$3:B1564,B1565))</f>
        <v>8</v>
      </c>
    </row>
    <row r="1566" spans="1:12" x14ac:dyDescent="0.2">
      <c r="B1566" s="6">
        <v>45407</v>
      </c>
      <c r="C1566" s="71" t="str">
        <f t="shared" si="100"/>
        <v>Чт</v>
      </c>
      <c r="D1566" s="30" t="s">
        <v>82</v>
      </c>
      <c r="E1566" s="30">
        <v>8</v>
      </c>
      <c r="H1566" s="30" t="s">
        <v>26</v>
      </c>
      <c r="I1566" s="69">
        <f t="shared" si="102"/>
        <v>45383</v>
      </c>
      <c r="J1566" s="30" t="str">
        <f>CHOOSE(SUMPRODUCT((K1566:L1566&gt;0)*{1,2})+1,"","переработка","норма","норма + переработка")</f>
        <v>норма</v>
      </c>
      <c r="K1566" s="30">
        <f t="shared" si="101"/>
        <v>0</v>
      </c>
      <c r="L1566" s="30">
        <f>IF(A1566="В/П",,MIN(SUMIFS(L$3:L1565,H$3:H1565,H1566,B$3:B1565,B1566)+E1566,8)-SUMIFS(L$3:L1565,H$3:H1565,H1566,B$3:B1565,B1566))</f>
        <v>8</v>
      </c>
    </row>
    <row r="1567" spans="1:12" x14ac:dyDescent="0.2">
      <c r="B1567" s="6">
        <v>45408</v>
      </c>
      <c r="C1567" s="71" t="str">
        <f t="shared" si="100"/>
        <v>Пт</v>
      </c>
      <c r="D1567" s="30" t="s">
        <v>82</v>
      </c>
      <c r="E1567" s="30">
        <v>8</v>
      </c>
      <c r="H1567" s="30" t="s">
        <v>26</v>
      </c>
      <c r="I1567" s="69">
        <f t="shared" si="102"/>
        <v>45383</v>
      </c>
      <c r="J1567" s="30" t="str">
        <f>CHOOSE(SUMPRODUCT((K1567:L1567&gt;0)*{1,2})+1,"","переработка","норма","норма + переработка")</f>
        <v>норма</v>
      </c>
      <c r="K1567" s="30">
        <f t="shared" si="101"/>
        <v>0</v>
      </c>
      <c r="L1567" s="30">
        <f>IF(A1567="В/П",,MIN(SUMIFS(L$3:L1566,H$3:H1566,H1567,B$3:B1566,B1567)+E1567,8)-SUMIFS(L$3:L1566,H$3:H1566,H1567,B$3:B1566,B1567))</f>
        <v>8</v>
      </c>
    </row>
    <row r="1568" spans="1:12" x14ac:dyDescent="0.2">
      <c r="B1568" s="6">
        <v>45409</v>
      </c>
      <c r="C1568" s="71" t="str">
        <f t="shared" si="100"/>
        <v>Сб</v>
      </c>
      <c r="D1568" s="30" t="s">
        <v>82</v>
      </c>
      <c r="E1568" s="30">
        <v>8</v>
      </c>
      <c r="H1568" s="30" t="s">
        <v>26</v>
      </c>
      <c r="I1568" s="69">
        <f t="shared" si="102"/>
        <v>45383</v>
      </c>
      <c r="J1568" s="30" t="str">
        <f>CHOOSE(SUMPRODUCT((K1568:L1568&gt;0)*{1,2})+1,"","переработка","норма","норма + переработка")</f>
        <v>норма</v>
      </c>
      <c r="K1568" s="30">
        <f t="shared" si="101"/>
        <v>0</v>
      </c>
      <c r="L1568" s="30">
        <f>IF(A1568="В/П",,MIN(SUMIFS(L$3:L1567,H$3:H1567,H1568,B$3:B1567,B1568)+E1568,8)-SUMIFS(L$3:L1567,H$3:H1567,H1568,B$3:B1567,B1568))</f>
        <v>8</v>
      </c>
    </row>
    <row r="1569" spans="1:12" x14ac:dyDescent="0.2">
      <c r="A1569" s="66" t="s">
        <v>53</v>
      </c>
      <c r="B1569" s="6">
        <v>45410</v>
      </c>
      <c r="C1569" s="71" t="str">
        <f t="shared" si="100"/>
        <v>Вс</v>
      </c>
      <c r="E1569" s="30">
        <v>0</v>
      </c>
      <c r="H1569" s="30" t="s">
        <v>26</v>
      </c>
      <c r="I1569" s="69">
        <f t="shared" si="102"/>
        <v>45383</v>
      </c>
      <c r="J1569" s="30" t="str">
        <f>CHOOSE(SUMPRODUCT((K1569:L1569&gt;0)*{1,2})+1,"","переработка","норма","норма + переработка")</f>
        <v/>
      </c>
      <c r="K1569" s="30">
        <f t="shared" si="101"/>
        <v>0</v>
      </c>
      <c r="L1569" s="30">
        <f>IF(A1569="В/П",,MIN(SUMIFS(L$3:L1568,H$3:H1568,H1569,B$3:B1568,B1569)+E1569,8)-SUMIFS(L$3:L1568,H$3:H1568,H1569,B$3:B1568,B1569))</f>
        <v>0</v>
      </c>
    </row>
    <row r="1570" spans="1:12" x14ac:dyDescent="0.2">
      <c r="A1570" s="66" t="s">
        <v>53</v>
      </c>
      <c r="B1570" s="6">
        <v>45411</v>
      </c>
      <c r="C1570" s="71" t="str">
        <f t="shared" si="100"/>
        <v>Пн</v>
      </c>
      <c r="D1570" s="30" t="s">
        <v>91</v>
      </c>
      <c r="E1570" s="30">
        <v>8</v>
      </c>
      <c r="H1570" s="30" t="s">
        <v>26</v>
      </c>
      <c r="I1570" s="69">
        <f t="shared" si="102"/>
        <v>45383</v>
      </c>
      <c r="J1570" s="30" t="str">
        <f>CHOOSE(SUMPRODUCT((K1570:L1570&gt;0)*{1,2})+1,"","переработка","норма","норма + переработка")</f>
        <v>переработка</v>
      </c>
      <c r="K1570" s="30">
        <f t="shared" si="101"/>
        <v>8</v>
      </c>
      <c r="L1570" s="30">
        <f>IF(A1570="В/П",,MIN(SUMIFS(L$3:L1569,H$3:H1569,H1570,B$3:B1569,B1570)+E1570,8)-SUMIFS(L$3:L1569,H$3:H1569,H1570,B$3:B1569,B1570))</f>
        <v>0</v>
      </c>
    </row>
    <row r="1571" spans="1:12" x14ac:dyDescent="0.2">
      <c r="A1571" s="66" t="s">
        <v>53</v>
      </c>
      <c r="B1571" s="6">
        <v>45412</v>
      </c>
      <c r="C1571" s="71" t="str">
        <f t="shared" si="100"/>
        <v>Вт</v>
      </c>
      <c r="D1571" s="30" t="s">
        <v>91</v>
      </c>
      <c r="E1571" s="30">
        <v>8</v>
      </c>
      <c r="H1571" s="30" t="s">
        <v>26</v>
      </c>
      <c r="I1571" s="69">
        <f t="shared" si="102"/>
        <v>45383</v>
      </c>
      <c r="J1571" s="30" t="str">
        <f>CHOOSE(SUMPRODUCT((K1571:L1571&gt;0)*{1,2})+1,"","переработка","норма","норма + переработка")</f>
        <v>переработка</v>
      </c>
      <c r="K1571" s="30">
        <f t="shared" si="101"/>
        <v>8</v>
      </c>
      <c r="L1571" s="30">
        <f>IF(A1571="В/П",,MIN(SUMIFS(L$3:L1570,H$3:H1570,H1571,B$3:B1570,B1571)+E1571,8)-SUMIFS(L$3:L1570,H$3:H1570,H1571,B$3:B1570,B1571))</f>
        <v>0</v>
      </c>
    </row>
    <row r="1572" spans="1:12" x14ac:dyDescent="0.2">
      <c r="B1572" s="6">
        <v>45383</v>
      </c>
      <c r="C1572" s="71" t="str">
        <f t="shared" si="100"/>
        <v>Пн</v>
      </c>
      <c r="D1572" s="30" t="s">
        <v>91</v>
      </c>
      <c r="E1572" s="30">
        <v>8</v>
      </c>
      <c r="H1572" s="30" t="s">
        <v>15</v>
      </c>
      <c r="I1572" s="69">
        <f t="shared" si="102"/>
        <v>45383</v>
      </c>
      <c r="J1572" s="30" t="str">
        <f>CHOOSE(SUMPRODUCT((K1572:L1572&gt;0)*{1,2})+1,"","переработка","норма","норма + переработка")</f>
        <v>норма</v>
      </c>
      <c r="K1572" s="30">
        <f t="shared" si="101"/>
        <v>0</v>
      </c>
      <c r="L1572" s="30">
        <f>IF(A1572="В/П",,MIN(SUMIFS(L$3:L1571,H$3:H1571,H1572,B$3:B1571,B1572)+E1572,8)-SUMIFS(L$3:L1571,H$3:H1571,H1572,B$3:B1571,B1572))</f>
        <v>8</v>
      </c>
    </row>
    <row r="1573" spans="1:12" x14ac:dyDescent="0.2">
      <c r="B1573" s="6">
        <v>45384</v>
      </c>
      <c r="C1573" s="71" t="str">
        <f t="shared" si="100"/>
        <v>Вт</v>
      </c>
      <c r="D1573" s="30" t="s">
        <v>91</v>
      </c>
      <c r="E1573" s="30">
        <v>8</v>
      </c>
      <c r="H1573" s="30" t="s">
        <v>15</v>
      </c>
      <c r="I1573" s="69">
        <f t="shared" si="102"/>
        <v>45383</v>
      </c>
      <c r="J1573" s="30" t="str">
        <f>CHOOSE(SUMPRODUCT((K1573:L1573&gt;0)*{1,2})+1,"","переработка","норма","норма + переработка")</f>
        <v>норма</v>
      </c>
      <c r="K1573" s="30">
        <f t="shared" si="101"/>
        <v>0</v>
      </c>
      <c r="L1573" s="30">
        <f>IF(A1573="В/П",,MIN(SUMIFS(L$3:L1572,H$3:H1572,H1573,B$3:B1572,B1573)+E1573,8)-SUMIFS(L$3:L1572,H$3:H1572,H1573,B$3:B1572,B1573))</f>
        <v>8</v>
      </c>
    </row>
    <row r="1574" spans="1:12" x14ac:dyDescent="0.2">
      <c r="B1574" s="6">
        <v>45385</v>
      </c>
      <c r="C1574" s="71" t="str">
        <f t="shared" si="100"/>
        <v>Ср</v>
      </c>
      <c r="D1574" s="30" t="s">
        <v>91</v>
      </c>
      <c r="E1574" s="30">
        <v>8</v>
      </c>
      <c r="H1574" s="30" t="s">
        <v>15</v>
      </c>
      <c r="I1574" s="69">
        <f t="shared" si="102"/>
        <v>45383</v>
      </c>
      <c r="J1574" s="30" t="str">
        <f>CHOOSE(SUMPRODUCT((K1574:L1574&gt;0)*{1,2})+1,"","переработка","норма","норма + переработка")</f>
        <v>норма</v>
      </c>
      <c r="K1574" s="30">
        <f t="shared" si="101"/>
        <v>0</v>
      </c>
      <c r="L1574" s="30">
        <f>IF(A1574="В/П",,MIN(SUMIFS(L$3:L1573,H$3:H1573,H1574,B$3:B1573,B1574)+E1574,8)-SUMIFS(L$3:L1573,H$3:H1573,H1574,B$3:B1573,B1574))</f>
        <v>8</v>
      </c>
    </row>
    <row r="1575" spans="1:12" x14ac:dyDescent="0.2">
      <c r="B1575" s="6">
        <v>45386</v>
      </c>
      <c r="C1575" s="71" t="str">
        <f t="shared" si="100"/>
        <v>Чт</v>
      </c>
      <c r="D1575" s="30" t="s">
        <v>91</v>
      </c>
      <c r="E1575" s="30">
        <v>8</v>
      </c>
      <c r="H1575" s="30" t="s">
        <v>15</v>
      </c>
      <c r="I1575" s="69">
        <f t="shared" si="102"/>
        <v>45383</v>
      </c>
      <c r="J1575" s="30" t="str">
        <f>CHOOSE(SUMPRODUCT((K1575:L1575&gt;0)*{1,2})+1,"","переработка","норма","норма + переработка")</f>
        <v>норма</v>
      </c>
      <c r="K1575" s="30">
        <f t="shared" si="101"/>
        <v>0</v>
      </c>
      <c r="L1575" s="30">
        <f>IF(A1575="В/П",,MIN(SUMIFS(L$3:L1574,H$3:H1574,H1575,B$3:B1574,B1575)+E1575,8)-SUMIFS(L$3:L1574,H$3:H1574,H1575,B$3:B1574,B1575))</f>
        <v>8</v>
      </c>
    </row>
    <row r="1576" spans="1:12" x14ac:dyDescent="0.2">
      <c r="B1576" s="6">
        <v>45387</v>
      </c>
      <c r="C1576" s="71" t="str">
        <f t="shared" si="100"/>
        <v>Пт</v>
      </c>
      <c r="D1576" s="30" t="s">
        <v>16</v>
      </c>
      <c r="E1576" s="30">
        <v>8</v>
      </c>
      <c r="H1576" s="30" t="s">
        <v>15</v>
      </c>
      <c r="I1576" s="69">
        <f t="shared" si="102"/>
        <v>45383</v>
      </c>
      <c r="J1576" s="30" t="str">
        <f>CHOOSE(SUMPRODUCT((K1576:L1576&gt;0)*{1,2})+1,"","переработка","норма","норма + переработка")</f>
        <v>норма</v>
      </c>
      <c r="K1576" s="30">
        <f t="shared" si="101"/>
        <v>0</v>
      </c>
      <c r="L1576" s="30">
        <f>IF(A1576="В/П",,MIN(SUMIFS(L$3:L1575,H$3:H1575,H1576,B$3:B1575,B1576)+E1576,8)-SUMIFS(L$3:L1575,H$3:H1575,H1576,B$3:B1575,B1576))</f>
        <v>8</v>
      </c>
    </row>
    <row r="1577" spans="1:12" x14ac:dyDescent="0.2">
      <c r="A1577" s="66" t="s">
        <v>53</v>
      </c>
      <c r="B1577" s="6">
        <v>45388</v>
      </c>
      <c r="C1577" s="71" t="str">
        <f t="shared" si="100"/>
        <v>Сб</v>
      </c>
      <c r="E1577" s="30">
        <v>0</v>
      </c>
      <c r="H1577" s="30" t="s">
        <v>15</v>
      </c>
      <c r="I1577" s="69">
        <f t="shared" si="102"/>
        <v>45383</v>
      </c>
      <c r="J1577" s="30" t="str">
        <f>CHOOSE(SUMPRODUCT((K1577:L1577&gt;0)*{1,2})+1,"","переработка","норма","норма + переработка")</f>
        <v/>
      </c>
      <c r="K1577" s="30">
        <f t="shared" si="101"/>
        <v>0</v>
      </c>
      <c r="L1577" s="30">
        <f>IF(A1577="В/П",,MIN(SUMIFS(L$3:L1576,H$3:H1576,H1577,B$3:B1576,B1577)+E1577,8)-SUMIFS(L$3:L1576,H$3:H1576,H1577,B$3:B1576,B1577))</f>
        <v>0</v>
      </c>
    </row>
    <row r="1578" spans="1:12" x14ac:dyDescent="0.2">
      <c r="A1578" s="66" t="s">
        <v>53</v>
      </c>
      <c r="B1578" s="6">
        <v>45389</v>
      </c>
      <c r="C1578" s="71" t="str">
        <f t="shared" si="100"/>
        <v>Вс</v>
      </c>
      <c r="E1578" s="30">
        <v>0</v>
      </c>
      <c r="H1578" s="30" t="s">
        <v>15</v>
      </c>
      <c r="I1578" s="69">
        <f t="shared" si="102"/>
        <v>45383</v>
      </c>
      <c r="J1578" s="30" t="str">
        <f>CHOOSE(SUMPRODUCT((K1578:L1578&gt;0)*{1,2})+1,"","переработка","норма","норма + переработка")</f>
        <v/>
      </c>
      <c r="K1578" s="30">
        <f t="shared" si="101"/>
        <v>0</v>
      </c>
      <c r="L1578" s="30">
        <f>IF(A1578="В/П",,MIN(SUMIFS(L$3:L1577,H$3:H1577,H1578,B$3:B1577,B1578)+E1578,8)-SUMIFS(L$3:L1577,H$3:H1577,H1578,B$3:B1577,B1578))</f>
        <v>0</v>
      </c>
    </row>
    <row r="1579" spans="1:12" x14ac:dyDescent="0.2">
      <c r="B1579" s="6">
        <v>45390</v>
      </c>
      <c r="C1579" s="71" t="str">
        <f t="shared" si="100"/>
        <v>Пн</v>
      </c>
      <c r="D1579" s="30" t="s">
        <v>91</v>
      </c>
      <c r="E1579" s="30">
        <v>8</v>
      </c>
      <c r="H1579" s="30" t="s">
        <v>15</v>
      </c>
      <c r="I1579" s="69">
        <f t="shared" si="102"/>
        <v>45383</v>
      </c>
      <c r="J1579" s="30" t="str">
        <f>CHOOSE(SUMPRODUCT((K1579:L1579&gt;0)*{1,2})+1,"","переработка","норма","норма + переработка")</f>
        <v>норма</v>
      </c>
      <c r="K1579" s="30">
        <f t="shared" si="101"/>
        <v>0</v>
      </c>
      <c r="L1579" s="30">
        <f>IF(A1579="В/П",,MIN(SUMIFS(L$3:L1578,H$3:H1578,H1579,B$3:B1578,B1579)+E1579,8)-SUMIFS(L$3:L1578,H$3:H1578,H1579,B$3:B1578,B1579))</f>
        <v>8</v>
      </c>
    </row>
    <row r="1580" spans="1:12" x14ac:dyDescent="0.2">
      <c r="B1580" s="6">
        <v>45391</v>
      </c>
      <c r="C1580" s="71" t="str">
        <f t="shared" ref="C1580:C1601" si="103">TEXT(B1580,"ДДД")</f>
        <v>Вт</v>
      </c>
      <c r="D1580" s="30" t="s">
        <v>91</v>
      </c>
      <c r="E1580" s="30">
        <v>8</v>
      </c>
      <c r="H1580" s="30" t="s">
        <v>15</v>
      </c>
      <c r="I1580" s="69">
        <f t="shared" si="102"/>
        <v>45383</v>
      </c>
      <c r="J1580" s="30" t="str">
        <f>CHOOSE(SUMPRODUCT((K1580:L1580&gt;0)*{1,2})+1,"","переработка","норма","норма + переработка")</f>
        <v>норма</v>
      </c>
      <c r="K1580" s="30">
        <f t="shared" si="101"/>
        <v>0</v>
      </c>
      <c r="L1580" s="30">
        <f>IF(A1580="В/П",,MIN(SUMIFS(L$3:L1579,H$3:H1579,H1580,B$3:B1579,B1580)+E1580,8)-SUMIFS(L$3:L1579,H$3:H1579,H1580,B$3:B1579,B1580))</f>
        <v>8</v>
      </c>
    </row>
    <row r="1581" spans="1:12" x14ac:dyDescent="0.2">
      <c r="B1581" s="6">
        <v>45392</v>
      </c>
      <c r="C1581" s="71" t="str">
        <f t="shared" si="103"/>
        <v>Ср</v>
      </c>
      <c r="D1581" s="30" t="s">
        <v>91</v>
      </c>
      <c r="E1581" s="30">
        <v>8</v>
      </c>
      <c r="H1581" s="30" t="s">
        <v>15</v>
      </c>
      <c r="I1581" s="69">
        <f t="shared" si="102"/>
        <v>45383</v>
      </c>
      <c r="J1581" s="30" t="str">
        <f>CHOOSE(SUMPRODUCT((K1581:L1581&gt;0)*{1,2})+1,"","переработка","норма","норма + переработка")</f>
        <v>норма</v>
      </c>
      <c r="K1581" s="30">
        <f t="shared" si="101"/>
        <v>0</v>
      </c>
      <c r="L1581" s="30">
        <f>IF(A1581="В/П",,MIN(SUMIFS(L$3:L1580,H$3:H1580,H1581,B$3:B1580,B1581)+E1581,8)-SUMIFS(L$3:L1580,H$3:H1580,H1581,B$3:B1580,B1581))</f>
        <v>8</v>
      </c>
    </row>
    <row r="1582" spans="1:12" x14ac:dyDescent="0.2">
      <c r="B1582" s="6">
        <v>45393</v>
      </c>
      <c r="C1582" s="71" t="str">
        <f t="shared" si="103"/>
        <v>Чт</v>
      </c>
      <c r="D1582" s="30" t="s">
        <v>91</v>
      </c>
      <c r="E1582" s="30">
        <v>8</v>
      </c>
      <c r="H1582" s="30" t="s">
        <v>15</v>
      </c>
      <c r="I1582" s="69">
        <f t="shared" si="102"/>
        <v>45383</v>
      </c>
      <c r="J1582" s="30" t="str">
        <f>CHOOSE(SUMPRODUCT((K1582:L1582&gt;0)*{1,2})+1,"","переработка","норма","норма + переработка")</f>
        <v>норма</v>
      </c>
      <c r="K1582" s="30">
        <f t="shared" si="101"/>
        <v>0</v>
      </c>
      <c r="L1582" s="30">
        <f>IF(A1582="В/П",,MIN(SUMIFS(L$3:L1581,H$3:H1581,H1582,B$3:B1581,B1582)+E1582,8)-SUMIFS(L$3:L1581,H$3:H1581,H1582,B$3:B1581,B1582))</f>
        <v>8</v>
      </c>
    </row>
    <row r="1583" spans="1:12" x14ac:dyDescent="0.2">
      <c r="B1583" s="6">
        <v>45394</v>
      </c>
      <c r="C1583" s="71" t="str">
        <f t="shared" si="103"/>
        <v>Пт</v>
      </c>
      <c r="D1583" s="30" t="s">
        <v>16</v>
      </c>
      <c r="E1583" s="30">
        <v>8</v>
      </c>
      <c r="H1583" s="30" t="s">
        <v>15</v>
      </c>
      <c r="I1583" s="69">
        <f t="shared" si="102"/>
        <v>45383</v>
      </c>
      <c r="J1583" s="30" t="str">
        <f>CHOOSE(SUMPRODUCT((K1583:L1583&gt;0)*{1,2})+1,"","переработка","норма","норма + переработка")</f>
        <v>норма</v>
      </c>
      <c r="K1583" s="30">
        <f t="shared" si="101"/>
        <v>0</v>
      </c>
      <c r="L1583" s="30">
        <f>IF(A1583="В/П",,MIN(SUMIFS(L$3:L1582,H$3:H1582,H1583,B$3:B1582,B1583)+E1583,8)-SUMIFS(L$3:L1582,H$3:H1582,H1583,B$3:B1582,B1583))</f>
        <v>8</v>
      </c>
    </row>
    <row r="1584" spans="1:12" x14ac:dyDescent="0.2">
      <c r="A1584" s="66" t="s">
        <v>53</v>
      </c>
      <c r="B1584" s="6">
        <v>45395</v>
      </c>
      <c r="C1584" s="71" t="str">
        <f t="shared" si="103"/>
        <v>Сб</v>
      </c>
      <c r="E1584" s="30">
        <v>0</v>
      </c>
      <c r="H1584" s="30" t="s">
        <v>15</v>
      </c>
      <c r="I1584" s="69">
        <f t="shared" si="102"/>
        <v>45383</v>
      </c>
      <c r="J1584" s="30" t="str">
        <f>CHOOSE(SUMPRODUCT((K1584:L1584&gt;0)*{1,2})+1,"","переработка","норма","норма + переработка")</f>
        <v/>
      </c>
      <c r="K1584" s="30">
        <f t="shared" si="101"/>
        <v>0</v>
      </c>
      <c r="L1584" s="30">
        <f>IF(A1584="В/П",,MIN(SUMIFS(L$3:L1583,H$3:H1583,H1584,B$3:B1583,B1584)+E1584,8)-SUMIFS(L$3:L1583,H$3:H1583,H1584,B$3:B1583,B1584))</f>
        <v>0</v>
      </c>
    </row>
    <row r="1585" spans="1:12" x14ac:dyDescent="0.2">
      <c r="A1585" s="66" t="s">
        <v>53</v>
      </c>
      <c r="B1585" s="6">
        <v>45396</v>
      </c>
      <c r="C1585" s="71" t="str">
        <f t="shared" si="103"/>
        <v>Вс</v>
      </c>
      <c r="E1585" s="30">
        <v>0</v>
      </c>
      <c r="H1585" s="30" t="s">
        <v>15</v>
      </c>
      <c r="I1585" s="69">
        <f t="shared" si="102"/>
        <v>45383</v>
      </c>
      <c r="J1585" s="30" t="str">
        <f>CHOOSE(SUMPRODUCT((K1585:L1585&gt;0)*{1,2})+1,"","переработка","норма","норма + переработка")</f>
        <v/>
      </c>
      <c r="K1585" s="30">
        <f t="shared" si="101"/>
        <v>0</v>
      </c>
      <c r="L1585" s="30">
        <f>IF(A1585="В/П",,MIN(SUMIFS(L$3:L1584,H$3:H1584,H1585,B$3:B1584,B1585)+E1585,8)-SUMIFS(L$3:L1584,H$3:H1584,H1585,B$3:B1584,B1585))</f>
        <v>0</v>
      </c>
    </row>
    <row r="1586" spans="1:12" x14ac:dyDescent="0.2">
      <c r="B1586" s="6">
        <v>45397</v>
      </c>
      <c r="C1586" s="71" t="str">
        <f t="shared" si="103"/>
        <v>Пн</v>
      </c>
      <c r="D1586" s="30" t="s">
        <v>79</v>
      </c>
      <c r="E1586" s="30">
        <v>8</v>
      </c>
      <c r="H1586" s="30" t="s">
        <v>15</v>
      </c>
      <c r="I1586" s="69">
        <f t="shared" si="102"/>
        <v>45383</v>
      </c>
      <c r="J1586" s="30" t="str">
        <f>CHOOSE(SUMPRODUCT((K1586:L1586&gt;0)*{1,2})+1,"","переработка","норма","норма + переработка")</f>
        <v>норма</v>
      </c>
      <c r="K1586" s="30">
        <f t="shared" si="101"/>
        <v>0</v>
      </c>
      <c r="L1586" s="30">
        <f>IF(A1586="В/П",,MIN(SUMIFS(L$3:L1585,H$3:H1585,H1586,B$3:B1585,B1586)+E1586,8)-SUMIFS(L$3:L1585,H$3:H1585,H1586,B$3:B1585,B1586))</f>
        <v>8</v>
      </c>
    </row>
    <row r="1587" spans="1:12" x14ac:dyDescent="0.2">
      <c r="B1587" s="6">
        <v>45398</v>
      </c>
      <c r="C1587" s="71" t="str">
        <f t="shared" si="103"/>
        <v>Вт</v>
      </c>
      <c r="D1587" s="30" t="s">
        <v>79</v>
      </c>
      <c r="E1587" s="30">
        <v>8</v>
      </c>
      <c r="H1587" s="30" t="s">
        <v>15</v>
      </c>
      <c r="I1587" s="69">
        <f t="shared" si="102"/>
        <v>45383</v>
      </c>
      <c r="J1587" s="30" t="str">
        <f>CHOOSE(SUMPRODUCT((K1587:L1587&gt;0)*{1,2})+1,"","переработка","норма","норма + переработка")</f>
        <v>норма</v>
      </c>
      <c r="K1587" s="30">
        <f t="shared" si="101"/>
        <v>0</v>
      </c>
      <c r="L1587" s="30">
        <f>IF(A1587="В/П",,MIN(SUMIFS(L$3:L1586,H$3:H1586,H1587,B$3:B1586,B1587)+E1587,8)-SUMIFS(L$3:L1586,H$3:H1586,H1587,B$3:B1586,B1587))</f>
        <v>8</v>
      </c>
    </row>
    <row r="1588" spans="1:12" x14ac:dyDescent="0.2">
      <c r="B1588" s="6">
        <v>45399</v>
      </c>
      <c r="C1588" s="71" t="str">
        <f t="shared" si="103"/>
        <v>Ср</v>
      </c>
      <c r="D1588" s="30" t="s">
        <v>79</v>
      </c>
      <c r="E1588" s="30">
        <v>8</v>
      </c>
      <c r="H1588" s="30" t="s">
        <v>15</v>
      </c>
      <c r="I1588" s="69">
        <f t="shared" si="102"/>
        <v>45383</v>
      </c>
      <c r="J1588" s="30" t="str">
        <f>CHOOSE(SUMPRODUCT((K1588:L1588&gt;0)*{1,2})+1,"","переработка","норма","норма + переработка")</f>
        <v>норма</v>
      </c>
      <c r="K1588" s="30">
        <f t="shared" si="101"/>
        <v>0</v>
      </c>
      <c r="L1588" s="30">
        <f>IF(A1588="В/П",,MIN(SUMIFS(L$3:L1587,H$3:H1587,H1588,B$3:B1587,B1588)+E1588,8)-SUMIFS(L$3:L1587,H$3:H1587,H1588,B$3:B1587,B1588))</f>
        <v>8</v>
      </c>
    </row>
    <row r="1589" spans="1:12" x14ac:dyDescent="0.2">
      <c r="B1589" s="6">
        <v>45400</v>
      </c>
      <c r="C1589" s="71" t="str">
        <f t="shared" si="103"/>
        <v>Чт</v>
      </c>
      <c r="D1589" s="30" t="s">
        <v>79</v>
      </c>
      <c r="E1589" s="30">
        <v>8</v>
      </c>
      <c r="H1589" s="30" t="s">
        <v>15</v>
      </c>
      <c r="I1589" s="69">
        <f t="shared" si="102"/>
        <v>45383</v>
      </c>
      <c r="J1589" s="30" t="str">
        <f>CHOOSE(SUMPRODUCT((K1589:L1589&gt;0)*{1,2})+1,"","переработка","норма","норма + переработка")</f>
        <v>норма</v>
      </c>
      <c r="K1589" s="30">
        <f t="shared" si="101"/>
        <v>0</v>
      </c>
      <c r="L1589" s="30">
        <f>IF(A1589="В/П",,MIN(SUMIFS(L$3:L1588,H$3:H1588,H1589,B$3:B1588,B1589)+E1589,8)-SUMIFS(L$3:L1588,H$3:H1588,H1589,B$3:B1588,B1589))</f>
        <v>8</v>
      </c>
    </row>
    <row r="1590" spans="1:12" x14ac:dyDescent="0.2">
      <c r="B1590" s="6">
        <v>45401</v>
      </c>
      <c r="C1590" s="71" t="str">
        <f t="shared" si="103"/>
        <v>Пт</v>
      </c>
      <c r="D1590" s="30" t="s">
        <v>79</v>
      </c>
      <c r="E1590" s="30">
        <v>8</v>
      </c>
      <c r="H1590" s="30" t="s">
        <v>15</v>
      </c>
      <c r="I1590" s="69">
        <f t="shared" si="102"/>
        <v>45383</v>
      </c>
      <c r="J1590" s="30" t="str">
        <f>CHOOSE(SUMPRODUCT((K1590:L1590&gt;0)*{1,2})+1,"","переработка","норма","норма + переработка")</f>
        <v>норма</v>
      </c>
      <c r="K1590" s="30">
        <f t="shared" si="101"/>
        <v>0</v>
      </c>
      <c r="L1590" s="30">
        <f>IF(A1590="В/П",,MIN(SUMIFS(L$3:L1589,H$3:H1589,H1590,B$3:B1589,B1590)+E1590,8)-SUMIFS(L$3:L1589,H$3:H1589,H1590,B$3:B1589,B1590))</f>
        <v>8</v>
      </c>
    </row>
    <row r="1591" spans="1:12" x14ac:dyDescent="0.2">
      <c r="A1591" s="66" t="s">
        <v>53</v>
      </c>
      <c r="B1591" s="6">
        <v>45402</v>
      </c>
      <c r="C1591" s="71" t="str">
        <f t="shared" si="103"/>
        <v>Сб</v>
      </c>
      <c r="D1591" s="30" t="s">
        <v>79</v>
      </c>
      <c r="E1591" s="30">
        <v>8</v>
      </c>
      <c r="H1591" s="30" t="s">
        <v>15</v>
      </c>
      <c r="I1591" s="69">
        <f t="shared" si="102"/>
        <v>45383</v>
      </c>
      <c r="J1591" s="30" t="str">
        <f>CHOOSE(SUMPRODUCT((K1591:L1591&gt;0)*{1,2})+1,"","переработка","норма","норма + переработка")</f>
        <v>переработка</v>
      </c>
      <c r="K1591" s="30">
        <f t="shared" si="101"/>
        <v>8</v>
      </c>
      <c r="L1591" s="30">
        <f>IF(A1591="В/П",,MIN(SUMIFS(L$3:L1590,H$3:H1590,H1591,B$3:B1590,B1591)+E1591,8)-SUMIFS(L$3:L1590,H$3:H1590,H1591,B$3:B1590,B1591))</f>
        <v>0</v>
      </c>
    </row>
    <row r="1592" spans="1:12" x14ac:dyDescent="0.2">
      <c r="A1592" s="66" t="s">
        <v>53</v>
      </c>
      <c r="B1592" s="6">
        <v>45403</v>
      </c>
      <c r="C1592" s="71" t="str">
        <f t="shared" si="103"/>
        <v>Вс</v>
      </c>
      <c r="E1592" s="30">
        <v>0</v>
      </c>
      <c r="H1592" s="30" t="s">
        <v>15</v>
      </c>
      <c r="I1592" s="69">
        <f t="shared" si="102"/>
        <v>45383</v>
      </c>
      <c r="J1592" s="30" t="str">
        <f>CHOOSE(SUMPRODUCT((K1592:L1592&gt;0)*{1,2})+1,"","переработка","норма","норма + переработка")</f>
        <v/>
      </c>
      <c r="K1592" s="30">
        <f t="shared" si="101"/>
        <v>0</v>
      </c>
      <c r="L1592" s="30">
        <f>IF(A1592="В/П",,MIN(SUMIFS(L$3:L1591,H$3:H1591,H1592,B$3:B1591,B1592)+E1592,8)-SUMIFS(L$3:L1591,H$3:H1591,H1592,B$3:B1591,B1592))</f>
        <v>0</v>
      </c>
    </row>
    <row r="1593" spans="1:12" x14ac:dyDescent="0.2">
      <c r="B1593" s="6">
        <v>45404</v>
      </c>
      <c r="C1593" s="71" t="str">
        <f t="shared" si="103"/>
        <v>Пн</v>
      </c>
      <c r="D1593" s="30" t="s">
        <v>79</v>
      </c>
      <c r="E1593" s="30">
        <v>8</v>
      </c>
      <c r="H1593" s="30" t="s">
        <v>15</v>
      </c>
      <c r="I1593" s="69">
        <f t="shared" si="102"/>
        <v>45383</v>
      </c>
      <c r="J1593" s="30" t="str">
        <f>CHOOSE(SUMPRODUCT((K1593:L1593&gt;0)*{1,2})+1,"","переработка","норма","норма + переработка")</f>
        <v>норма</v>
      </c>
      <c r="K1593" s="30">
        <f t="shared" si="101"/>
        <v>0</v>
      </c>
      <c r="L1593" s="30">
        <f>IF(A1593="В/П",,MIN(SUMIFS(L$3:L1592,H$3:H1592,H1593,B$3:B1592,B1593)+E1593,8)-SUMIFS(L$3:L1592,H$3:H1592,H1593,B$3:B1592,B1593))</f>
        <v>8</v>
      </c>
    </row>
    <row r="1594" spans="1:12" x14ac:dyDescent="0.2">
      <c r="B1594" s="6">
        <v>45405</v>
      </c>
      <c r="C1594" s="71" t="str">
        <f t="shared" si="103"/>
        <v>Вт</v>
      </c>
      <c r="D1594" s="30" t="s">
        <v>79</v>
      </c>
      <c r="E1594" s="30">
        <v>8</v>
      </c>
      <c r="H1594" s="30" t="s">
        <v>15</v>
      </c>
      <c r="I1594" s="69">
        <f t="shared" si="102"/>
        <v>45383</v>
      </c>
      <c r="J1594" s="30" t="str">
        <f>CHOOSE(SUMPRODUCT((K1594:L1594&gt;0)*{1,2})+1,"","переработка","норма","норма + переработка")</f>
        <v>норма</v>
      </c>
      <c r="K1594" s="30">
        <f t="shared" si="101"/>
        <v>0</v>
      </c>
      <c r="L1594" s="30">
        <f>IF(A1594="В/П",,MIN(SUMIFS(L$3:L1593,H$3:H1593,H1594,B$3:B1593,B1594)+E1594,8)-SUMIFS(L$3:L1593,H$3:H1593,H1594,B$3:B1593,B1594))</f>
        <v>8</v>
      </c>
    </row>
    <row r="1595" spans="1:12" x14ac:dyDescent="0.2">
      <c r="B1595" s="6">
        <v>45406</v>
      </c>
      <c r="C1595" s="71" t="str">
        <f t="shared" si="103"/>
        <v>Ср</v>
      </c>
      <c r="D1595" s="30" t="s">
        <v>79</v>
      </c>
      <c r="E1595" s="30">
        <v>8</v>
      </c>
      <c r="H1595" s="30" t="s">
        <v>15</v>
      </c>
      <c r="I1595" s="69">
        <f t="shared" si="102"/>
        <v>45383</v>
      </c>
      <c r="J1595" s="30" t="str">
        <f>CHOOSE(SUMPRODUCT((K1595:L1595&gt;0)*{1,2})+1,"","переработка","норма","норма + переработка")</f>
        <v>норма</v>
      </c>
      <c r="K1595" s="30">
        <f t="shared" si="101"/>
        <v>0</v>
      </c>
      <c r="L1595" s="30">
        <f>IF(A1595="В/П",,MIN(SUMIFS(L$3:L1594,H$3:H1594,H1595,B$3:B1594,B1595)+E1595,8)-SUMIFS(L$3:L1594,H$3:H1594,H1595,B$3:B1594,B1595))</f>
        <v>8</v>
      </c>
    </row>
    <row r="1596" spans="1:12" x14ac:dyDescent="0.2">
      <c r="B1596" s="6">
        <v>45407</v>
      </c>
      <c r="C1596" s="71" t="str">
        <f t="shared" si="103"/>
        <v>Чт</v>
      </c>
      <c r="D1596" s="30" t="s">
        <v>79</v>
      </c>
      <c r="E1596" s="30">
        <v>8</v>
      </c>
      <c r="H1596" s="30" t="s">
        <v>15</v>
      </c>
      <c r="I1596" s="69">
        <f t="shared" si="102"/>
        <v>45383</v>
      </c>
      <c r="J1596" s="30" t="str">
        <f>CHOOSE(SUMPRODUCT((K1596:L1596&gt;0)*{1,2})+1,"","переработка","норма","норма + переработка")</f>
        <v>норма</v>
      </c>
      <c r="K1596" s="30">
        <f t="shared" si="101"/>
        <v>0</v>
      </c>
      <c r="L1596" s="30">
        <f>IF(A1596="В/П",,MIN(SUMIFS(L$3:L1595,H$3:H1595,H1596,B$3:B1595,B1596)+E1596,8)-SUMIFS(L$3:L1595,H$3:H1595,H1596,B$3:B1595,B1596))</f>
        <v>8</v>
      </c>
    </row>
    <row r="1597" spans="1:12" x14ac:dyDescent="0.2">
      <c r="B1597" s="6">
        <v>45408</v>
      </c>
      <c r="C1597" s="71" t="str">
        <f t="shared" si="103"/>
        <v>Пт</v>
      </c>
      <c r="D1597" s="30" t="s">
        <v>79</v>
      </c>
      <c r="E1597" s="30">
        <v>8</v>
      </c>
      <c r="H1597" s="30" t="s">
        <v>15</v>
      </c>
      <c r="I1597" s="69">
        <f t="shared" si="102"/>
        <v>45383</v>
      </c>
      <c r="J1597" s="30" t="str">
        <f>CHOOSE(SUMPRODUCT((K1597:L1597&gt;0)*{1,2})+1,"","переработка","норма","норма + переработка")</f>
        <v>норма</v>
      </c>
      <c r="K1597" s="30">
        <f t="shared" si="101"/>
        <v>0</v>
      </c>
      <c r="L1597" s="30">
        <f>IF(A1597="В/П",,MIN(SUMIFS(L$3:L1596,H$3:H1596,H1597,B$3:B1596,B1597)+E1597,8)-SUMIFS(L$3:L1596,H$3:H1596,H1597,B$3:B1596,B1597))</f>
        <v>8</v>
      </c>
    </row>
    <row r="1598" spans="1:12" x14ac:dyDescent="0.2">
      <c r="A1598" s="66" t="s">
        <v>53</v>
      </c>
      <c r="B1598" s="6">
        <v>45409</v>
      </c>
      <c r="C1598" s="71" t="str">
        <f t="shared" si="103"/>
        <v>Сб</v>
      </c>
      <c r="D1598" s="30" t="s">
        <v>79</v>
      </c>
      <c r="E1598" s="30">
        <v>8</v>
      </c>
      <c r="H1598" s="30" t="s">
        <v>15</v>
      </c>
      <c r="I1598" s="69">
        <f t="shared" si="102"/>
        <v>45383</v>
      </c>
      <c r="J1598" s="30" t="str">
        <f>CHOOSE(SUMPRODUCT((K1598:L1598&gt;0)*{1,2})+1,"","переработка","норма","норма + переработка")</f>
        <v>переработка</v>
      </c>
      <c r="K1598" s="30">
        <f t="shared" si="101"/>
        <v>8</v>
      </c>
      <c r="L1598" s="30">
        <f>IF(A1598="В/П",,MIN(SUMIFS(L$3:L1597,H$3:H1597,H1598,B$3:B1597,B1598)+E1598,8)-SUMIFS(L$3:L1597,H$3:H1597,H1598,B$3:B1597,B1598))</f>
        <v>0</v>
      </c>
    </row>
    <row r="1599" spans="1:12" x14ac:dyDescent="0.2">
      <c r="A1599" s="66" t="s">
        <v>53</v>
      </c>
      <c r="B1599" s="6">
        <v>45410</v>
      </c>
      <c r="C1599" s="71" t="str">
        <f t="shared" si="103"/>
        <v>Вс</v>
      </c>
      <c r="D1599" s="30" t="s">
        <v>79</v>
      </c>
      <c r="E1599" s="30">
        <v>11</v>
      </c>
      <c r="H1599" s="30" t="s">
        <v>15</v>
      </c>
      <c r="I1599" s="69">
        <f t="shared" si="102"/>
        <v>45383</v>
      </c>
      <c r="J1599" s="30" t="str">
        <f>CHOOSE(SUMPRODUCT((K1599:L1599&gt;0)*{1,2})+1,"","переработка","норма","норма + переработка")</f>
        <v>переработка</v>
      </c>
      <c r="K1599" s="30">
        <f t="shared" ref="K1599:K1601" si="104">MIN(E1599,E1599-L1599)</f>
        <v>11</v>
      </c>
      <c r="L1599" s="30">
        <f>IF(A1599="В/П",,MIN(SUMIFS(L$3:L1598,H$3:H1598,H1599,B$3:B1598,B1599)+E1599,8)-SUMIFS(L$3:L1598,H$3:H1598,H1599,B$3:B1598,B1599))</f>
        <v>0</v>
      </c>
    </row>
    <row r="1600" spans="1:12" x14ac:dyDescent="0.2">
      <c r="B1600" s="6">
        <v>45411</v>
      </c>
      <c r="C1600" s="71" t="str">
        <f t="shared" si="103"/>
        <v>Пн</v>
      </c>
      <c r="D1600" s="30" t="s">
        <v>79</v>
      </c>
      <c r="E1600" s="30">
        <v>12</v>
      </c>
      <c r="H1600" s="30" t="s">
        <v>15</v>
      </c>
      <c r="I1600" s="69">
        <f t="shared" si="102"/>
        <v>45383</v>
      </c>
      <c r="J1600" s="30" t="str">
        <f>CHOOSE(SUMPRODUCT((K1600:L1600&gt;0)*{1,2})+1,"","переработка","норма","норма + переработка")</f>
        <v>норма + переработка</v>
      </c>
      <c r="K1600" s="30">
        <f t="shared" si="104"/>
        <v>4</v>
      </c>
      <c r="L1600" s="30">
        <f>IF(A1600="В/П",,MIN(SUMIFS(L$3:L1599,H$3:H1599,H1600,B$3:B1599,B1600)+E1600,8)-SUMIFS(L$3:L1599,H$3:H1599,H1600,B$3:B1599,B1600))</f>
        <v>8</v>
      </c>
    </row>
    <row r="1601" spans="1:12" x14ac:dyDescent="0.2">
      <c r="B1601" s="6">
        <v>45412</v>
      </c>
      <c r="C1601" s="71" t="str">
        <f t="shared" si="103"/>
        <v>Вт</v>
      </c>
      <c r="D1601" s="30" t="s">
        <v>79</v>
      </c>
      <c r="E1601" s="30">
        <v>12</v>
      </c>
      <c r="H1601" s="30" t="s">
        <v>15</v>
      </c>
      <c r="I1601" s="69">
        <f t="shared" si="102"/>
        <v>45383</v>
      </c>
      <c r="J1601" s="30" t="str">
        <f>CHOOSE(SUMPRODUCT((K1601:L1601&gt;0)*{1,2})+1,"","переработка","норма","норма + переработка")</f>
        <v>норма + переработка</v>
      </c>
      <c r="K1601" s="30">
        <f t="shared" si="104"/>
        <v>4</v>
      </c>
      <c r="L1601" s="30">
        <f>IF(A1601="В/П",,MIN(SUMIFS(L$3:L1600,H$3:H1600,H1601,B$3:B1600,B1601)+E1601,8)-SUMIFS(L$3:L1600,H$3:H1600,H1601,B$3:B1600,B1601))</f>
        <v>8</v>
      </c>
    </row>
    <row r="1602" spans="1:12" x14ac:dyDescent="0.2">
      <c r="A1602" s="66" t="s">
        <v>53</v>
      </c>
      <c r="B1602" s="6">
        <v>45413</v>
      </c>
      <c r="C1602" s="71" t="str">
        <f t="shared" ref="C1602:C1651" si="105">TEXT(B1602,"ДДД")</f>
        <v>Ср</v>
      </c>
      <c r="D1602" s="30" t="s">
        <v>79</v>
      </c>
      <c r="E1602" s="30">
        <v>8</v>
      </c>
      <c r="H1602" s="30" t="s">
        <v>28</v>
      </c>
      <c r="I1602" s="69">
        <f t="shared" ref="I1602:I1632" si="106">EOMONTH(B1602,-1)+1</f>
        <v>45413</v>
      </c>
      <c r="J1602" s="30" t="str">
        <f>CHOOSE(SUMPRODUCT((K1602:L1602&gt;0)*{1,2})+1,"","переработка","норма","норма + переработка")</f>
        <v>переработка</v>
      </c>
      <c r="K1602" s="30">
        <f t="shared" ref="K1602:K1606" si="107">MIN(E1602,E1602-L1602)</f>
        <v>8</v>
      </c>
      <c r="L1602" s="30">
        <f>IF(A1602="В/П",,MIN(SUMIFS(L$3:L1601,H$3:H1601,H1602,B$3:B1601,B1602)+E1602,8)-SUMIFS(L$3:L1601,H$3:H1601,H1602,B$3:B1601,B1602))</f>
        <v>0</v>
      </c>
    </row>
    <row r="1603" spans="1:12" x14ac:dyDescent="0.2">
      <c r="B1603" s="6">
        <v>45414</v>
      </c>
      <c r="C1603" s="71" t="str">
        <f t="shared" si="105"/>
        <v>Чт</v>
      </c>
      <c r="D1603" s="30" t="s">
        <v>35</v>
      </c>
      <c r="E1603" s="30">
        <v>8</v>
      </c>
      <c r="H1603" s="30" t="s">
        <v>28</v>
      </c>
      <c r="I1603" s="69">
        <f t="shared" si="106"/>
        <v>45413</v>
      </c>
      <c r="J1603" s="30" t="str">
        <f>CHOOSE(SUMPRODUCT((K1603:L1603&gt;0)*{1,2})+1,"","переработка","норма","норма + переработка")</f>
        <v>норма</v>
      </c>
      <c r="K1603" s="30">
        <f t="shared" si="107"/>
        <v>0</v>
      </c>
      <c r="L1603" s="30">
        <f>IF(A1603="В/П",,MIN(SUMIFS(L$3:L1602,H$3:H1602,H1603,B$3:B1602,B1603)+E1603,8)-SUMIFS(L$3:L1602,H$3:H1602,H1603,B$3:B1602,B1603))</f>
        <v>8</v>
      </c>
    </row>
    <row r="1604" spans="1:12" x14ac:dyDescent="0.2">
      <c r="B1604" s="6">
        <v>45415</v>
      </c>
      <c r="C1604" s="71" t="str">
        <f t="shared" si="105"/>
        <v>Пт</v>
      </c>
      <c r="D1604" s="30" t="s">
        <v>16</v>
      </c>
      <c r="E1604" s="30">
        <v>8</v>
      </c>
      <c r="H1604" s="30" t="s">
        <v>28</v>
      </c>
      <c r="I1604" s="69">
        <f t="shared" si="106"/>
        <v>45413</v>
      </c>
      <c r="J1604" s="30" t="str">
        <f>CHOOSE(SUMPRODUCT((K1604:L1604&gt;0)*{1,2})+1,"","переработка","норма","норма + переработка")</f>
        <v>норма</v>
      </c>
      <c r="K1604" s="30">
        <f t="shared" si="107"/>
        <v>0</v>
      </c>
      <c r="L1604" s="30">
        <f>IF(A1604="В/П",,MIN(SUMIFS(L$3:L1603,H$3:H1603,H1604,B$3:B1603,B1604)+E1604,8)-SUMIFS(L$3:L1603,H$3:H1603,H1604,B$3:B1603,B1604))</f>
        <v>8</v>
      </c>
    </row>
    <row r="1605" spans="1:12" x14ac:dyDescent="0.2">
      <c r="A1605" s="66" t="s">
        <v>53</v>
      </c>
      <c r="B1605" s="6">
        <v>45416</v>
      </c>
      <c r="C1605" s="71" t="str">
        <f t="shared" si="105"/>
        <v>Сб</v>
      </c>
      <c r="E1605" s="30">
        <v>0</v>
      </c>
      <c r="H1605" s="30" t="s">
        <v>28</v>
      </c>
      <c r="I1605" s="69">
        <f t="shared" si="106"/>
        <v>45413</v>
      </c>
      <c r="J1605" s="30" t="str">
        <f>CHOOSE(SUMPRODUCT((K1605:L1605&gt;0)*{1,2})+1,"","переработка","норма","норма + переработка")</f>
        <v/>
      </c>
      <c r="K1605" s="30">
        <f t="shared" si="107"/>
        <v>0</v>
      </c>
      <c r="L1605" s="30">
        <f>IF(A1605="В/П",,MIN(SUMIFS(L$3:L1604,H$3:H1604,H1605,B$3:B1604,B1605)+E1605,8)-SUMIFS(L$3:L1604,H$3:H1604,H1605,B$3:B1604,B1605))</f>
        <v>0</v>
      </c>
    </row>
    <row r="1606" spans="1:12" x14ac:dyDescent="0.2">
      <c r="A1606" s="66" t="s">
        <v>53</v>
      </c>
      <c r="B1606" s="6">
        <v>45417</v>
      </c>
      <c r="C1606" s="71" t="str">
        <f t="shared" si="105"/>
        <v>Вс</v>
      </c>
      <c r="E1606" s="30">
        <v>0</v>
      </c>
      <c r="H1606" s="30" t="s">
        <v>28</v>
      </c>
      <c r="I1606" s="69">
        <f t="shared" si="106"/>
        <v>45413</v>
      </c>
      <c r="J1606" s="30" t="str">
        <f>CHOOSE(SUMPRODUCT((K1606:L1606&gt;0)*{1,2})+1,"","переработка","норма","норма + переработка")</f>
        <v/>
      </c>
      <c r="K1606" s="30">
        <f t="shared" si="107"/>
        <v>0</v>
      </c>
      <c r="L1606" s="30">
        <f>IF(A1606="В/П",,MIN(SUMIFS(L$3:L1605,H$3:H1605,H1606,B$3:B1605,B1606)+E1606,8)-SUMIFS(L$3:L1605,H$3:H1605,H1606,B$3:B1605,B1606))</f>
        <v>0</v>
      </c>
    </row>
    <row r="1607" spans="1:12" x14ac:dyDescent="0.2">
      <c r="B1607" s="6">
        <v>45418</v>
      </c>
      <c r="C1607" s="71" t="str">
        <f t="shared" si="105"/>
        <v>Пн</v>
      </c>
      <c r="D1607" s="30" t="s">
        <v>16</v>
      </c>
      <c r="E1607" s="30">
        <v>8</v>
      </c>
      <c r="H1607" s="30" t="s">
        <v>28</v>
      </c>
      <c r="I1607" s="69">
        <f t="shared" si="106"/>
        <v>45413</v>
      </c>
      <c r="J1607" s="30" t="str">
        <f>CHOOSE(SUMPRODUCT((K1607:L1607&gt;0)*{1,2})+1,"","переработка","норма","норма + переработка")</f>
        <v>норма</v>
      </c>
      <c r="K1607" s="30">
        <f t="shared" ref="K1607:K1670" si="108">MIN(E1607,E1607-L1607)</f>
        <v>0</v>
      </c>
      <c r="L1607" s="30">
        <f>IF(A1607="В/П",,MIN(SUMIFS(L$3:L1606,H$3:H1606,H1607,B$3:B1606,B1607)+E1607,8)-SUMIFS(L$3:L1606,H$3:H1606,H1607,B$3:B1606,B1607))</f>
        <v>8</v>
      </c>
    </row>
    <row r="1608" spans="1:12" x14ac:dyDescent="0.2">
      <c r="B1608" s="6">
        <v>45419</v>
      </c>
      <c r="C1608" s="71" t="str">
        <f t="shared" si="105"/>
        <v>Вт</v>
      </c>
      <c r="D1608" s="30" t="s">
        <v>16</v>
      </c>
      <c r="E1608" s="30">
        <v>8</v>
      </c>
      <c r="H1608" s="30" t="s">
        <v>28</v>
      </c>
      <c r="I1608" s="69">
        <f t="shared" si="106"/>
        <v>45413</v>
      </c>
      <c r="J1608" s="30" t="str">
        <f>CHOOSE(SUMPRODUCT((K1608:L1608&gt;0)*{1,2})+1,"","переработка","норма","норма + переработка")</f>
        <v>норма</v>
      </c>
      <c r="K1608" s="30">
        <f t="shared" si="108"/>
        <v>0</v>
      </c>
      <c r="L1608" s="30">
        <f>IF(A1608="В/П",,MIN(SUMIFS(L$3:L1607,H$3:H1607,H1608,B$3:B1607,B1608)+E1608,8)-SUMIFS(L$3:L1607,H$3:H1607,H1608,B$3:B1607,B1608))</f>
        <v>8</v>
      </c>
    </row>
    <row r="1609" spans="1:12" x14ac:dyDescent="0.2">
      <c r="B1609" s="6">
        <v>45420</v>
      </c>
      <c r="C1609" s="71" t="str">
        <f t="shared" si="105"/>
        <v>Ср</v>
      </c>
      <c r="D1609" s="30" t="s">
        <v>16</v>
      </c>
      <c r="E1609" s="30">
        <v>8</v>
      </c>
      <c r="H1609" s="30" t="s">
        <v>28</v>
      </c>
      <c r="I1609" s="69">
        <f t="shared" si="106"/>
        <v>45413</v>
      </c>
      <c r="J1609" s="30" t="str">
        <f>CHOOSE(SUMPRODUCT((K1609:L1609&gt;0)*{1,2})+1,"","переработка","норма","норма + переработка")</f>
        <v>норма</v>
      </c>
      <c r="K1609" s="30">
        <f t="shared" si="108"/>
        <v>0</v>
      </c>
      <c r="L1609" s="30">
        <f>IF(A1609="В/П",,MIN(SUMIFS(L$3:L1608,H$3:H1608,H1609,B$3:B1608,B1609)+E1609,8)-SUMIFS(L$3:L1608,H$3:H1608,H1609,B$3:B1608,B1609))</f>
        <v>8</v>
      </c>
    </row>
    <row r="1610" spans="1:12" x14ac:dyDescent="0.2">
      <c r="A1610" s="66" t="s">
        <v>53</v>
      </c>
      <c r="B1610" s="6">
        <v>45421</v>
      </c>
      <c r="C1610" s="71" t="str">
        <f t="shared" si="105"/>
        <v>Чт</v>
      </c>
      <c r="E1610" s="30">
        <v>0</v>
      </c>
      <c r="H1610" s="30" t="s">
        <v>28</v>
      </c>
      <c r="I1610" s="69">
        <f t="shared" si="106"/>
        <v>45413</v>
      </c>
      <c r="J1610" s="30" t="str">
        <f>CHOOSE(SUMPRODUCT((K1610:L1610&gt;0)*{1,2})+1,"","переработка","норма","норма + переработка")</f>
        <v/>
      </c>
      <c r="K1610" s="30">
        <f t="shared" si="108"/>
        <v>0</v>
      </c>
      <c r="L1610" s="30">
        <f>IF(A1610="В/П",,MIN(SUMIFS(L$3:L1609,H$3:H1609,H1610,B$3:B1609,B1610)+E1610,8)-SUMIFS(L$3:L1609,H$3:H1609,H1610,B$3:B1609,B1610))</f>
        <v>0</v>
      </c>
    </row>
    <row r="1611" spans="1:12" x14ac:dyDescent="0.2">
      <c r="A1611" s="66" t="s">
        <v>53</v>
      </c>
      <c r="B1611" s="6">
        <v>45422</v>
      </c>
      <c r="C1611" s="71" t="str">
        <f t="shared" si="105"/>
        <v>Пт</v>
      </c>
      <c r="E1611" s="30">
        <v>0</v>
      </c>
      <c r="H1611" s="30" t="s">
        <v>28</v>
      </c>
      <c r="I1611" s="69">
        <f t="shared" si="106"/>
        <v>45413</v>
      </c>
      <c r="J1611" s="30" t="str">
        <f>CHOOSE(SUMPRODUCT((K1611:L1611&gt;0)*{1,2})+1,"","переработка","норма","норма + переработка")</f>
        <v/>
      </c>
      <c r="K1611" s="30">
        <f t="shared" si="108"/>
        <v>0</v>
      </c>
      <c r="L1611" s="30">
        <f>IF(A1611="В/П",,MIN(SUMIFS(L$3:L1610,H$3:H1610,H1611,B$3:B1610,B1611)+E1611,8)-SUMIFS(L$3:L1610,H$3:H1610,H1611,B$3:B1610,B1611))</f>
        <v>0</v>
      </c>
    </row>
    <row r="1612" spans="1:12" x14ac:dyDescent="0.2">
      <c r="A1612" s="66" t="s">
        <v>53</v>
      </c>
      <c r="B1612" s="6">
        <v>45423</v>
      </c>
      <c r="C1612" s="71" t="str">
        <f t="shared" si="105"/>
        <v>Сб</v>
      </c>
      <c r="E1612" s="30">
        <v>0</v>
      </c>
      <c r="H1612" s="30" t="s">
        <v>28</v>
      </c>
      <c r="I1612" s="69">
        <f t="shared" si="106"/>
        <v>45413</v>
      </c>
      <c r="J1612" s="30" t="str">
        <f>CHOOSE(SUMPRODUCT((K1612:L1612&gt;0)*{1,2})+1,"","переработка","норма","норма + переработка")</f>
        <v/>
      </c>
      <c r="K1612" s="30">
        <f t="shared" si="108"/>
        <v>0</v>
      </c>
      <c r="L1612" s="30">
        <f>IF(A1612="В/П",,MIN(SUMIFS(L$3:L1611,H$3:H1611,H1612,B$3:B1611,B1612)+E1612,8)-SUMIFS(L$3:L1611,H$3:H1611,H1612,B$3:B1611,B1612))</f>
        <v>0</v>
      </c>
    </row>
    <row r="1613" spans="1:12" x14ac:dyDescent="0.2">
      <c r="A1613" s="66" t="s">
        <v>53</v>
      </c>
      <c r="B1613" s="6">
        <v>45424</v>
      </c>
      <c r="C1613" s="71" t="str">
        <f t="shared" si="105"/>
        <v>Вс</v>
      </c>
      <c r="E1613" s="30">
        <v>0</v>
      </c>
      <c r="H1613" s="30" t="s">
        <v>28</v>
      </c>
      <c r="I1613" s="69">
        <f t="shared" si="106"/>
        <v>45413</v>
      </c>
      <c r="J1613" s="30" t="str">
        <f>CHOOSE(SUMPRODUCT((K1613:L1613&gt;0)*{1,2})+1,"","переработка","норма","норма + переработка")</f>
        <v/>
      </c>
      <c r="K1613" s="30">
        <f t="shared" si="108"/>
        <v>0</v>
      </c>
      <c r="L1613" s="30">
        <f>IF(A1613="В/П",,MIN(SUMIFS(L$3:L1612,H$3:H1612,H1613,B$3:B1612,B1613)+E1613,8)-SUMIFS(L$3:L1612,H$3:H1612,H1613,B$3:B1612,B1613))</f>
        <v>0</v>
      </c>
    </row>
    <row r="1614" spans="1:12" x14ac:dyDescent="0.2">
      <c r="B1614" s="6">
        <v>45425</v>
      </c>
      <c r="C1614" s="71" t="str">
        <f t="shared" si="105"/>
        <v>Пн</v>
      </c>
      <c r="D1614" s="30" t="s">
        <v>35</v>
      </c>
      <c r="E1614" s="30">
        <v>2</v>
      </c>
      <c r="H1614" s="30" t="s">
        <v>28</v>
      </c>
      <c r="I1614" s="69">
        <f t="shared" si="106"/>
        <v>45413</v>
      </c>
      <c r="J1614" s="30" t="str">
        <f>CHOOSE(SUMPRODUCT((K1614:L1614&gt;0)*{1,2})+1,"","переработка","норма","норма + переработка")</f>
        <v>норма</v>
      </c>
      <c r="K1614" s="30">
        <f t="shared" si="108"/>
        <v>0</v>
      </c>
      <c r="L1614" s="30">
        <f>IF(A1614="В/П",,MIN(SUMIFS(L$3:L1613,H$3:H1613,H1614,B$3:B1613,B1614)+E1614,8)-SUMIFS(L$3:L1613,H$3:H1613,H1614,B$3:B1613,B1614))</f>
        <v>2</v>
      </c>
    </row>
    <row r="1615" spans="1:12" x14ac:dyDescent="0.2">
      <c r="B1615" s="6">
        <v>45426</v>
      </c>
      <c r="C1615" s="71" t="str">
        <f t="shared" si="105"/>
        <v>Вт</v>
      </c>
      <c r="D1615" s="30" t="s">
        <v>35</v>
      </c>
      <c r="E1615" s="30">
        <v>6</v>
      </c>
      <c r="H1615" s="30" t="s">
        <v>28</v>
      </c>
      <c r="I1615" s="69">
        <f t="shared" si="106"/>
        <v>45413</v>
      </c>
      <c r="J1615" s="30" t="str">
        <f>CHOOSE(SUMPRODUCT((K1615:L1615&gt;0)*{1,2})+1,"","переработка","норма","норма + переработка")</f>
        <v>норма</v>
      </c>
      <c r="K1615" s="30">
        <f t="shared" si="108"/>
        <v>0</v>
      </c>
      <c r="L1615" s="30">
        <f>IF(A1615="В/П",,MIN(SUMIFS(L$3:L1614,H$3:H1614,H1615,B$3:B1614,B1615)+E1615,8)-SUMIFS(L$3:L1614,H$3:H1614,H1615,B$3:B1614,B1615))</f>
        <v>6</v>
      </c>
    </row>
    <row r="1616" spans="1:12" x14ac:dyDescent="0.2">
      <c r="B1616" s="6">
        <v>45427</v>
      </c>
      <c r="C1616" s="71" t="str">
        <f t="shared" si="105"/>
        <v>Ср</v>
      </c>
      <c r="D1616" s="30" t="s">
        <v>101</v>
      </c>
      <c r="E1616" s="30">
        <v>8</v>
      </c>
      <c r="H1616" s="30" t="s">
        <v>28</v>
      </c>
      <c r="I1616" s="69">
        <f t="shared" si="106"/>
        <v>45413</v>
      </c>
      <c r="J1616" s="30" t="str">
        <f>CHOOSE(SUMPRODUCT((K1616:L1616&gt;0)*{1,2})+1,"","переработка","норма","норма + переработка")</f>
        <v>норма</v>
      </c>
      <c r="K1616" s="30">
        <f t="shared" si="108"/>
        <v>0</v>
      </c>
      <c r="L1616" s="30">
        <f>IF(A1616="В/П",,MIN(SUMIFS(L$3:L1615,H$3:H1615,H1616,B$3:B1615,B1616)+E1616,8)-SUMIFS(L$3:L1615,H$3:H1615,H1616,B$3:B1615,B1616))</f>
        <v>8</v>
      </c>
    </row>
    <row r="1617" spans="1:12" x14ac:dyDescent="0.2">
      <c r="B1617" s="6">
        <v>45428</v>
      </c>
      <c r="C1617" s="71" t="str">
        <f t="shared" si="105"/>
        <v>Чт</v>
      </c>
      <c r="D1617" s="30" t="s">
        <v>101</v>
      </c>
      <c r="E1617" s="30">
        <v>8</v>
      </c>
      <c r="H1617" s="30" t="s">
        <v>28</v>
      </c>
      <c r="I1617" s="69">
        <f t="shared" si="106"/>
        <v>45413</v>
      </c>
      <c r="J1617" s="30" t="str">
        <f>CHOOSE(SUMPRODUCT((K1617:L1617&gt;0)*{1,2})+1,"","переработка","норма","норма + переработка")</f>
        <v>норма</v>
      </c>
      <c r="K1617" s="30">
        <f t="shared" si="108"/>
        <v>0</v>
      </c>
      <c r="L1617" s="30">
        <f>IF(A1617="В/П",,MIN(SUMIFS(L$3:L1616,H$3:H1616,H1617,B$3:B1616,B1617)+E1617,8)-SUMIFS(L$3:L1616,H$3:H1616,H1617,B$3:B1616,B1617))</f>
        <v>8</v>
      </c>
    </row>
    <row r="1618" spans="1:12" x14ac:dyDescent="0.2">
      <c r="B1618" s="6">
        <v>45429</v>
      </c>
      <c r="C1618" s="71" t="str">
        <f t="shared" si="105"/>
        <v>Пт</v>
      </c>
      <c r="D1618" s="30" t="s">
        <v>101</v>
      </c>
      <c r="E1618" s="30">
        <v>8</v>
      </c>
      <c r="H1618" s="30" t="s">
        <v>28</v>
      </c>
      <c r="I1618" s="69">
        <f t="shared" si="106"/>
        <v>45413</v>
      </c>
      <c r="J1618" s="30" t="str">
        <f>CHOOSE(SUMPRODUCT((K1618:L1618&gt;0)*{1,2})+1,"","переработка","норма","норма + переработка")</f>
        <v>норма</v>
      </c>
      <c r="K1618" s="30">
        <f t="shared" si="108"/>
        <v>0</v>
      </c>
      <c r="L1618" s="30">
        <f>IF(A1618="В/П",,MIN(SUMIFS(L$3:L1617,H$3:H1617,H1618,B$3:B1617,B1618)+E1618,8)-SUMIFS(L$3:L1617,H$3:H1617,H1618,B$3:B1617,B1618))</f>
        <v>8</v>
      </c>
    </row>
    <row r="1619" spans="1:12" x14ac:dyDescent="0.2">
      <c r="A1619" s="66" t="s">
        <v>53</v>
      </c>
      <c r="B1619" s="6">
        <v>45430</v>
      </c>
      <c r="C1619" s="71" t="str">
        <f t="shared" si="105"/>
        <v>Сб</v>
      </c>
      <c r="E1619" s="30">
        <v>0</v>
      </c>
      <c r="H1619" s="30" t="s">
        <v>28</v>
      </c>
      <c r="I1619" s="69">
        <f t="shared" si="106"/>
        <v>45413</v>
      </c>
      <c r="J1619" s="30" t="str">
        <f>CHOOSE(SUMPRODUCT((K1619:L1619&gt;0)*{1,2})+1,"","переработка","норма","норма + переработка")</f>
        <v/>
      </c>
      <c r="K1619" s="30">
        <f t="shared" si="108"/>
        <v>0</v>
      </c>
      <c r="L1619" s="30">
        <f>IF(A1619="В/П",,MIN(SUMIFS(L$3:L1618,H$3:H1618,H1619,B$3:B1618,B1619)+E1619,8)-SUMIFS(L$3:L1618,H$3:H1618,H1619,B$3:B1618,B1619))</f>
        <v>0</v>
      </c>
    </row>
    <row r="1620" spans="1:12" x14ac:dyDescent="0.2">
      <c r="A1620" s="66" t="s">
        <v>53</v>
      </c>
      <c r="B1620" s="6">
        <v>45431</v>
      </c>
      <c r="C1620" s="71" t="str">
        <f t="shared" si="105"/>
        <v>Вс</v>
      </c>
      <c r="E1620" s="30">
        <v>0</v>
      </c>
      <c r="H1620" s="30" t="s">
        <v>28</v>
      </c>
      <c r="I1620" s="69">
        <f t="shared" si="106"/>
        <v>45413</v>
      </c>
      <c r="J1620" s="30" t="str">
        <f>CHOOSE(SUMPRODUCT((K1620:L1620&gt;0)*{1,2})+1,"","переработка","норма","норма + переработка")</f>
        <v/>
      </c>
      <c r="K1620" s="30">
        <f t="shared" si="108"/>
        <v>0</v>
      </c>
      <c r="L1620" s="30">
        <f>IF(A1620="В/П",,MIN(SUMIFS(L$3:L1619,H$3:H1619,H1620,B$3:B1619,B1620)+E1620,8)-SUMIFS(L$3:L1619,H$3:H1619,H1620,B$3:B1619,B1620))</f>
        <v>0</v>
      </c>
    </row>
    <row r="1621" spans="1:12" x14ac:dyDescent="0.2">
      <c r="B1621" s="6">
        <v>45432</v>
      </c>
      <c r="C1621" s="71" t="str">
        <f t="shared" si="105"/>
        <v>Пн</v>
      </c>
      <c r="D1621" s="30" t="s">
        <v>101</v>
      </c>
      <c r="E1621" s="30">
        <v>8</v>
      </c>
      <c r="H1621" s="30" t="s">
        <v>28</v>
      </c>
      <c r="I1621" s="69">
        <f t="shared" si="106"/>
        <v>45413</v>
      </c>
      <c r="J1621" s="30" t="str">
        <f>CHOOSE(SUMPRODUCT((K1621:L1621&gt;0)*{1,2})+1,"","переработка","норма","норма + переработка")</f>
        <v>норма</v>
      </c>
      <c r="K1621" s="30">
        <f t="shared" si="108"/>
        <v>0</v>
      </c>
      <c r="L1621" s="30">
        <f>IF(A1621="В/П",,MIN(SUMIFS(L$3:L1620,H$3:H1620,H1621,B$3:B1620,B1621)+E1621,8)-SUMIFS(L$3:L1620,H$3:H1620,H1621,B$3:B1620,B1621))</f>
        <v>8</v>
      </c>
    </row>
    <row r="1622" spans="1:12" x14ac:dyDescent="0.2">
      <c r="B1622" s="6">
        <v>45433</v>
      </c>
      <c r="C1622" s="71" t="str">
        <f t="shared" si="105"/>
        <v>Вт</v>
      </c>
      <c r="D1622" s="30" t="s">
        <v>101</v>
      </c>
      <c r="E1622" s="30">
        <v>8</v>
      </c>
      <c r="H1622" s="30" t="s">
        <v>28</v>
      </c>
      <c r="I1622" s="69">
        <f t="shared" si="106"/>
        <v>45413</v>
      </c>
      <c r="J1622" s="30" t="str">
        <f>CHOOSE(SUMPRODUCT((K1622:L1622&gt;0)*{1,2})+1,"","переработка","норма","норма + переработка")</f>
        <v>норма</v>
      </c>
      <c r="K1622" s="30">
        <f t="shared" si="108"/>
        <v>0</v>
      </c>
      <c r="L1622" s="30">
        <f>IF(A1622="В/П",,MIN(SUMIFS(L$3:L1621,H$3:H1621,H1622,B$3:B1621,B1622)+E1622,8)-SUMIFS(L$3:L1621,H$3:H1621,H1622,B$3:B1621,B1622))</f>
        <v>8</v>
      </c>
    </row>
    <row r="1623" spans="1:12" x14ac:dyDescent="0.2">
      <c r="B1623" s="6">
        <v>45434</v>
      </c>
      <c r="C1623" s="71" t="str">
        <f t="shared" si="105"/>
        <v>Ср</v>
      </c>
      <c r="D1623" s="30" t="s">
        <v>101</v>
      </c>
      <c r="E1623" s="30">
        <v>8</v>
      </c>
      <c r="H1623" s="30" t="s">
        <v>28</v>
      </c>
      <c r="I1623" s="69">
        <f t="shared" si="106"/>
        <v>45413</v>
      </c>
      <c r="J1623" s="30" t="str">
        <f>CHOOSE(SUMPRODUCT((K1623:L1623&gt;0)*{1,2})+1,"","переработка","норма","норма + переработка")</f>
        <v>норма</v>
      </c>
      <c r="K1623" s="30">
        <f t="shared" si="108"/>
        <v>0</v>
      </c>
      <c r="L1623" s="30">
        <f>IF(A1623="В/П",,MIN(SUMIFS(L$3:L1622,H$3:H1622,H1623,B$3:B1622,B1623)+E1623,8)-SUMIFS(L$3:L1622,H$3:H1622,H1623,B$3:B1622,B1623))</f>
        <v>8</v>
      </c>
    </row>
    <row r="1624" spans="1:12" x14ac:dyDescent="0.2">
      <c r="B1624" s="6">
        <v>45435</v>
      </c>
      <c r="C1624" s="71" t="str">
        <f t="shared" si="105"/>
        <v>Чт</v>
      </c>
      <c r="D1624" s="30" t="s">
        <v>101</v>
      </c>
      <c r="E1624" s="30">
        <v>8</v>
      </c>
      <c r="H1624" s="30" t="s">
        <v>28</v>
      </c>
      <c r="I1624" s="69">
        <f t="shared" si="106"/>
        <v>45413</v>
      </c>
      <c r="J1624" s="30" t="str">
        <f>CHOOSE(SUMPRODUCT((K1624:L1624&gt;0)*{1,2})+1,"","переработка","норма","норма + переработка")</f>
        <v>норма</v>
      </c>
      <c r="K1624" s="30">
        <f t="shared" si="108"/>
        <v>0</v>
      </c>
      <c r="L1624" s="30">
        <f>IF(A1624="В/П",,MIN(SUMIFS(L$3:L1623,H$3:H1623,H1624,B$3:B1623,B1624)+E1624,8)-SUMIFS(L$3:L1623,H$3:H1623,H1624,B$3:B1623,B1624))</f>
        <v>8</v>
      </c>
    </row>
    <row r="1625" spans="1:12" x14ac:dyDescent="0.2">
      <c r="B1625" s="6">
        <v>45436</v>
      </c>
      <c r="C1625" s="71" t="str">
        <f t="shared" si="105"/>
        <v>Пт</v>
      </c>
      <c r="D1625" s="30" t="s">
        <v>101</v>
      </c>
      <c r="E1625" s="30">
        <v>8</v>
      </c>
      <c r="H1625" s="30" t="s">
        <v>28</v>
      </c>
      <c r="I1625" s="69">
        <f t="shared" si="106"/>
        <v>45413</v>
      </c>
      <c r="J1625" s="30" t="str">
        <f>CHOOSE(SUMPRODUCT((K1625:L1625&gt;0)*{1,2})+1,"","переработка","норма","норма + переработка")</f>
        <v>норма</v>
      </c>
      <c r="K1625" s="30">
        <f t="shared" si="108"/>
        <v>0</v>
      </c>
      <c r="L1625" s="30">
        <f>IF(A1625="В/П",,MIN(SUMIFS(L$3:L1624,H$3:H1624,H1625,B$3:B1624,B1625)+E1625,8)-SUMIFS(L$3:L1624,H$3:H1624,H1625,B$3:B1624,B1625))</f>
        <v>8</v>
      </c>
    </row>
    <row r="1626" spans="1:12" x14ac:dyDescent="0.2">
      <c r="A1626" s="66" t="s">
        <v>53</v>
      </c>
      <c r="B1626" s="6">
        <v>45437</v>
      </c>
      <c r="C1626" s="71" t="str">
        <f t="shared" si="105"/>
        <v>Сб</v>
      </c>
      <c r="D1626" s="30" t="s">
        <v>35</v>
      </c>
      <c r="E1626" s="30">
        <v>8</v>
      </c>
      <c r="H1626" s="30" t="s">
        <v>28</v>
      </c>
      <c r="I1626" s="69">
        <f t="shared" si="106"/>
        <v>45413</v>
      </c>
      <c r="J1626" s="30" t="str">
        <f>CHOOSE(SUMPRODUCT((K1626:L1626&gt;0)*{1,2})+1,"","переработка","норма","норма + переработка")</f>
        <v>переработка</v>
      </c>
      <c r="K1626" s="30">
        <f t="shared" si="108"/>
        <v>8</v>
      </c>
      <c r="L1626" s="30">
        <f>IF(A1626="В/П",,MIN(SUMIFS(L$3:L1625,H$3:H1625,H1626,B$3:B1625,B1626)+E1626,8)-SUMIFS(L$3:L1625,H$3:H1625,H1626,B$3:B1625,B1626))</f>
        <v>0</v>
      </c>
    </row>
    <row r="1627" spans="1:12" x14ac:dyDescent="0.2">
      <c r="A1627" s="66" t="s">
        <v>53</v>
      </c>
      <c r="B1627" s="6">
        <v>45438</v>
      </c>
      <c r="C1627" s="71" t="str">
        <f t="shared" si="105"/>
        <v>Вс</v>
      </c>
      <c r="E1627" s="30">
        <v>0</v>
      </c>
      <c r="H1627" s="30" t="s">
        <v>28</v>
      </c>
      <c r="I1627" s="69">
        <f t="shared" si="106"/>
        <v>45413</v>
      </c>
      <c r="J1627" s="30" t="str">
        <f>CHOOSE(SUMPRODUCT((K1627:L1627&gt;0)*{1,2})+1,"","переработка","норма","норма + переработка")</f>
        <v/>
      </c>
      <c r="K1627" s="30">
        <f t="shared" si="108"/>
        <v>0</v>
      </c>
      <c r="L1627" s="30">
        <f>IF(A1627="В/П",,MIN(SUMIFS(L$3:L1626,H$3:H1626,H1627,B$3:B1626,B1627)+E1627,8)-SUMIFS(L$3:L1626,H$3:H1626,H1627,B$3:B1626,B1627))</f>
        <v>0</v>
      </c>
    </row>
    <row r="1628" spans="1:12" x14ac:dyDescent="0.2">
      <c r="B1628" s="6">
        <v>45439</v>
      </c>
      <c r="C1628" s="71" t="str">
        <f t="shared" si="105"/>
        <v>Пн</v>
      </c>
      <c r="D1628" s="30" t="s">
        <v>35</v>
      </c>
      <c r="E1628" s="30">
        <v>8</v>
      </c>
      <c r="H1628" s="30" t="s">
        <v>28</v>
      </c>
      <c r="I1628" s="69">
        <f t="shared" si="106"/>
        <v>45413</v>
      </c>
      <c r="J1628" s="30" t="str">
        <f>CHOOSE(SUMPRODUCT((K1628:L1628&gt;0)*{1,2})+1,"","переработка","норма","норма + переработка")</f>
        <v>норма</v>
      </c>
      <c r="K1628" s="30">
        <f t="shared" si="108"/>
        <v>0</v>
      </c>
      <c r="L1628" s="30">
        <f>IF(A1628="В/П",,MIN(SUMIFS(L$3:L1627,H$3:H1627,H1628,B$3:B1627,B1628)+E1628,8)-SUMIFS(L$3:L1627,H$3:H1627,H1628,B$3:B1627,B1628))</f>
        <v>8</v>
      </c>
    </row>
    <row r="1629" spans="1:12" x14ac:dyDescent="0.2">
      <c r="B1629" s="6">
        <v>45440</v>
      </c>
      <c r="C1629" s="71" t="str">
        <f t="shared" si="105"/>
        <v>Вт</v>
      </c>
      <c r="D1629" s="30" t="s">
        <v>16</v>
      </c>
      <c r="E1629" s="30">
        <v>8</v>
      </c>
      <c r="H1629" s="30" t="s">
        <v>28</v>
      </c>
      <c r="I1629" s="69">
        <f t="shared" si="106"/>
        <v>45413</v>
      </c>
      <c r="J1629" s="30" t="str">
        <f>CHOOSE(SUMPRODUCT((K1629:L1629&gt;0)*{1,2})+1,"","переработка","норма","норма + переработка")</f>
        <v>норма</v>
      </c>
      <c r="K1629" s="30">
        <f t="shared" si="108"/>
        <v>0</v>
      </c>
      <c r="L1629" s="30">
        <f>IF(A1629="В/П",,MIN(SUMIFS(L$3:L1628,H$3:H1628,H1629,B$3:B1628,B1629)+E1629,8)-SUMIFS(L$3:L1628,H$3:H1628,H1629,B$3:B1628,B1629))</f>
        <v>8</v>
      </c>
    </row>
    <row r="1630" spans="1:12" x14ac:dyDescent="0.2">
      <c r="B1630" s="6">
        <v>45441</v>
      </c>
      <c r="C1630" s="71" t="str">
        <f t="shared" si="105"/>
        <v>Ср</v>
      </c>
      <c r="D1630" s="30" t="s">
        <v>16</v>
      </c>
      <c r="E1630" s="30">
        <v>8</v>
      </c>
      <c r="H1630" s="30" t="s">
        <v>28</v>
      </c>
      <c r="I1630" s="69">
        <f t="shared" si="106"/>
        <v>45413</v>
      </c>
      <c r="J1630" s="30" t="str">
        <f>CHOOSE(SUMPRODUCT((K1630:L1630&gt;0)*{1,2})+1,"","переработка","норма","норма + переработка")</f>
        <v>норма</v>
      </c>
      <c r="K1630" s="30">
        <f t="shared" si="108"/>
        <v>0</v>
      </c>
      <c r="L1630" s="30">
        <f>IF(A1630="В/П",,MIN(SUMIFS(L$3:L1629,H$3:H1629,H1630,B$3:B1629,B1630)+E1630,8)-SUMIFS(L$3:L1629,H$3:H1629,H1630,B$3:B1629,B1630))</f>
        <v>8</v>
      </c>
    </row>
    <row r="1631" spans="1:12" x14ac:dyDescent="0.2">
      <c r="B1631" s="6">
        <v>45442</v>
      </c>
      <c r="C1631" s="71" t="str">
        <f t="shared" si="105"/>
        <v>Чт</v>
      </c>
      <c r="D1631" s="30" t="s">
        <v>16</v>
      </c>
      <c r="E1631" s="30">
        <v>8</v>
      </c>
      <c r="H1631" s="30" t="s">
        <v>28</v>
      </c>
      <c r="I1631" s="69">
        <f t="shared" si="106"/>
        <v>45413</v>
      </c>
      <c r="J1631" s="30" t="str">
        <f>CHOOSE(SUMPRODUCT((K1631:L1631&gt;0)*{1,2})+1,"","переработка","норма","норма + переработка")</f>
        <v>норма</v>
      </c>
      <c r="K1631" s="30">
        <f t="shared" si="108"/>
        <v>0</v>
      </c>
      <c r="L1631" s="30">
        <f>IF(A1631="В/П",,MIN(SUMIFS(L$3:L1630,H$3:H1630,H1631,B$3:B1630,B1631)+E1631,8)-SUMIFS(L$3:L1630,H$3:H1630,H1631,B$3:B1630,B1631))</f>
        <v>8</v>
      </c>
    </row>
    <row r="1632" spans="1:12" x14ac:dyDescent="0.2">
      <c r="B1632" s="6">
        <v>45443</v>
      </c>
      <c r="C1632" s="71" t="str">
        <f t="shared" si="105"/>
        <v>Пт</v>
      </c>
      <c r="D1632" s="30" t="s">
        <v>16</v>
      </c>
      <c r="E1632" s="30">
        <v>8</v>
      </c>
      <c r="H1632" s="30" t="s">
        <v>28</v>
      </c>
      <c r="I1632" s="69">
        <f t="shared" si="106"/>
        <v>45413</v>
      </c>
      <c r="J1632" s="30" t="str">
        <f>CHOOSE(SUMPRODUCT((K1632:L1632&gt;0)*{1,2})+1,"","переработка","норма","норма + переработка")</f>
        <v>норма</v>
      </c>
      <c r="K1632" s="30">
        <f t="shared" si="108"/>
        <v>0</v>
      </c>
      <c r="L1632" s="30">
        <f>IF(A1632="В/П",,MIN(SUMIFS(L$3:L1631,H$3:H1631,H1632,B$3:B1631,B1632)+E1632,8)-SUMIFS(L$3:L1631,H$3:H1631,H1632,B$3:B1631,B1632))</f>
        <v>8</v>
      </c>
    </row>
    <row r="1633" spans="1:12" x14ac:dyDescent="0.2">
      <c r="A1633" s="66" t="s">
        <v>53</v>
      </c>
      <c r="B1633" s="6">
        <v>45413</v>
      </c>
      <c r="C1633" s="71" t="str">
        <f t="shared" si="105"/>
        <v>Ср</v>
      </c>
      <c r="E1633" s="30">
        <v>0</v>
      </c>
      <c r="H1633" s="30" t="s">
        <v>92</v>
      </c>
      <c r="I1633" s="69">
        <f t="shared" ref="I1633:I1696" si="109">EOMONTH(B1633,-1)+1</f>
        <v>45413</v>
      </c>
      <c r="J1633" s="30" t="str">
        <f>CHOOSE(SUMPRODUCT((K1633:L1633&gt;0)*{1,2})+1,"","переработка","норма","норма + переработка")</f>
        <v/>
      </c>
      <c r="K1633" s="30">
        <f t="shared" si="108"/>
        <v>0</v>
      </c>
      <c r="L1633" s="30">
        <f>IF(A1633="В/П",,MIN(SUMIFS(L$3:L1632,H$3:H1632,H1633,B$3:B1632,B1633)+E1633,8)-SUMIFS(L$3:L1632,H$3:H1632,H1633,B$3:B1632,B1633))</f>
        <v>0</v>
      </c>
    </row>
    <row r="1634" spans="1:12" x14ac:dyDescent="0.2">
      <c r="B1634" s="6">
        <v>45414</v>
      </c>
      <c r="C1634" s="71" t="str">
        <f t="shared" si="105"/>
        <v>Чт</v>
      </c>
      <c r="D1634" s="30" t="s">
        <v>19</v>
      </c>
      <c r="E1634" s="30">
        <v>8</v>
      </c>
      <c r="H1634" s="30" t="s">
        <v>92</v>
      </c>
      <c r="I1634" s="69">
        <f t="shared" si="109"/>
        <v>45413</v>
      </c>
      <c r="J1634" s="30" t="str">
        <f>CHOOSE(SUMPRODUCT((K1634:L1634&gt;0)*{1,2})+1,"","переработка","норма","норма + переработка")</f>
        <v>норма</v>
      </c>
      <c r="K1634" s="30">
        <f t="shared" si="108"/>
        <v>0</v>
      </c>
      <c r="L1634" s="30">
        <f>IF(A1634="В/П",,MIN(SUMIFS(L$3:L1633,H$3:H1633,H1634,B$3:B1633,B1634)+E1634,8)-SUMIFS(L$3:L1633,H$3:H1633,H1634,B$3:B1633,B1634))</f>
        <v>8</v>
      </c>
    </row>
    <row r="1635" spans="1:12" x14ac:dyDescent="0.2">
      <c r="B1635" s="6">
        <v>45415</v>
      </c>
      <c r="C1635" s="71" t="str">
        <f t="shared" si="105"/>
        <v>Пт</v>
      </c>
      <c r="D1635" s="30" t="s">
        <v>19</v>
      </c>
      <c r="E1635" s="30">
        <v>8</v>
      </c>
      <c r="H1635" s="30" t="s">
        <v>92</v>
      </c>
      <c r="I1635" s="69">
        <f t="shared" si="109"/>
        <v>45413</v>
      </c>
      <c r="J1635" s="30" t="str">
        <f>CHOOSE(SUMPRODUCT((K1635:L1635&gt;0)*{1,2})+1,"","переработка","норма","норма + переработка")</f>
        <v>норма</v>
      </c>
      <c r="K1635" s="30">
        <f t="shared" si="108"/>
        <v>0</v>
      </c>
      <c r="L1635" s="30">
        <f>IF(A1635="В/П",,MIN(SUMIFS(L$3:L1634,H$3:H1634,H1635,B$3:B1634,B1635)+E1635,8)-SUMIFS(L$3:L1634,H$3:H1634,H1635,B$3:B1634,B1635))</f>
        <v>8</v>
      </c>
    </row>
    <row r="1636" spans="1:12" x14ac:dyDescent="0.2">
      <c r="A1636" s="66" t="s">
        <v>53</v>
      </c>
      <c r="B1636" s="6">
        <v>45416</v>
      </c>
      <c r="C1636" s="71" t="str">
        <f t="shared" si="105"/>
        <v>Сб</v>
      </c>
      <c r="E1636" s="30">
        <v>0</v>
      </c>
      <c r="H1636" s="30" t="s">
        <v>92</v>
      </c>
      <c r="I1636" s="69">
        <f t="shared" si="109"/>
        <v>45413</v>
      </c>
      <c r="J1636" s="30" t="str">
        <f>CHOOSE(SUMPRODUCT((K1636:L1636&gt;0)*{1,2})+1,"","переработка","норма","норма + переработка")</f>
        <v/>
      </c>
      <c r="K1636" s="30">
        <f t="shared" si="108"/>
        <v>0</v>
      </c>
      <c r="L1636" s="30">
        <f>IF(A1636="В/П",,MIN(SUMIFS(L$3:L1635,H$3:H1635,H1636,B$3:B1635,B1636)+E1636,8)-SUMIFS(L$3:L1635,H$3:H1635,H1636,B$3:B1635,B1636))</f>
        <v>0</v>
      </c>
    </row>
    <row r="1637" spans="1:12" x14ac:dyDescent="0.2">
      <c r="A1637" s="66" t="s">
        <v>53</v>
      </c>
      <c r="B1637" s="6">
        <v>45417</v>
      </c>
      <c r="C1637" s="71" t="str">
        <f t="shared" si="105"/>
        <v>Вс</v>
      </c>
      <c r="E1637" s="30">
        <v>0</v>
      </c>
      <c r="H1637" s="30" t="s">
        <v>92</v>
      </c>
      <c r="I1637" s="69">
        <f t="shared" si="109"/>
        <v>45413</v>
      </c>
      <c r="J1637" s="30" t="str">
        <f>CHOOSE(SUMPRODUCT((K1637:L1637&gt;0)*{1,2})+1,"","переработка","норма","норма + переработка")</f>
        <v/>
      </c>
      <c r="K1637" s="30">
        <f t="shared" si="108"/>
        <v>0</v>
      </c>
      <c r="L1637" s="30">
        <f>IF(A1637="В/П",,MIN(SUMIFS(L$3:L1636,H$3:H1636,H1637,B$3:B1636,B1637)+E1637,8)-SUMIFS(L$3:L1636,H$3:H1636,H1637,B$3:B1636,B1637))</f>
        <v>0</v>
      </c>
    </row>
    <row r="1638" spans="1:12" x14ac:dyDescent="0.2">
      <c r="B1638" s="6">
        <v>45418</v>
      </c>
      <c r="C1638" s="71" t="str">
        <f t="shared" si="105"/>
        <v>Пн</v>
      </c>
      <c r="D1638" s="30" t="s">
        <v>19</v>
      </c>
      <c r="E1638" s="30">
        <v>8</v>
      </c>
      <c r="H1638" s="30" t="s">
        <v>92</v>
      </c>
      <c r="I1638" s="69">
        <f t="shared" si="109"/>
        <v>45413</v>
      </c>
      <c r="J1638" s="30" t="str">
        <f>CHOOSE(SUMPRODUCT((K1638:L1638&gt;0)*{1,2})+1,"","переработка","норма","норма + переработка")</f>
        <v>норма</v>
      </c>
      <c r="K1638" s="30">
        <f t="shared" si="108"/>
        <v>0</v>
      </c>
      <c r="L1638" s="30">
        <f>IF(A1638="В/П",,MIN(SUMIFS(L$3:L1637,H$3:H1637,H1638,B$3:B1637,B1638)+E1638,8)-SUMIFS(L$3:L1637,H$3:H1637,H1638,B$3:B1637,B1638))</f>
        <v>8</v>
      </c>
    </row>
    <row r="1639" spans="1:12" x14ac:dyDescent="0.2">
      <c r="B1639" s="6">
        <v>45419</v>
      </c>
      <c r="C1639" s="71" t="str">
        <f t="shared" si="105"/>
        <v>Вт</v>
      </c>
      <c r="D1639" s="30" t="s">
        <v>19</v>
      </c>
      <c r="E1639" s="30">
        <v>8</v>
      </c>
      <c r="H1639" s="30" t="s">
        <v>92</v>
      </c>
      <c r="I1639" s="69">
        <f t="shared" si="109"/>
        <v>45413</v>
      </c>
      <c r="J1639" s="30" t="str">
        <f>CHOOSE(SUMPRODUCT((K1639:L1639&gt;0)*{1,2})+1,"","переработка","норма","норма + переработка")</f>
        <v>норма</v>
      </c>
      <c r="K1639" s="30">
        <f t="shared" si="108"/>
        <v>0</v>
      </c>
      <c r="L1639" s="30">
        <f>IF(A1639="В/П",,MIN(SUMIFS(L$3:L1638,H$3:H1638,H1639,B$3:B1638,B1639)+E1639,8)-SUMIFS(L$3:L1638,H$3:H1638,H1639,B$3:B1638,B1639))</f>
        <v>8</v>
      </c>
    </row>
    <row r="1640" spans="1:12" x14ac:dyDescent="0.2">
      <c r="B1640" s="6">
        <v>45420</v>
      </c>
      <c r="C1640" s="71" t="str">
        <f t="shared" si="105"/>
        <v>Ср</v>
      </c>
      <c r="D1640" s="30" t="s">
        <v>19</v>
      </c>
      <c r="E1640" s="30">
        <v>8</v>
      </c>
      <c r="H1640" s="30" t="s">
        <v>92</v>
      </c>
      <c r="I1640" s="69">
        <f t="shared" si="109"/>
        <v>45413</v>
      </c>
      <c r="J1640" s="30" t="str">
        <f>CHOOSE(SUMPRODUCT((K1640:L1640&gt;0)*{1,2})+1,"","переработка","норма","норма + переработка")</f>
        <v>норма</v>
      </c>
      <c r="K1640" s="30">
        <f t="shared" si="108"/>
        <v>0</v>
      </c>
      <c r="L1640" s="30">
        <f>IF(A1640="В/П",,MIN(SUMIFS(L$3:L1639,H$3:H1639,H1640,B$3:B1639,B1640)+E1640,8)-SUMIFS(L$3:L1639,H$3:H1639,H1640,B$3:B1639,B1640))</f>
        <v>8</v>
      </c>
    </row>
    <row r="1641" spans="1:12" x14ac:dyDescent="0.2">
      <c r="A1641" s="66" t="s">
        <v>53</v>
      </c>
      <c r="B1641" s="6">
        <v>45421</v>
      </c>
      <c r="C1641" s="71" t="str">
        <f t="shared" si="105"/>
        <v>Чт</v>
      </c>
      <c r="E1641" s="30">
        <v>0</v>
      </c>
      <c r="H1641" s="30" t="s">
        <v>92</v>
      </c>
      <c r="I1641" s="69">
        <f t="shared" si="109"/>
        <v>45413</v>
      </c>
      <c r="J1641" s="30" t="str">
        <f>CHOOSE(SUMPRODUCT((K1641:L1641&gt;0)*{1,2})+1,"","переработка","норма","норма + переработка")</f>
        <v/>
      </c>
      <c r="K1641" s="30">
        <f t="shared" si="108"/>
        <v>0</v>
      </c>
      <c r="L1641" s="30">
        <f>IF(A1641="В/П",,MIN(SUMIFS(L$3:L1640,H$3:H1640,H1641,B$3:B1640,B1641)+E1641,8)-SUMIFS(L$3:L1640,H$3:H1640,H1641,B$3:B1640,B1641))</f>
        <v>0</v>
      </c>
    </row>
    <row r="1642" spans="1:12" x14ac:dyDescent="0.2">
      <c r="A1642" s="66" t="s">
        <v>53</v>
      </c>
      <c r="B1642" s="6">
        <v>45422</v>
      </c>
      <c r="C1642" s="71" t="str">
        <f t="shared" si="105"/>
        <v>Пт</v>
      </c>
      <c r="E1642" s="30">
        <v>0</v>
      </c>
      <c r="H1642" s="30" t="s">
        <v>92</v>
      </c>
      <c r="I1642" s="69">
        <f t="shared" si="109"/>
        <v>45413</v>
      </c>
      <c r="J1642" s="30" t="str">
        <f>CHOOSE(SUMPRODUCT((K1642:L1642&gt;0)*{1,2})+1,"","переработка","норма","норма + переработка")</f>
        <v/>
      </c>
      <c r="K1642" s="30">
        <f t="shared" si="108"/>
        <v>0</v>
      </c>
      <c r="L1642" s="30">
        <f>IF(A1642="В/П",,MIN(SUMIFS(L$3:L1641,H$3:H1641,H1642,B$3:B1641,B1642)+E1642,8)-SUMIFS(L$3:L1641,H$3:H1641,H1642,B$3:B1641,B1642))</f>
        <v>0</v>
      </c>
    </row>
    <row r="1643" spans="1:12" x14ac:dyDescent="0.2">
      <c r="A1643" s="66" t="s">
        <v>53</v>
      </c>
      <c r="B1643" s="6">
        <v>45423</v>
      </c>
      <c r="C1643" s="71" t="str">
        <f t="shared" si="105"/>
        <v>Сб</v>
      </c>
      <c r="E1643" s="30">
        <v>0</v>
      </c>
      <c r="H1643" s="30" t="s">
        <v>92</v>
      </c>
      <c r="I1643" s="69">
        <f t="shared" si="109"/>
        <v>45413</v>
      </c>
      <c r="J1643" s="30" t="str">
        <f>CHOOSE(SUMPRODUCT((K1643:L1643&gt;0)*{1,2})+1,"","переработка","норма","норма + переработка")</f>
        <v/>
      </c>
      <c r="K1643" s="30">
        <f t="shared" si="108"/>
        <v>0</v>
      </c>
      <c r="L1643" s="30">
        <f>IF(A1643="В/П",,MIN(SUMIFS(L$3:L1642,H$3:H1642,H1643,B$3:B1642,B1643)+E1643,8)-SUMIFS(L$3:L1642,H$3:H1642,H1643,B$3:B1642,B1643))</f>
        <v>0</v>
      </c>
    </row>
    <row r="1644" spans="1:12" x14ac:dyDescent="0.2">
      <c r="A1644" s="66" t="s">
        <v>53</v>
      </c>
      <c r="B1644" s="6">
        <v>45424</v>
      </c>
      <c r="C1644" s="71" t="str">
        <f t="shared" si="105"/>
        <v>Вс</v>
      </c>
      <c r="E1644" s="30">
        <v>0</v>
      </c>
      <c r="H1644" s="30" t="s">
        <v>92</v>
      </c>
      <c r="I1644" s="69">
        <f t="shared" si="109"/>
        <v>45413</v>
      </c>
      <c r="J1644" s="30" t="str">
        <f>CHOOSE(SUMPRODUCT((K1644:L1644&gt;0)*{1,2})+1,"","переработка","норма","норма + переработка")</f>
        <v/>
      </c>
      <c r="K1644" s="30">
        <f t="shared" si="108"/>
        <v>0</v>
      </c>
      <c r="L1644" s="30">
        <f>IF(A1644="В/П",,MIN(SUMIFS(L$3:L1643,H$3:H1643,H1644,B$3:B1643,B1644)+E1644,8)-SUMIFS(L$3:L1643,H$3:H1643,H1644,B$3:B1643,B1644))</f>
        <v>0</v>
      </c>
    </row>
    <row r="1645" spans="1:12" x14ac:dyDescent="0.2">
      <c r="B1645" s="6">
        <v>45425</v>
      </c>
      <c r="C1645" s="71" t="str">
        <f t="shared" si="105"/>
        <v>Пн</v>
      </c>
      <c r="D1645" s="30" t="s">
        <v>19</v>
      </c>
      <c r="E1645" s="30">
        <v>8</v>
      </c>
      <c r="H1645" s="30" t="s">
        <v>92</v>
      </c>
      <c r="I1645" s="69">
        <f t="shared" si="109"/>
        <v>45413</v>
      </c>
      <c r="J1645" s="30" t="str">
        <f>CHOOSE(SUMPRODUCT((K1645:L1645&gt;0)*{1,2})+1,"","переработка","норма","норма + переработка")</f>
        <v>норма</v>
      </c>
      <c r="K1645" s="30">
        <f t="shared" si="108"/>
        <v>0</v>
      </c>
      <c r="L1645" s="30">
        <f>IF(A1645="В/П",,MIN(SUMIFS(L$3:L1644,H$3:H1644,H1645,B$3:B1644,B1645)+E1645,8)-SUMIFS(L$3:L1644,H$3:H1644,H1645,B$3:B1644,B1645))</f>
        <v>8</v>
      </c>
    </row>
    <row r="1646" spans="1:12" x14ac:dyDescent="0.2">
      <c r="B1646" s="6">
        <v>45426</v>
      </c>
      <c r="C1646" s="71" t="str">
        <f t="shared" si="105"/>
        <v>Вт</v>
      </c>
      <c r="D1646" s="30" t="s">
        <v>19</v>
      </c>
      <c r="E1646" s="30">
        <v>8</v>
      </c>
      <c r="H1646" s="30" t="s">
        <v>92</v>
      </c>
      <c r="I1646" s="69">
        <f t="shared" si="109"/>
        <v>45413</v>
      </c>
      <c r="J1646" s="30" t="str">
        <f>CHOOSE(SUMPRODUCT((K1646:L1646&gt;0)*{1,2})+1,"","переработка","норма","норма + переработка")</f>
        <v>норма</v>
      </c>
      <c r="K1646" s="30">
        <f t="shared" si="108"/>
        <v>0</v>
      </c>
      <c r="L1646" s="30">
        <f>IF(A1646="В/П",,MIN(SUMIFS(L$3:L1645,H$3:H1645,H1646,B$3:B1645,B1646)+E1646,8)-SUMIFS(L$3:L1645,H$3:H1645,H1646,B$3:B1645,B1646))</f>
        <v>8</v>
      </c>
    </row>
    <row r="1647" spans="1:12" x14ac:dyDescent="0.2">
      <c r="B1647" s="6">
        <v>45427</v>
      </c>
      <c r="C1647" s="71" t="str">
        <f t="shared" si="105"/>
        <v>Ср</v>
      </c>
      <c r="D1647" s="30" t="s">
        <v>19</v>
      </c>
      <c r="E1647" s="30">
        <v>4</v>
      </c>
      <c r="H1647" s="30" t="s">
        <v>92</v>
      </c>
      <c r="I1647" s="69">
        <f t="shared" si="109"/>
        <v>45413</v>
      </c>
      <c r="J1647" s="30" t="str">
        <f>CHOOSE(SUMPRODUCT((K1647:L1647&gt;0)*{1,2})+1,"","переработка","норма","норма + переработка")</f>
        <v>норма</v>
      </c>
      <c r="K1647" s="30">
        <f t="shared" si="108"/>
        <v>0</v>
      </c>
      <c r="L1647" s="30">
        <f>IF(A1647="В/П",,MIN(SUMIFS(L$3:L1646,H$3:H1646,H1647,B$3:B1646,B1647)+E1647,8)-SUMIFS(L$3:L1646,H$3:H1646,H1647,B$3:B1646,B1647))</f>
        <v>4</v>
      </c>
    </row>
    <row r="1648" spans="1:12" x14ac:dyDescent="0.2">
      <c r="B1648" s="6">
        <v>45428</v>
      </c>
      <c r="C1648" s="71" t="str">
        <f t="shared" si="105"/>
        <v>Чт</v>
      </c>
      <c r="D1648" s="30" t="s">
        <v>19</v>
      </c>
      <c r="E1648" s="30">
        <v>8</v>
      </c>
      <c r="H1648" s="30" t="s">
        <v>92</v>
      </c>
      <c r="I1648" s="69">
        <f t="shared" si="109"/>
        <v>45413</v>
      </c>
      <c r="J1648" s="30" t="str">
        <f>CHOOSE(SUMPRODUCT((K1648:L1648&gt;0)*{1,2})+1,"","переработка","норма","норма + переработка")</f>
        <v>норма</v>
      </c>
      <c r="K1648" s="30">
        <f t="shared" si="108"/>
        <v>0</v>
      </c>
      <c r="L1648" s="30">
        <f>IF(A1648="В/П",,MIN(SUMIFS(L$3:L1647,H$3:H1647,H1648,B$3:B1647,B1648)+E1648,8)-SUMIFS(L$3:L1647,H$3:H1647,H1648,B$3:B1647,B1648))</f>
        <v>8</v>
      </c>
    </row>
    <row r="1649" spans="1:12" x14ac:dyDescent="0.2">
      <c r="B1649" s="6">
        <v>45429</v>
      </c>
      <c r="C1649" s="71" t="str">
        <f t="shared" si="105"/>
        <v>Пт</v>
      </c>
      <c r="D1649" s="30" t="s">
        <v>19</v>
      </c>
      <c r="E1649" s="30">
        <v>4</v>
      </c>
      <c r="H1649" s="30" t="s">
        <v>92</v>
      </c>
      <c r="I1649" s="69">
        <f t="shared" si="109"/>
        <v>45413</v>
      </c>
      <c r="J1649" s="30" t="str">
        <f>CHOOSE(SUMPRODUCT((K1649:L1649&gt;0)*{1,2})+1,"","переработка","норма","норма + переработка")</f>
        <v>норма</v>
      </c>
      <c r="K1649" s="30">
        <f t="shared" si="108"/>
        <v>0</v>
      </c>
      <c r="L1649" s="30">
        <f>IF(A1649="В/П",,MIN(SUMIFS(L$3:L1648,H$3:H1648,H1649,B$3:B1648,B1649)+E1649,8)-SUMIFS(L$3:L1648,H$3:H1648,H1649,B$3:B1648,B1649))</f>
        <v>4</v>
      </c>
    </row>
    <row r="1650" spans="1:12" x14ac:dyDescent="0.2">
      <c r="A1650" s="66" t="s">
        <v>53</v>
      </c>
      <c r="B1650" s="6">
        <v>45430</v>
      </c>
      <c r="C1650" s="71" t="str">
        <f t="shared" si="105"/>
        <v>Сб</v>
      </c>
      <c r="E1650" s="30">
        <v>0</v>
      </c>
      <c r="H1650" s="30" t="s">
        <v>92</v>
      </c>
      <c r="I1650" s="69">
        <f t="shared" si="109"/>
        <v>45413</v>
      </c>
      <c r="J1650" s="30" t="str">
        <f>CHOOSE(SUMPRODUCT((K1650:L1650&gt;0)*{1,2})+1,"","переработка","норма","норма + переработка")</f>
        <v/>
      </c>
      <c r="K1650" s="30">
        <f t="shared" si="108"/>
        <v>0</v>
      </c>
      <c r="L1650" s="30">
        <f>IF(A1650="В/П",,MIN(SUMIFS(L$3:L1649,H$3:H1649,H1650,B$3:B1649,B1650)+E1650,8)-SUMIFS(L$3:L1649,H$3:H1649,H1650,B$3:B1649,B1650))</f>
        <v>0</v>
      </c>
    </row>
    <row r="1651" spans="1:12" x14ac:dyDescent="0.2">
      <c r="A1651" s="66" t="s">
        <v>53</v>
      </c>
      <c r="B1651" s="6">
        <v>45431</v>
      </c>
      <c r="C1651" s="71" t="str">
        <f t="shared" si="105"/>
        <v>Вс</v>
      </c>
      <c r="E1651" s="30">
        <v>0</v>
      </c>
      <c r="H1651" s="30" t="s">
        <v>92</v>
      </c>
      <c r="I1651" s="69">
        <f t="shared" si="109"/>
        <v>45413</v>
      </c>
      <c r="J1651" s="30" t="str">
        <f>CHOOSE(SUMPRODUCT((K1651:L1651&gt;0)*{1,2})+1,"","переработка","норма","норма + переработка")</f>
        <v/>
      </c>
      <c r="K1651" s="30">
        <f t="shared" si="108"/>
        <v>0</v>
      </c>
      <c r="L1651" s="30">
        <f>IF(A1651="В/П",,MIN(SUMIFS(L$3:L1650,H$3:H1650,H1651,B$3:B1650,B1651)+E1651,8)-SUMIFS(L$3:L1650,H$3:H1650,H1651,B$3:B1650,B1651))</f>
        <v>0</v>
      </c>
    </row>
    <row r="1652" spans="1:12" x14ac:dyDescent="0.2">
      <c r="B1652" s="6">
        <v>45432</v>
      </c>
      <c r="C1652" s="71" t="str">
        <f t="shared" ref="C1652:C1715" si="110">TEXT(B1652,"ДДД")</f>
        <v>Пн</v>
      </c>
      <c r="D1652" s="30" t="s">
        <v>21</v>
      </c>
      <c r="E1652" s="30">
        <v>8</v>
      </c>
      <c r="H1652" s="30" t="s">
        <v>92</v>
      </c>
      <c r="I1652" s="69">
        <f t="shared" si="109"/>
        <v>45413</v>
      </c>
      <c r="J1652" s="30" t="str">
        <f>CHOOSE(SUMPRODUCT((K1652:L1652&gt;0)*{1,2})+1,"","переработка","норма","норма + переработка")</f>
        <v>норма</v>
      </c>
      <c r="K1652" s="30">
        <f t="shared" si="108"/>
        <v>0</v>
      </c>
      <c r="L1652" s="30">
        <f>IF(A1652="В/П",,MIN(SUMIFS(L$3:L1651,H$3:H1651,H1652,B$3:B1651,B1652)+E1652,8)-SUMIFS(L$3:L1651,H$3:H1651,H1652,B$3:B1651,B1652))</f>
        <v>8</v>
      </c>
    </row>
    <row r="1653" spans="1:12" x14ac:dyDescent="0.2">
      <c r="B1653" s="6">
        <v>45433</v>
      </c>
      <c r="C1653" s="71" t="str">
        <f t="shared" si="110"/>
        <v>Вт</v>
      </c>
      <c r="D1653" s="30" t="s">
        <v>21</v>
      </c>
      <c r="E1653" s="30">
        <v>8</v>
      </c>
      <c r="H1653" s="30" t="s">
        <v>92</v>
      </c>
      <c r="I1653" s="69">
        <f t="shared" si="109"/>
        <v>45413</v>
      </c>
      <c r="J1653" s="30" t="str">
        <f>CHOOSE(SUMPRODUCT((K1653:L1653&gt;0)*{1,2})+1,"","переработка","норма","норма + переработка")</f>
        <v>норма</v>
      </c>
      <c r="K1653" s="30">
        <f t="shared" si="108"/>
        <v>0</v>
      </c>
      <c r="L1653" s="30">
        <f>IF(A1653="В/П",,MIN(SUMIFS(L$3:L1652,H$3:H1652,H1653,B$3:B1652,B1653)+E1653,8)-SUMIFS(L$3:L1652,H$3:H1652,H1653,B$3:B1652,B1653))</f>
        <v>8</v>
      </c>
    </row>
    <row r="1654" spans="1:12" x14ac:dyDescent="0.2">
      <c r="B1654" s="6">
        <v>45434</v>
      </c>
      <c r="C1654" s="71" t="str">
        <f t="shared" si="110"/>
        <v>Ср</v>
      </c>
      <c r="D1654" s="30" t="s">
        <v>21</v>
      </c>
      <c r="E1654" s="30">
        <v>5</v>
      </c>
      <c r="H1654" s="30" t="s">
        <v>92</v>
      </c>
      <c r="I1654" s="69">
        <f t="shared" si="109"/>
        <v>45413</v>
      </c>
      <c r="J1654" s="30" t="str">
        <f>CHOOSE(SUMPRODUCT((K1654:L1654&gt;0)*{1,2})+1,"","переработка","норма","норма + переработка")</f>
        <v>норма</v>
      </c>
      <c r="K1654" s="30">
        <f t="shared" si="108"/>
        <v>0</v>
      </c>
      <c r="L1654" s="30">
        <f>IF(A1654="В/П",,MIN(SUMIFS(L$3:L1653,H$3:H1653,H1654,B$3:B1653,B1654)+E1654,8)-SUMIFS(L$3:L1653,H$3:H1653,H1654,B$3:B1653,B1654))</f>
        <v>5</v>
      </c>
    </row>
    <row r="1655" spans="1:12" x14ac:dyDescent="0.2">
      <c r="B1655" s="6">
        <v>45435</v>
      </c>
      <c r="C1655" s="71" t="str">
        <f t="shared" si="110"/>
        <v>Чт</v>
      </c>
      <c r="E1655" s="30">
        <v>0</v>
      </c>
      <c r="H1655" s="30" t="s">
        <v>92</v>
      </c>
      <c r="I1655" s="69">
        <f t="shared" si="109"/>
        <v>45413</v>
      </c>
      <c r="J1655" s="30" t="str">
        <f>CHOOSE(SUMPRODUCT((K1655:L1655&gt;0)*{1,2})+1,"","переработка","норма","норма + переработка")</f>
        <v/>
      </c>
      <c r="K1655" s="30">
        <f t="shared" si="108"/>
        <v>0</v>
      </c>
      <c r="L1655" s="30">
        <f>IF(A1655="В/П",,MIN(SUMIFS(L$3:L1654,H$3:H1654,H1655,B$3:B1654,B1655)+E1655,8)-SUMIFS(L$3:L1654,H$3:H1654,H1655,B$3:B1654,B1655))</f>
        <v>0</v>
      </c>
    </row>
    <row r="1656" spans="1:12" x14ac:dyDescent="0.2">
      <c r="B1656" s="6">
        <v>45436</v>
      </c>
      <c r="C1656" s="71" t="str">
        <f t="shared" si="110"/>
        <v>Пт</v>
      </c>
      <c r="D1656" s="30" t="s">
        <v>21</v>
      </c>
      <c r="E1656" s="30">
        <v>4</v>
      </c>
      <c r="H1656" s="30" t="s">
        <v>92</v>
      </c>
      <c r="I1656" s="69">
        <f t="shared" si="109"/>
        <v>45413</v>
      </c>
      <c r="J1656" s="30" t="str">
        <f>CHOOSE(SUMPRODUCT((K1656:L1656&gt;0)*{1,2})+1,"","переработка","норма","норма + переработка")</f>
        <v>норма</v>
      </c>
      <c r="K1656" s="30">
        <f t="shared" si="108"/>
        <v>0</v>
      </c>
      <c r="L1656" s="30">
        <f>IF(A1656="В/П",,MIN(SUMIFS(L$3:L1655,H$3:H1655,H1656,B$3:B1655,B1656)+E1656,8)-SUMIFS(L$3:L1655,H$3:H1655,H1656,B$3:B1655,B1656))</f>
        <v>4</v>
      </c>
    </row>
    <row r="1657" spans="1:12" x14ac:dyDescent="0.2">
      <c r="A1657" s="66" t="s">
        <v>53</v>
      </c>
      <c r="B1657" s="6">
        <v>45437</v>
      </c>
      <c r="C1657" s="71" t="str">
        <f t="shared" si="110"/>
        <v>Сб</v>
      </c>
      <c r="E1657" s="30">
        <v>0</v>
      </c>
      <c r="H1657" s="30" t="s">
        <v>92</v>
      </c>
      <c r="I1657" s="69">
        <f t="shared" si="109"/>
        <v>45413</v>
      </c>
      <c r="J1657" s="30" t="str">
        <f>CHOOSE(SUMPRODUCT((K1657:L1657&gt;0)*{1,2})+1,"","переработка","норма","норма + переработка")</f>
        <v/>
      </c>
      <c r="K1657" s="30">
        <f t="shared" si="108"/>
        <v>0</v>
      </c>
      <c r="L1657" s="30">
        <f>IF(A1657="В/П",,MIN(SUMIFS(L$3:L1656,H$3:H1656,H1657,B$3:B1656,B1657)+E1657,8)-SUMIFS(L$3:L1656,H$3:H1656,H1657,B$3:B1656,B1657))</f>
        <v>0</v>
      </c>
    </row>
    <row r="1658" spans="1:12" x14ac:dyDescent="0.2">
      <c r="A1658" s="66" t="s">
        <v>53</v>
      </c>
      <c r="B1658" s="6">
        <v>45438</v>
      </c>
      <c r="C1658" s="71" t="str">
        <f t="shared" si="110"/>
        <v>Вс</v>
      </c>
      <c r="E1658" s="30">
        <v>0</v>
      </c>
      <c r="H1658" s="30" t="s">
        <v>92</v>
      </c>
      <c r="I1658" s="69">
        <f t="shared" si="109"/>
        <v>45413</v>
      </c>
      <c r="J1658" s="30" t="str">
        <f>CHOOSE(SUMPRODUCT((K1658:L1658&gt;0)*{1,2})+1,"","переработка","норма","норма + переработка")</f>
        <v/>
      </c>
      <c r="K1658" s="30">
        <f t="shared" si="108"/>
        <v>0</v>
      </c>
      <c r="L1658" s="30">
        <f>IF(A1658="В/П",,MIN(SUMIFS(L$3:L1657,H$3:H1657,H1658,B$3:B1657,B1658)+E1658,8)-SUMIFS(L$3:L1657,H$3:H1657,H1658,B$3:B1657,B1658))</f>
        <v>0</v>
      </c>
    </row>
    <row r="1659" spans="1:12" x14ac:dyDescent="0.2">
      <c r="B1659" s="6">
        <v>45439</v>
      </c>
      <c r="C1659" s="71" t="str">
        <f t="shared" si="110"/>
        <v>Пн</v>
      </c>
      <c r="D1659" s="30" t="s">
        <v>21</v>
      </c>
      <c r="E1659" s="30">
        <v>8</v>
      </c>
      <c r="H1659" s="30" t="s">
        <v>92</v>
      </c>
      <c r="I1659" s="69">
        <f t="shared" si="109"/>
        <v>45413</v>
      </c>
      <c r="J1659" s="30" t="str">
        <f>CHOOSE(SUMPRODUCT((K1659:L1659&gt;0)*{1,2})+1,"","переработка","норма","норма + переработка")</f>
        <v>норма</v>
      </c>
      <c r="K1659" s="30">
        <f t="shared" si="108"/>
        <v>0</v>
      </c>
      <c r="L1659" s="30">
        <f>IF(A1659="В/П",,MIN(SUMIFS(L$3:L1658,H$3:H1658,H1659,B$3:B1658,B1659)+E1659,8)-SUMIFS(L$3:L1658,H$3:H1658,H1659,B$3:B1658,B1659))</f>
        <v>8</v>
      </c>
    </row>
    <row r="1660" spans="1:12" x14ac:dyDescent="0.2">
      <c r="B1660" s="6">
        <v>45440</v>
      </c>
      <c r="C1660" s="71" t="str">
        <f t="shared" si="110"/>
        <v>Вт</v>
      </c>
      <c r="D1660" s="30" t="s">
        <v>21</v>
      </c>
      <c r="E1660" s="30">
        <v>8</v>
      </c>
      <c r="H1660" s="30" t="s">
        <v>92</v>
      </c>
      <c r="I1660" s="69">
        <f t="shared" si="109"/>
        <v>45413</v>
      </c>
      <c r="J1660" s="30" t="str">
        <f>CHOOSE(SUMPRODUCT((K1660:L1660&gt;0)*{1,2})+1,"","переработка","норма","норма + переработка")</f>
        <v>норма</v>
      </c>
      <c r="K1660" s="30">
        <f t="shared" si="108"/>
        <v>0</v>
      </c>
      <c r="L1660" s="30">
        <f>IF(A1660="В/П",,MIN(SUMIFS(L$3:L1659,H$3:H1659,H1660,B$3:B1659,B1660)+E1660,8)-SUMIFS(L$3:L1659,H$3:H1659,H1660,B$3:B1659,B1660))</f>
        <v>8</v>
      </c>
    </row>
    <row r="1661" spans="1:12" x14ac:dyDescent="0.2">
      <c r="B1661" s="6">
        <v>45441</v>
      </c>
      <c r="C1661" s="71" t="str">
        <f t="shared" si="110"/>
        <v>Ср</v>
      </c>
      <c r="D1661" s="30" t="s">
        <v>21</v>
      </c>
      <c r="E1661" s="30">
        <v>5</v>
      </c>
      <c r="H1661" s="30" t="s">
        <v>92</v>
      </c>
      <c r="I1661" s="69">
        <f t="shared" si="109"/>
        <v>45413</v>
      </c>
      <c r="J1661" s="30" t="str">
        <f>CHOOSE(SUMPRODUCT((K1661:L1661&gt;0)*{1,2})+1,"","переработка","норма","норма + переработка")</f>
        <v>норма</v>
      </c>
      <c r="K1661" s="30">
        <f t="shared" si="108"/>
        <v>0</v>
      </c>
      <c r="L1661" s="30">
        <f>IF(A1661="В/П",,MIN(SUMIFS(L$3:L1660,H$3:H1660,H1661,B$3:B1660,B1661)+E1661,8)-SUMIFS(L$3:L1660,H$3:H1660,H1661,B$3:B1660,B1661))</f>
        <v>5</v>
      </c>
    </row>
    <row r="1662" spans="1:12" x14ac:dyDescent="0.2">
      <c r="B1662" s="6">
        <v>45442</v>
      </c>
      <c r="C1662" s="71" t="str">
        <f t="shared" si="110"/>
        <v>Чт</v>
      </c>
      <c r="D1662" s="30" t="s">
        <v>21</v>
      </c>
      <c r="E1662" s="30">
        <v>8</v>
      </c>
      <c r="H1662" s="30" t="s">
        <v>92</v>
      </c>
      <c r="I1662" s="69">
        <f t="shared" si="109"/>
        <v>45413</v>
      </c>
      <c r="J1662" s="30" t="str">
        <f>CHOOSE(SUMPRODUCT((K1662:L1662&gt;0)*{1,2})+1,"","переработка","норма","норма + переработка")</f>
        <v>норма</v>
      </c>
      <c r="K1662" s="30">
        <f t="shared" si="108"/>
        <v>0</v>
      </c>
      <c r="L1662" s="30">
        <f>IF(A1662="В/П",,MIN(SUMIFS(L$3:L1661,H$3:H1661,H1662,B$3:B1661,B1662)+E1662,8)-SUMIFS(L$3:L1661,H$3:H1661,H1662,B$3:B1661,B1662))</f>
        <v>8</v>
      </c>
    </row>
    <row r="1663" spans="1:12" x14ac:dyDescent="0.2">
      <c r="B1663" s="6">
        <v>45443</v>
      </c>
      <c r="C1663" s="71" t="str">
        <f t="shared" si="110"/>
        <v>Пт</v>
      </c>
      <c r="D1663" s="30" t="s">
        <v>21</v>
      </c>
      <c r="E1663" s="30">
        <v>9.5</v>
      </c>
      <c r="H1663" s="30" t="s">
        <v>92</v>
      </c>
      <c r="I1663" s="69">
        <f t="shared" si="109"/>
        <v>45413</v>
      </c>
      <c r="J1663" s="30" t="str">
        <f>CHOOSE(SUMPRODUCT((K1663:L1663&gt;0)*{1,2})+1,"","переработка","норма","норма + переработка")</f>
        <v>норма + переработка</v>
      </c>
      <c r="K1663" s="30">
        <f t="shared" si="108"/>
        <v>1.5</v>
      </c>
      <c r="L1663" s="30">
        <f>IF(A1663="В/П",,MIN(SUMIFS(L$3:L1662,H$3:H1662,H1663,B$3:B1662,B1663)+E1663,8)-SUMIFS(L$3:L1662,H$3:H1662,H1663,B$3:B1662,B1663))</f>
        <v>8</v>
      </c>
    </row>
    <row r="1664" spans="1:12" x14ac:dyDescent="0.2">
      <c r="A1664" s="66" t="s">
        <v>53</v>
      </c>
      <c r="B1664" s="6">
        <v>45413</v>
      </c>
      <c r="C1664" s="71" t="str">
        <f t="shared" si="110"/>
        <v>Ср</v>
      </c>
      <c r="E1664" s="30">
        <v>0</v>
      </c>
      <c r="H1664" s="7" t="s">
        <v>93</v>
      </c>
      <c r="I1664" s="69">
        <f t="shared" si="109"/>
        <v>45413</v>
      </c>
      <c r="J1664" s="30" t="str">
        <f>CHOOSE(SUMPRODUCT((K1664:L1664&gt;0)*{1,2})+1,"","переработка","норма","норма + переработка")</f>
        <v/>
      </c>
      <c r="K1664" s="30">
        <f t="shared" si="108"/>
        <v>0</v>
      </c>
      <c r="L1664" s="30">
        <f>IF(A1664="В/П",,MIN(SUMIFS(L$3:L1663,H$3:H1663,H1664,B$3:B1663,B1664)+E1664,8)-SUMIFS(L$3:L1663,H$3:H1663,H1664,B$3:B1663,B1664))</f>
        <v>0</v>
      </c>
    </row>
    <row r="1665" spans="1:12" x14ac:dyDescent="0.2">
      <c r="B1665" s="6">
        <v>45414</v>
      </c>
      <c r="C1665" s="71" t="str">
        <f t="shared" si="110"/>
        <v>Чт</v>
      </c>
      <c r="E1665" s="30">
        <v>0</v>
      </c>
      <c r="H1665" s="7" t="s">
        <v>93</v>
      </c>
      <c r="I1665" s="69">
        <f t="shared" si="109"/>
        <v>45413</v>
      </c>
      <c r="J1665" s="30" t="str">
        <f>CHOOSE(SUMPRODUCT((K1665:L1665&gt;0)*{1,2})+1,"","переработка","норма","норма + переработка")</f>
        <v/>
      </c>
      <c r="K1665" s="30">
        <f t="shared" si="108"/>
        <v>0</v>
      </c>
      <c r="L1665" s="30">
        <f>IF(A1665="В/П",,MIN(SUMIFS(L$3:L1664,H$3:H1664,H1665,B$3:B1664,B1665)+E1665,8)-SUMIFS(L$3:L1664,H$3:H1664,H1665,B$3:B1664,B1665))</f>
        <v>0</v>
      </c>
    </row>
    <row r="1666" spans="1:12" x14ac:dyDescent="0.2">
      <c r="B1666" s="6">
        <v>45415</v>
      </c>
      <c r="C1666" s="71" t="str">
        <f t="shared" si="110"/>
        <v>Пт</v>
      </c>
      <c r="E1666" s="30">
        <v>0</v>
      </c>
      <c r="H1666" s="7" t="s">
        <v>93</v>
      </c>
      <c r="I1666" s="69">
        <f t="shared" si="109"/>
        <v>45413</v>
      </c>
      <c r="J1666" s="30" t="str">
        <f>CHOOSE(SUMPRODUCT((K1666:L1666&gt;0)*{1,2})+1,"","переработка","норма","норма + переработка")</f>
        <v/>
      </c>
      <c r="K1666" s="30">
        <f t="shared" si="108"/>
        <v>0</v>
      </c>
      <c r="L1666" s="30">
        <f>IF(A1666="В/П",,MIN(SUMIFS(L$3:L1665,H$3:H1665,H1666,B$3:B1665,B1666)+E1666,8)-SUMIFS(L$3:L1665,H$3:H1665,H1666,B$3:B1665,B1666))</f>
        <v>0</v>
      </c>
    </row>
    <row r="1667" spans="1:12" x14ac:dyDescent="0.2">
      <c r="A1667" s="66" t="s">
        <v>53</v>
      </c>
      <c r="B1667" s="6">
        <v>45416</v>
      </c>
      <c r="C1667" s="71" t="str">
        <f t="shared" si="110"/>
        <v>Сб</v>
      </c>
      <c r="E1667" s="30">
        <v>0</v>
      </c>
      <c r="H1667" s="7" t="s">
        <v>93</v>
      </c>
      <c r="I1667" s="69">
        <f t="shared" si="109"/>
        <v>45413</v>
      </c>
      <c r="J1667" s="30" t="str">
        <f>CHOOSE(SUMPRODUCT((K1667:L1667&gt;0)*{1,2})+1,"","переработка","норма","норма + переработка")</f>
        <v/>
      </c>
      <c r="K1667" s="30">
        <f t="shared" si="108"/>
        <v>0</v>
      </c>
      <c r="L1667" s="30">
        <f>IF(A1667="В/П",,MIN(SUMIFS(L$3:L1666,H$3:H1666,H1667,B$3:B1666,B1667)+E1667,8)-SUMIFS(L$3:L1666,H$3:H1666,H1667,B$3:B1666,B1667))</f>
        <v>0</v>
      </c>
    </row>
    <row r="1668" spans="1:12" x14ac:dyDescent="0.2">
      <c r="A1668" s="66" t="s">
        <v>53</v>
      </c>
      <c r="B1668" s="6">
        <v>45417</v>
      </c>
      <c r="C1668" s="71" t="str">
        <f t="shared" si="110"/>
        <v>Вс</v>
      </c>
      <c r="E1668" s="30">
        <v>0</v>
      </c>
      <c r="H1668" s="7" t="s">
        <v>93</v>
      </c>
      <c r="I1668" s="69">
        <f t="shared" si="109"/>
        <v>45413</v>
      </c>
      <c r="J1668" s="30" t="str">
        <f>CHOOSE(SUMPRODUCT((K1668:L1668&gt;0)*{1,2})+1,"","переработка","норма","норма + переработка")</f>
        <v/>
      </c>
      <c r="K1668" s="30">
        <f t="shared" si="108"/>
        <v>0</v>
      </c>
      <c r="L1668" s="30">
        <f>IF(A1668="В/П",,MIN(SUMIFS(L$3:L1667,H$3:H1667,H1668,B$3:B1667,B1668)+E1668,8)-SUMIFS(L$3:L1667,H$3:H1667,H1668,B$3:B1667,B1668))</f>
        <v>0</v>
      </c>
    </row>
    <row r="1669" spans="1:12" x14ac:dyDescent="0.2">
      <c r="B1669" s="6">
        <v>45418</v>
      </c>
      <c r="C1669" s="71" t="str">
        <f t="shared" si="110"/>
        <v>Пн</v>
      </c>
      <c r="E1669" s="30">
        <v>0</v>
      </c>
      <c r="H1669" s="7" t="s">
        <v>93</v>
      </c>
      <c r="I1669" s="69">
        <f t="shared" si="109"/>
        <v>45413</v>
      </c>
      <c r="J1669" s="30" t="str">
        <f>CHOOSE(SUMPRODUCT((K1669:L1669&gt;0)*{1,2})+1,"","переработка","норма","норма + переработка")</f>
        <v/>
      </c>
      <c r="K1669" s="30">
        <f t="shared" si="108"/>
        <v>0</v>
      </c>
      <c r="L1669" s="30">
        <f>IF(A1669="В/П",,MIN(SUMIFS(L$3:L1668,H$3:H1668,H1669,B$3:B1668,B1669)+E1669,8)-SUMIFS(L$3:L1668,H$3:H1668,H1669,B$3:B1668,B1669))</f>
        <v>0</v>
      </c>
    </row>
    <row r="1670" spans="1:12" x14ac:dyDescent="0.2">
      <c r="B1670" s="6">
        <v>45419</v>
      </c>
      <c r="C1670" s="71" t="str">
        <f t="shared" si="110"/>
        <v>Вт</v>
      </c>
      <c r="E1670" s="30">
        <v>0</v>
      </c>
      <c r="H1670" s="7" t="s">
        <v>93</v>
      </c>
      <c r="I1670" s="69">
        <f t="shared" si="109"/>
        <v>45413</v>
      </c>
      <c r="J1670" s="30" t="str">
        <f>CHOOSE(SUMPRODUCT((K1670:L1670&gt;0)*{1,2})+1,"","переработка","норма","норма + переработка")</f>
        <v/>
      </c>
      <c r="K1670" s="30">
        <f t="shared" si="108"/>
        <v>0</v>
      </c>
      <c r="L1670" s="30">
        <f>IF(A1670="В/П",,MIN(SUMIFS(L$3:L1669,H$3:H1669,H1670,B$3:B1669,B1670)+E1670,8)-SUMIFS(L$3:L1669,H$3:H1669,H1670,B$3:B1669,B1670))</f>
        <v>0</v>
      </c>
    </row>
    <row r="1671" spans="1:12" x14ac:dyDescent="0.2">
      <c r="B1671" s="6">
        <v>45420</v>
      </c>
      <c r="C1671" s="71" t="str">
        <f t="shared" si="110"/>
        <v>Ср</v>
      </c>
      <c r="E1671" s="30">
        <v>0</v>
      </c>
      <c r="H1671" s="7" t="s">
        <v>93</v>
      </c>
      <c r="I1671" s="69">
        <f t="shared" si="109"/>
        <v>45413</v>
      </c>
      <c r="J1671" s="30" t="str">
        <f>CHOOSE(SUMPRODUCT((K1671:L1671&gt;0)*{1,2})+1,"","переработка","норма","норма + переработка")</f>
        <v/>
      </c>
      <c r="K1671" s="30">
        <f t="shared" ref="K1671:K1734" si="111">MIN(E1671,E1671-L1671)</f>
        <v>0</v>
      </c>
      <c r="L1671" s="30">
        <f>IF(A1671="В/П",,MIN(SUMIFS(L$3:L1670,H$3:H1670,H1671,B$3:B1670,B1671)+E1671,8)-SUMIFS(L$3:L1670,H$3:H1670,H1671,B$3:B1670,B1671))</f>
        <v>0</v>
      </c>
    </row>
    <row r="1672" spans="1:12" x14ac:dyDescent="0.2">
      <c r="A1672" s="66" t="s">
        <v>53</v>
      </c>
      <c r="B1672" s="6">
        <v>45421</v>
      </c>
      <c r="C1672" s="71" t="str">
        <f t="shared" si="110"/>
        <v>Чт</v>
      </c>
      <c r="E1672" s="30">
        <v>0</v>
      </c>
      <c r="H1672" s="7" t="s">
        <v>93</v>
      </c>
      <c r="I1672" s="69">
        <f t="shared" si="109"/>
        <v>45413</v>
      </c>
      <c r="J1672" s="30" t="str">
        <f>CHOOSE(SUMPRODUCT((K1672:L1672&gt;0)*{1,2})+1,"","переработка","норма","норма + переработка")</f>
        <v/>
      </c>
      <c r="K1672" s="30">
        <f t="shared" si="111"/>
        <v>0</v>
      </c>
      <c r="L1672" s="30">
        <f>IF(A1672="В/П",,MIN(SUMIFS(L$3:L1671,H$3:H1671,H1672,B$3:B1671,B1672)+E1672,8)-SUMIFS(L$3:L1671,H$3:H1671,H1672,B$3:B1671,B1672))</f>
        <v>0</v>
      </c>
    </row>
    <row r="1673" spans="1:12" x14ac:dyDescent="0.2">
      <c r="A1673" s="66" t="s">
        <v>53</v>
      </c>
      <c r="B1673" s="6">
        <v>45422</v>
      </c>
      <c r="C1673" s="71" t="str">
        <f t="shared" si="110"/>
        <v>Пт</v>
      </c>
      <c r="E1673" s="30">
        <v>0</v>
      </c>
      <c r="H1673" s="7" t="s">
        <v>93</v>
      </c>
      <c r="I1673" s="69">
        <f t="shared" si="109"/>
        <v>45413</v>
      </c>
      <c r="J1673" s="30" t="str">
        <f>CHOOSE(SUMPRODUCT((K1673:L1673&gt;0)*{1,2})+1,"","переработка","норма","норма + переработка")</f>
        <v/>
      </c>
      <c r="K1673" s="30">
        <f t="shared" si="111"/>
        <v>0</v>
      </c>
      <c r="L1673" s="30">
        <f>IF(A1673="В/П",,MIN(SUMIFS(L$3:L1672,H$3:H1672,H1673,B$3:B1672,B1673)+E1673,8)-SUMIFS(L$3:L1672,H$3:H1672,H1673,B$3:B1672,B1673))</f>
        <v>0</v>
      </c>
    </row>
    <row r="1674" spans="1:12" x14ac:dyDescent="0.2">
      <c r="A1674" s="66" t="s">
        <v>53</v>
      </c>
      <c r="B1674" s="6">
        <v>45423</v>
      </c>
      <c r="C1674" s="71" t="str">
        <f t="shared" si="110"/>
        <v>Сб</v>
      </c>
      <c r="E1674" s="30">
        <v>0</v>
      </c>
      <c r="H1674" s="7" t="s">
        <v>93</v>
      </c>
      <c r="I1674" s="69">
        <f t="shared" si="109"/>
        <v>45413</v>
      </c>
      <c r="J1674" s="30" t="str">
        <f>CHOOSE(SUMPRODUCT((K1674:L1674&gt;0)*{1,2})+1,"","переработка","норма","норма + переработка")</f>
        <v/>
      </c>
      <c r="K1674" s="30">
        <f t="shared" si="111"/>
        <v>0</v>
      </c>
      <c r="L1674" s="30">
        <f>IF(A1674="В/П",,MIN(SUMIFS(L$3:L1673,H$3:H1673,H1674,B$3:B1673,B1674)+E1674,8)-SUMIFS(L$3:L1673,H$3:H1673,H1674,B$3:B1673,B1674))</f>
        <v>0</v>
      </c>
    </row>
    <row r="1675" spans="1:12" x14ac:dyDescent="0.2">
      <c r="A1675" s="66" t="s">
        <v>53</v>
      </c>
      <c r="B1675" s="6">
        <v>45424</v>
      </c>
      <c r="C1675" s="71" t="str">
        <f t="shared" si="110"/>
        <v>Вс</v>
      </c>
      <c r="E1675" s="30">
        <v>0</v>
      </c>
      <c r="H1675" s="7" t="s">
        <v>93</v>
      </c>
      <c r="I1675" s="69">
        <f t="shared" si="109"/>
        <v>45413</v>
      </c>
      <c r="J1675" s="30" t="str">
        <f>CHOOSE(SUMPRODUCT((K1675:L1675&gt;0)*{1,2})+1,"","переработка","норма","норма + переработка")</f>
        <v/>
      </c>
      <c r="K1675" s="30">
        <f t="shared" si="111"/>
        <v>0</v>
      </c>
      <c r="L1675" s="30">
        <f>IF(A1675="В/П",,MIN(SUMIFS(L$3:L1674,H$3:H1674,H1675,B$3:B1674,B1675)+E1675,8)-SUMIFS(L$3:L1674,H$3:H1674,H1675,B$3:B1674,B1675))</f>
        <v>0</v>
      </c>
    </row>
    <row r="1676" spans="1:12" x14ac:dyDescent="0.2">
      <c r="B1676" s="6">
        <v>45425</v>
      </c>
      <c r="C1676" s="71" t="str">
        <f t="shared" si="110"/>
        <v>Пн</v>
      </c>
      <c r="E1676" s="30">
        <v>0</v>
      </c>
      <c r="H1676" s="7" t="s">
        <v>93</v>
      </c>
      <c r="I1676" s="69">
        <f t="shared" si="109"/>
        <v>45413</v>
      </c>
      <c r="J1676" s="30" t="str">
        <f>CHOOSE(SUMPRODUCT((K1676:L1676&gt;0)*{1,2})+1,"","переработка","норма","норма + переработка")</f>
        <v/>
      </c>
      <c r="K1676" s="30">
        <f t="shared" si="111"/>
        <v>0</v>
      </c>
      <c r="L1676" s="30">
        <f>IF(A1676="В/П",,MIN(SUMIFS(L$3:L1675,H$3:H1675,H1676,B$3:B1675,B1676)+E1676,8)-SUMIFS(L$3:L1675,H$3:H1675,H1676,B$3:B1675,B1676))</f>
        <v>0</v>
      </c>
    </row>
    <row r="1677" spans="1:12" x14ac:dyDescent="0.2">
      <c r="B1677" s="6">
        <v>45426</v>
      </c>
      <c r="C1677" s="71" t="str">
        <f t="shared" si="110"/>
        <v>Вт</v>
      </c>
      <c r="E1677" s="30">
        <v>0</v>
      </c>
      <c r="H1677" s="7" t="s">
        <v>93</v>
      </c>
      <c r="I1677" s="69">
        <f t="shared" si="109"/>
        <v>45413</v>
      </c>
      <c r="J1677" s="30" t="str">
        <f>CHOOSE(SUMPRODUCT((K1677:L1677&gt;0)*{1,2})+1,"","переработка","норма","норма + переработка")</f>
        <v/>
      </c>
      <c r="K1677" s="30">
        <f t="shared" si="111"/>
        <v>0</v>
      </c>
      <c r="L1677" s="30">
        <f>IF(A1677="В/П",,MIN(SUMIFS(L$3:L1676,H$3:H1676,H1677,B$3:B1676,B1677)+E1677,8)-SUMIFS(L$3:L1676,H$3:H1676,H1677,B$3:B1676,B1677))</f>
        <v>0</v>
      </c>
    </row>
    <row r="1678" spans="1:12" x14ac:dyDescent="0.2">
      <c r="B1678" s="6">
        <v>45427</v>
      </c>
      <c r="C1678" s="71" t="str">
        <f t="shared" si="110"/>
        <v>Ср</v>
      </c>
      <c r="E1678" s="30">
        <v>0</v>
      </c>
      <c r="H1678" s="7" t="s">
        <v>93</v>
      </c>
      <c r="I1678" s="69">
        <f t="shared" si="109"/>
        <v>45413</v>
      </c>
      <c r="J1678" s="30" t="str">
        <f>CHOOSE(SUMPRODUCT((K1678:L1678&gt;0)*{1,2})+1,"","переработка","норма","норма + переработка")</f>
        <v/>
      </c>
      <c r="K1678" s="30">
        <f t="shared" si="111"/>
        <v>0</v>
      </c>
      <c r="L1678" s="30">
        <f>IF(A1678="В/П",,MIN(SUMIFS(L$3:L1677,H$3:H1677,H1678,B$3:B1677,B1678)+E1678,8)-SUMIFS(L$3:L1677,H$3:H1677,H1678,B$3:B1677,B1678))</f>
        <v>0</v>
      </c>
    </row>
    <row r="1679" spans="1:12" x14ac:dyDescent="0.2">
      <c r="B1679" s="6">
        <v>45428</v>
      </c>
      <c r="C1679" s="71" t="str">
        <f t="shared" si="110"/>
        <v>Чт</v>
      </c>
      <c r="D1679" s="30" t="s">
        <v>16</v>
      </c>
      <c r="E1679" s="30">
        <v>8</v>
      </c>
      <c r="H1679" s="7" t="s">
        <v>93</v>
      </c>
      <c r="I1679" s="69">
        <f t="shared" si="109"/>
        <v>45413</v>
      </c>
      <c r="J1679" s="30" t="str">
        <f>CHOOSE(SUMPRODUCT((K1679:L1679&gt;0)*{1,2})+1,"","переработка","норма","норма + переработка")</f>
        <v>норма</v>
      </c>
      <c r="K1679" s="30">
        <f t="shared" si="111"/>
        <v>0</v>
      </c>
      <c r="L1679" s="30">
        <f>IF(A1679="В/П",,MIN(SUMIFS(L$3:L1678,H$3:H1678,H1679,B$3:B1678,B1679)+E1679,8)-SUMIFS(L$3:L1678,H$3:H1678,H1679,B$3:B1678,B1679))</f>
        <v>8</v>
      </c>
    </row>
    <row r="1680" spans="1:12" x14ac:dyDescent="0.2">
      <c r="B1680" s="6">
        <v>45429</v>
      </c>
      <c r="C1680" s="71" t="str">
        <f t="shared" si="110"/>
        <v>Пт</v>
      </c>
      <c r="D1680" s="30" t="s">
        <v>16</v>
      </c>
      <c r="E1680" s="30">
        <v>8</v>
      </c>
      <c r="H1680" s="7" t="s">
        <v>93</v>
      </c>
      <c r="I1680" s="69">
        <f t="shared" si="109"/>
        <v>45413</v>
      </c>
      <c r="J1680" s="30" t="str">
        <f>CHOOSE(SUMPRODUCT((K1680:L1680&gt;0)*{1,2})+1,"","переработка","норма","норма + переработка")</f>
        <v>норма</v>
      </c>
      <c r="K1680" s="30">
        <f t="shared" si="111"/>
        <v>0</v>
      </c>
      <c r="L1680" s="30">
        <f>IF(A1680="В/П",,MIN(SUMIFS(L$3:L1679,H$3:H1679,H1680,B$3:B1679,B1680)+E1680,8)-SUMIFS(L$3:L1679,H$3:H1679,H1680,B$3:B1679,B1680))</f>
        <v>8</v>
      </c>
    </row>
    <row r="1681" spans="1:12" x14ac:dyDescent="0.2">
      <c r="A1681" s="66" t="s">
        <v>53</v>
      </c>
      <c r="B1681" s="6">
        <v>45430</v>
      </c>
      <c r="C1681" s="71" t="str">
        <f t="shared" si="110"/>
        <v>Сб</v>
      </c>
      <c r="E1681" s="30">
        <v>0</v>
      </c>
      <c r="H1681" s="7" t="s">
        <v>93</v>
      </c>
      <c r="I1681" s="69">
        <f t="shared" si="109"/>
        <v>45413</v>
      </c>
      <c r="J1681" s="30" t="str">
        <f>CHOOSE(SUMPRODUCT((K1681:L1681&gt;0)*{1,2})+1,"","переработка","норма","норма + переработка")</f>
        <v/>
      </c>
      <c r="K1681" s="30">
        <f t="shared" si="111"/>
        <v>0</v>
      </c>
      <c r="L1681" s="30">
        <f>IF(A1681="В/П",,MIN(SUMIFS(L$3:L1680,H$3:H1680,H1681,B$3:B1680,B1681)+E1681,8)-SUMIFS(L$3:L1680,H$3:H1680,H1681,B$3:B1680,B1681))</f>
        <v>0</v>
      </c>
    </row>
    <row r="1682" spans="1:12" x14ac:dyDescent="0.2">
      <c r="A1682" s="66" t="s">
        <v>53</v>
      </c>
      <c r="B1682" s="6">
        <v>45431</v>
      </c>
      <c r="C1682" s="71" t="str">
        <f t="shared" si="110"/>
        <v>Вс</v>
      </c>
      <c r="E1682" s="30">
        <v>0</v>
      </c>
      <c r="H1682" s="7" t="s">
        <v>93</v>
      </c>
      <c r="I1682" s="69">
        <f t="shared" si="109"/>
        <v>45413</v>
      </c>
      <c r="J1682" s="30" t="str">
        <f>CHOOSE(SUMPRODUCT((K1682:L1682&gt;0)*{1,2})+1,"","переработка","норма","норма + переработка")</f>
        <v/>
      </c>
      <c r="K1682" s="30">
        <f t="shared" si="111"/>
        <v>0</v>
      </c>
      <c r="L1682" s="30">
        <f>IF(A1682="В/П",,MIN(SUMIFS(L$3:L1681,H$3:H1681,H1682,B$3:B1681,B1682)+E1682,8)-SUMIFS(L$3:L1681,H$3:H1681,H1682,B$3:B1681,B1682))</f>
        <v>0</v>
      </c>
    </row>
    <row r="1683" spans="1:12" x14ac:dyDescent="0.2">
      <c r="B1683" s="6">
        <v>45432</v>
      </c>
      <c r="C1683" s="71" t="str">
        <f t="shared" si="110"/>
        <v>Пн</v>
      </c>
      <c r="D1683" s="30" t="s">
        <v>16</v>
      </c>
      <c r="E1683" s="30">
        <v>8</v>
      </c>
      <c r="H1683" s="7" t="s">
        <v>93</v>
      </c>
      <c r="I1683" s="69">
        <f t="shared" si="109"/>
        <v>45413</v>
      </c>
      <c r="J1683" s="30" t="str">
        <f>CHOOSE(SUMPRODUCT((K1683:L1683&gt;0)*{1,2})+1,"","переработка","норма","норма + переработка")</f>
        <v>норма</v>
      </c>
      <c r="K1683" s="30">
        <f t="shared" si="111"/>
        <v>0</v>
      </c>
      <c r="L1683" s="30">
        <f>IF(A1683="В/П",,MIN(SUMIFS(L$3:L1682,H$3:H1682,H1683,B$3:B1682,B1683)+E1683,8)-SUMIFS(L$3:L1682,H$3:H1682,H1683,B$3:B1682,B1683))</f>
        <v>8</v>
      </c>
    </row>
    <row r="1684" spans="1:12" x14ac:dyDescent="0.2">
      <c r="B1684" s="6">
        <v>45433</v>
      </c>
      <c r="C1684" s="71" t="str">
        <f t="shared" si="110"/>
        <v>Вт</v>
      </c>
      <c r="D1684" s="30" t="s">
        <v>16</v>
      </c>
      <c r="E1684" s="30">
        <v>8</v>
      </c>
      <c r="H1684" s="7" t="s">
        <v>93</v>
      </c>
      <c r="I1684" s="69">
        <f t="shared" si="109"/>
        <v>45413</v>
      </c>
      <c r="J1684" s="30" t="str">
        <f>CHOOSE(SUMPRODUCT((K1684:L1684&gt;0)*{1,2})+1,"","переработка","норма","норма + переработка")</f>
        <v>норма</v>
      </c>
      <c r="K1684" s="30">
        <f t="shared" si="111"/>
        <v>0</v>
      </c>
      <c r="L1684" s="30">
        <f>IF(A1684="В/П",,MIN(SUMIFS(L$3:L1683,H$3:H1683,H1684,B$3:B1683,B1684)+E1684,8)-SUMIFS(L$3:L1683,H$3:H1683,H1684,B$3:B1683,B1684))</f>
        <v>8</v>
      </c>
    </row>
    <row r="1685" spans="1:12" x14ac:dyDescent="0.2">
      <c r="B1685" s="6">
        <v>45434</v>
      </c>
      <c r="C1685" s="71" t="str">
        <f t="shared" si="110"/>
        <v>Ср</v>
      </c>
      <c r="D1685" s="30" t="s">
        <v>16</v>
      </c>
      <c r="E1685" s="30">
        <v>8</v>
      </c>
      <c r="H1685" s="7" t="s">
        <v>93</v>
      </c>
      <c r="I1685" s="69">
        <f t="shared" si="109"/>
        <v>45413</v>
      </c>
      <c r="J1685" s="30" t="str">
        <f>CHOOSE(SUMPRODUCT((K1685:L1685&gt;0)*{1,2})+1,"","переработка","норма","норма + переработка")</f>
        <v>норма</v>
      </c>
      <c r="K1685" s="30">
        <f t="shared" si="111"/>
        <v>0</v>
      </c>
      <c r="L1685" s="30">
        <f>IF(A1685="В/П",,MIN(SUMIFS(L$3:L1684,H$3:H1684,H1685,B$3:B1684,B1685)+E1685,8)-SUMIFS(L$3:L1684,H$3:H1684,H1685,B$3:B1684,B1685))</f>
        <v>8</v>
      </c>
    </row>
    <row r="1686" spans="1:12" x14ac:dyDescent="0.2">
      <c r="B1686" s="6">
        <v>45435</v>
      </c>
      <c r="C1686" s="71" t="str">
        <f t="shared" si="110"/>
        <v>Чт</v>
      </c>
      <c r="D1686" s="30" t="s">
        <v>16</v>
      </c>
      <c r="E1686" s="30">
        <v>8</v>
      </c>
      <c r="H1686" s="7" t="s">
        <v>93</v>
      </c>
      <c r="I1686" s="69">
        <f t="shared" si="109"/>
        <v>45413</v>
      </c>
      <c r="J1686" s="30" t="str">
        <f>CHOOSE(SUMPRODUCT((K1686:L1686&gt;0)*{1,2})+1,"","переработка","норма","норма + переработка")</f>
        <v>норма</v>
      </c>
      <c r="K1686" s="30">
        <f t="shared" si="111"/>
        <v>0</v>
      </c>
      <c r="L1686" s="30">
        <f>IF(A1686="В/П",,MIN(SUMIFS(L$3:L1685,H$3:H1685,H1686,B$3:B1685,B1686)+E1686,8)-SUMIFS(L$3:L1685,H$3:H1685,H1686,B$3:B1685,B1686))</f>
        <v>8</v>
      </c>
    </row>
    <row r="1687" spans="1:12" x14ac:dyDescent="0.2">
      <c r="B1687" s="6">
        <v>45436</v>
      </c>
      <c r="C1687" s="71" t="str">
        <f t="shared" si="110"/>
        <v>Пт</v>
      </c>
      <c r="D1687" s="30" t="s">
        <v>16</v>
      </c>
      <c r="E1687" s="30">
        <v>8</v>
      </c>
      <c r="H1687" s="7" t="s">
        <v>93</v>
      </c>
      <c r="I1687" s="69">
        <f t="shared" si="109"/>
        <v>45413</v>
      </c>
      <c r="J1687" s="30" t="str">
        <f>CHOOSE(SUMPRODUCT((K1687:L1687&gt;0)*{1,2})+1,"","переработка","норма","норма + переработка")</f>
        <v>норма</v>
      </c>
      <c r="K1687" s="30">
        <f t="shared" si="111"/>
        <v>0</v>
      </c>
      <c r="L1687" s="30">
        <f>IF(A1687="В/П",,MIN(SUMIFS(L$3:L1686,H$3:H1686,H1687,B$3:B1686,B1687)+E1687,8)-SUMIFS(L$3:L1686,H$3:H1686,H1687,B$3:B1686,B1687))</f>
        <v>8</v>
      </c>
    </row>
    <row r="1688" spans="1:12" x14ac:dyDescent="0.2">
      <c r="A1688" s="66" t="s">
        <v>53</v>
      </c>
      <c r="B1688" s="6">
        <v>45437</v>
      </c>
      <c r="C1688" s="71" t="str">
        <f t="shared" si="110"/>
        <v>Сб</v>
      </c>
      <c r="E1688" s="30">
        <v>0</v>
      </c>
      <c r="H1688" s="7" t="s">
        <v>93</v>
      </c>
      <c r="I1688" s="69">
        <f t="shared" si="109"/>
        <v>45413</v>
      </c>
      <c r="J1688" s="30" t="str">
        <f>CHOOSE(SUMPRODUCT((K1688:L1688&gt;0)*{1,2})+1,"","переработка","норма","норма + переработка")</f>
        <v/>
      </c>
      <c r="K1688" s="30">
        <f t="shared" si="111"/>
        <v>0</v>
      </c>
      <c r="L1688" s="30">
        <f>IF(A1688="В/П",,MIN(SUMIFS(L$3:L1687,H$3:H1687,H1688,B$3:B1687,B1688)+E1688,8)-SUMIFS(L$3:L1687,H$3:H1687,H1688,B$3:B1687,B1688))</f>
        <v>0</v>
      </c>
    </row>
    <row r="1689" spans="1:12" x14ac:dyDescent="0.2">
      <c r="A1689" s="66" t="s">
        <v>53</v>
      </c>
      <c r="B1689" s="6">
        <v>45438</v>
      </c>
      <c r="C1689" s="71" t="str">
        <f t="shared" si="110"/>
        <v>Вс</v>
      </c>
      <c r="E1689" s="30">
        <v>0</v>
      </c>
      <c r="H1689" s="7" t="s">
        <v>93</v>
      </c>
      <c r="I1689" s="69">
        <f t="shared" si="109"/>
        <v>45413</v>
      </c>
      <c r="J1689" s="30" t="str">
        <f>CHOOSE(SUMPRODUCT((K1689:L1689&gt;0)*{1,2})+1,"","переработка","норма","норма + переработка")</f>
        <v/>
      </c>
      <c r="K1689" s="30">
        <f t="shared" si="111"/>
        <v>0</v>
      </c>
      <c r="L1689" s="30">
        <f>IF(A1689="В/П",,MIN(SUMIFS(L$3:L1688,H$3:H1688,H1689,B$3:B1688,B1689)+E1689,8)-SUMIFS(L$3:L1688,H$3:H1688,H1689,B$3:B1688,B1689))</f>
        <v>0</v>
      </c>
    </row>
    <row r="1690" spans="1:12" x14ac:dyDescent="0.2">
      <c r="B1690" s="6">
        <v>45439</v>
      </c>
      <c r="C1690" s="71" t="str">
        <f t="shared" si="110"/>
        <v>Пн</v>
      </c>
      <c r="D1690" s="30" t="s">
        <v>16</v>
      </c>
      <c r="E1690" s="30">
        <v>8</v>
      </c>
      <c r="H1690" s="7" t="s">
        <v>93</v>
      </c>
      <c r="I1690" s="69">
        <f t="shared" si="109"/>
        <v>45413</v>
      </c>
      <c r="J1690" s="30" t="str">
        <f>CHOOSE(SUMPRODUCT((K1690:L1690&gt;0)*{1,2})+1,"","переработка","норма","норма + переработка")</f>
        <v>норма</v>
      </c>
      <c r="K1690" s="30">
        <f t="shared" si="111"/>
        <v>0</v>
      </c>
      <c r="L1690" s="30">
        <f>IF(A1690="В/П",,MIN(SUMIFS(L$3:L1689,H$3:H1689,H1690,B$3:B1689,B1690)+E1690,8)-SUMIFS(L$3:L1689,H$3:H1689,H1690,B$3:B1689,B1690))</f>
        <v>8</v>
      </c>
    </row>
    <row r="1691" spans="1:12" x14ac:dyDescent="0.2">
      <c r="B1691" s="6">
        <v>45440</v>
      </c>
      <c r="C1691" s="71" t="str">
        <f t="shared" si="110"/>
        <v>Вт</v>
      </c>
      <c r="D1691" s="30" t="s">
        <v>16</v>
      </c>
      <c r="E1691" s="30">
        <v>8</v>
      </c>
      <c r="H1691" s="7" t="s">
        <v>93</v>
      </c>
      <c r="I1691" s="69">
        <f t="shared" si="109"/>
        <v>45413</v>
      </c>
      <c r="J1691" s="30" t="str">
        <f>CHOOSE(SUMPRODUCT((K1691:L1691&gt;0)*{1,2})+1,"","переработка","норма","норма + переработка")</f>
        <v>норма</v>
      </c>
      <c r="K1691" s="30">
        <f t="shared" si="111"/>
        <v>0</v>
      </c>
      <c r="L1691" s="30">
        <f>IF(A1691="В/П",,MIN(SUMIFS(L$3:L1690,H$3:H1690,H1691,B$3:B1690,B1691)+E1691,8)-SUMIFS(L$3:L1690,H$3:H1690,H1691,B$3:B1690,B1691))</f>
        <v>8</v>
      </c>
    </row>
    <row r="1692" spans="1:12" x14ac:dyDescent="0.2">
      <c r="B1692" s="6">
        <v>45441</v>
      </c>
      <c r="C1692" s="71" t="str">
        <f t="shared" si="110"/>
        <v>Ср</v>
      </c>
      <c r="D1692" s="30" t="s">
        <v>16</v>
      </c>
      <c r="E1692" s="30">
        <v>8</v>
      </c>
      <c r="H1692" s="7" t="s">
        <v>93</v>
      </c>
      <c r="I1692" s="69">
        <f t="shared" si="109"/>
        <v>45413</v>
      </c>
      <c r="J1692" s="30" t="str">
        <f>CHOOSE(SUMPRODUCT((K1692:L1692&gt;0)*{1,2})+1,"","переработка","норма","норма + переработка")</f>
        <v>норма</v>
      </c>
      <c r="K1692" s="30">
        <f t="shared" si="111"/>
        <v>0</v>
      </c>
      <c r="L1692" s="30">
        <f>IF(A1692="В/П",,MIN(SUMIFS(L$3:L1691,H$3:H1691,H1692,B$3:B1691,B1692)+E1692,8)-SUMIFS(L$3:L1691,H$3:H1691,H1692,B$3:B1691,B1692))</f>
        <v>8</v>
      </c>
    </row>
    <row r="1693" spans="1:12" x14ac:dyDescent="0.2">
      <c r="B1693" s="6">
        <v>45442</v>
      </c>
      <c r="C1693" s="71" t="str">
        <f t="shared" si="110"/>
        <v>Чт</v>
      </c>
      <c r="D1693" s="30" t="s">
        <v>16</v>
      </c>
      <c r="E1693" s="30">
        <v>8</v>
      </c>
      <c r="H1693" s="7" t="s">
        <v>93</v>
      </c>
      <c r="I1693" s="69">
        <f t="shared" si="109"/>
        <v>45413</v>
      </c>
      <c r="J1693" s="30" t="str">
        <f>CHOOSE(SUMPRODUCT((K1693:L1693&gt;0)*{1,2})+1,"","переработка","норма","норма + переработка")</f>
        <v>норма</v>
      </c>
      <c r="K1693" s="30">
        <f t="shared" si="111"/>
        <v>0</v>
      </c>
      <c r="L1693" s="30">
        <f>IF(A1693="В/П",,MIN(SUMIFS(L$3:L1692,H$3:H1692,H1693,B$3:B1692,B1693)+E1693,8)-SUMIFS(L$3:L1692,H$3:H1692,H1693,B$3:B1692,B1693))</f>
        <v>8</v>
      </c>
    </row>
    <row r="1694" spans="1:12" x14ac:dyDescent="0.2">
      <c r="B1694" s="6">
        <v>45443</v>
      </c>
      <c r="C1694" s="71" t="str">
        <f t="shared" si="110"/>
        <v>Пт</v>
      </c>
      <c r="D1694" s="30" t="s">
        <v>16</v>
      </c>
      <c r="E1694" s="30">
        <v>8</v>
      </c>
      <c r="H1694" s="7" t="s">
        <v>93</v>
      </c>
      <c r="I1694" s="69">
        <f t="shared" si="109"/>
        <v>45413</v>
      </c>
      <c r="J1694" s="30" t="str">
        <f>CHOOSE(SUMPRODUCT((K1694:L1694&gt;0)*{1,2})+1,"","переработка","норма","норма + переработка")</f>
        <v>норма</v>
      </c>
      <c r="K1694" s="30">
        <f t="shared" si="111"/>
        <v>0</v>
      </c>
      <c r="L1694" s="30">
        <f>IF(A1694="В/П",,MIN(SUMIFS(L$3:L1693,H$3:H1693,H1694,B$3:B1693,B1694)+E1694,8)-SUMIFS(L$3:L1693,H$3:H1693,H1694,B$3:B1693,B1694))</f>
        <v>8</v>
      </c>
    </row>
    <row r="1695" spans="1:12" x14ac:dyDescent="0.2">
      <c r="A1695" s="66" t="s">
        <v>53</v>
      </c>
      <c r="B1695" s="6">
        <v>45413</v>
      </c>
      <c r="C1695" s="71" t="str">
        <f t="shared" si="110"/>
        <v>Ср</v>
      </c>
      <c r="E1695" s="30">
        <v>0</v>
      </c>
      <c r="H1695" s="30" t="s">
        <v>27</v>
      </c>
      <c r="I1695" s="69">
        <f t="shared" si="109"/>
        <v>45413</v>
      </c>
      <c r="J1695" s="30" t="str">
        <f>CHOOSE(SUMPRODUCT((K1695:L1695&gt;0)*{1,2})+1,"","переработка","норма","норма + переработка")</f>
        <v/>
      </c>
      <c r="K1695" s="30">
        <f t="shared" si="111"/>
        <v>0</v>
      </c>
      <c r="L1695" s="30">
        <f>IF(A1695="В/П",,MIN(SUMIFS(L$3:L1694,H$3:H1694,H1695,B$3:B1694,B1695)+E1695,8)-SUMIFS(L$3:L1694,H$3:H1694,H1695,B$3:B1694,B1695))</f>
        <v>0</v>
      </c>
    </row>
    <row r="1696" spans="1:12" x14ac:dyDescent="0.2">
      <c r="B1696" s="6">
        <v>45414</v>
      </c>
      <c r="C1696" s="71" t="str">
        <f t="shared" si="110"/>
        <v>Чт</v>
      </c>
      <c r="D1696" s="30" t="s">
        <v>91</v>
      </c>
      <c r="E1696" s="30">
        <v>8</v>
      </c>
      <c r="H1696" s="30" t="s">
        <v>27</v>
      </c>
      <c r="I1696" s="69">
        <f t="shared" si="109"/>
        <v>45413</v>
      </c>
      <c r="J1696" s="30" t="str">
        <f>CHOOSE(SUMPRODUCT((K1696:L1696&gt;0)*{1,2})+1,"","переработка","норма","норма + переработка")</f>
        <v>норма</v>
      </c>
      <c r="K1696" s="30">
        <f t="shared" si="111"/>
        <v>0</v>
      </c>
      <c r="L1696" s="30">
        <f>IF(A1696="В/П",,MIN(SUMIFS(L$3:L1695,H$3:H1695,H1696,B$3:B1695,B1696)+E1696,8)-SUMIFS(L$3:L1695,H$3:H1695,H1696,B$3:B1695,B1696))</f>
        <v>8</v>
      </c>
    </row>
    <row r="1697" spans="1:12" x14ac:dyDescent="0.2">
      <c r="B1697" s="6">
        <v>45415</v>
      </c>
      <c r="C1697" s="71" t="str">
        <f t="shared" si="110"/>
        <v>Пт</v>
      </c>
      <c r="D1697" s="30" t="s">
        <v>91</v>
      </c>
      <c r="E1697" s="30">
        <v>8</v>
      </c>
      <c r="H1697" s="30" t="s">
        <v>27</v>
      </c>
      <c r="I1697" s="69">
        <f t="shared" ref="I1697:I1761" si="112">EOMONTH(B1697,-1)+1</f>
        <v>45413</v>
      </c>
      <c r="J1697" s="30" t="str">
        <f>CHOOSE(SUMPRODUCT((K1697:L1697&gt;0)*{1,2})+1,"","переработка","норма","норма + переработка")</f>
        <v>норма</v>
      </c>
      <c r="K1697" s="30">
        <f t="shared" si="111"/>
        <v>0</v>
      </c>
      <c r="L1697" s="30">
        <f>IF(A1697="В/П",,MIN(SUMIFS(L$3:L1696,H$3:H1696,H1697,B$3:B1696,B1697)+E1697,8)-SUMIFS(L$3:L1696,H$3:H1696,H1697,B$3:B1696,B1697))</f>
        <v>8</v>
      </c>
    </row>
    <row r="1698" spans="1:12" x14ac:dyDescent="0.2">
      <c r="A1698" s="66" t="s">
        <v>53</v>
      </c>
      <c r="B1698" s="6">
        <v>45416</v>
      </c>
      <c r="C1698" s="71" t="str">
        <f t="shared" si="110"/>
        <v>Сб</v>
      </c>
      <c r="E1698" s="30">
        <v>0</v>
      </c>
      <c r="H1698" s="30" t="s">
        <v>27</v>
      </c>
      <c r="I1698" s="69">
        <f t="shared" si="112"/>
        <v>45413</v>
      </c>
      <c r="J1698" s="30" t="str">
        <f>CHOOSE(SUMPRODUCT((K1698:L1698&gt;0)*{1,2})+1,"","переработка","норма","норма + переработка")</f>
        <v/>
      </c>
      <c r="K1698" s="30">
        <f t="shared" si="111"/>
        <v>0</v>
      </c>
      <c r="L1698" s="30">
        <f>IF(A1698="В/П",,MIN(SUMIFS(L$3:L1697,H$3:H1697,H1698,B$3:B1697,B1698)+E1698,8)-SUMIFS(L$3:L1697,H$3:H1697,H1698,B$3:B1697,B1698))</f>
        <v>0</v>
      </c>
    </row>
    <row r="1699" spans="1:12" x14ac:dyDescent="0.2">
      <c r="A1699" s="66" t="s">
        <v>53</v>
      </c>
      <c r="B1699" s="6">
        <v>45417</v>
      </c>
      <c r="C1699" s="71" t="str">
        <f t="shared" si="110"/>
        <v>Вс</v>
      </c>
      <c r="E1699" s="30">
        <v>0</v>
      </c>
      <c r="H1699" s="30" t="s">
        <v>27</v>
      </c>
      <c r="I1699" s="69">
        <f t="shared" si="112"/>
        <v>45413</v>
      </c>
      <c r="J1699" s="30" t="str">
        <f>CHOOSE(SUMPRODUCT((K1699:L1699&gt;0)*{1,2})+1,"","переработка","норма","норма + переработка")</f>
        <v/>
      </c>
      <c r="K1699" s="30">
        <f t="shared" si="111"/>
        <v>0</v>
      </c>
      <c r="L1699" s="30">
        <f>IF(A1699="В/П",,MIN(SUMIFS(L$3:L1698,H$3:H1698,H1699,B$3:B1698,B1699)+E1699,8)-SUMIFS(L$3:L1698,H$3:H1698,H1699,B$3:B1698,B1699))</f>
        <v>0</v>
      </c>
    </row>
    <row r="1700" spans="1:12" x14ac:dyDescent="0.2">
      <c r="B1700" s="6">
        <v>45418</v>
      </c>
      <c r="C1700" s="71" t="str">
        <f t="shared" si="110"/>
        <v>Пн</v>
      </c>
      <c r="D1700" s="30" t="s">
        <v>91</v>
      </c>
      <c r="E1700" s="30">
        <v>8</v>
      </c>
      <c r="H1700" s="30" t="s">
        <v>27</v>
      </c>
      <c r="I1700" s="69">
        <f t="shared" si="112"/>
        <v>45413</v>
      </c>
      <c r="J1700" s="30" t="str">
        <f>CHOOSE(SUMPRODUCT((K1700:L1700&gt;0)*{1,2})+1,"","переработка","норма","норма + переработка")</f>
        <v>норма</v>
      </c>
      <c r="K1700" s="30">
        <f t="shared" si="111"/>
        <v>0</v>
      </c>
      <c r="L1700" s="30">
        <f>IF(A1700="В/П",,MIN(SUMIFS(L$3:L1699,H$3:H1699,H1700,B$3:B1699,B1700)+E1700,8)-SUMIFS(L$3:L1699,H$3:H1699,H1700,B$3:B1699,B1700))</f>
        <v>8</v>
      </c>
    </row>
    <row r="1701" spans="1:12" x14ac:dyDescent="0.2">
      <c r="B1701" s="6">
        <v>45419</v>
      </c>
      <c r="C1701" s="71" t="str">
        <f t="shared" si="110"/>
        <v>Вт</v>
      </c>
      <c r="D1701" s="30" t="s">
        <v>91</v>
      </c>
      <c r="E1701" s="30">
        <v>8</v>
      </c>
      <c r="H1701" s="30" t="s">
        <v>27</v>
      </c>
      <c r="I1701" s="69">
        <f t="shared" si="112"/>
        <v>45413</v>
      </c>
      <c r="J1701" s="30" t="str">
        <f>CHOOSE(SUMPRODUCT((K1701:L1701&gt;0)*{1,2})+1,"","переработка","норма","норма + переработка")</f>
        <v>норма</v>
      </c>
      <c r="K1701" s="30">
        <f t="shared" si="111"/>
        <v>0</v>
      </c>
      <c r="L1701" s="30">
        <f>IF(A1701="В/П",,MIN(SUMIFS(L$3:L1700,H$3:H1700,H1701,B$3:B1700,B1701)+E1701,8)-SUMIFS(L$3:L1700,H$3:H1700,H1701,B$3:B1700,B1701))</f>
        <v>8</v>
      </c>
    </row>
    <row r="1702" spans="1:12" x14ac:dyDescent="0.2">
      <c r="B1702" s="6">
        <v>45420</v>
      </c>
      <c r="C1702" s="71" t="str">
        <f t="shared" si="110"/>
        <v>Ср</v>
      </c>
      <c r="D1702" s="30" t="s">
        <v>91</v>
      </c>
      <c r="E1702" s="30">
        <v>7</v>
      </c>
      <c r="H1702" s="30" t="s">
        <v>27</v>
      </c>
      <c r="I1702" s="69">
        <f t="shared" si="112"/>
        <v>45413</v>
      </c>
      <c r="J1702" s="30" t="str">
        <f>CHOOSE(SUMPRODUCT((K1702:L1702&gt;0)*{1,2})+1,"","переработка","норма","норма + переработка")</f>
        <v>норма</v>
      </c>
      <c r="K1702" s="30">
        <f t="shared" si="111"/>
        <v>0</v>
      </c>
      <c r="L1702" s="30">
        <f>IF(A1702="В/П",,MIN(SUMIFS(L$3:L1701,H$3:H1701,H1702,B$3:B1701,B1702)+E1702,8)-SUMIFS(L$3:L1701,H$3:H1701,H1702,B$3:B1701,B1702))</f>
        <v>7</v>
      </c>
    </row>
    <row r="1703" spans="1:12" x14ac:dyDescent="0.2">
      <c r="A1703" s="66" t="s">
        <v>53</v>
      </c>
      <c r="B1703" s="6">
        <v>45421</v>
      </c>
      <c r="C1703" s="71" t="str">
        <f t="shared" si="110"/>
        <v>Чт</v>
      </c>
      <c r="E1703" s="30">
        <v>0</v>
      </c>
      <c r="H1703" s="30" t="s">
        <v>27</v>
      </c>
      <c r="I1703" s="69">
        <f t="shared" si="112"/>
        <v>45413</v>
      </c>
      <c r="J1703" s="30" t="str">
        <f>CHOOSE(SUMPRODUCT((K1703:L1703&gt;0)*{1,2})+1,"","переработка","норма","норма + переработка")</f>
        <v/>
      </c>
      <c r="K1703" s="30">
        <f t="shared" si="111"/>
        <v>0</v>
      </c>
      <c r="L1703" s="30">
        <f>IF(A1703="В/П",,MIN(SUMIFS(L$3:L1702,H$3:H1702,H1703,B$3:B1702,B1703)+E1703,8)-SUMIFS(L$3:L1702,H$3:H1702,H1703,B$3:B1702,B1703))</f>
        <v>0</v>
      </c>
    </row>
    <row r="1704" spans="1:12" x14ac:dyDescent="0.2">
      <c r="A1704" s="66" t="s">
        <v>53</v>
      </c>
      <c r="B1704" s="6">
        <v>45422</v>
      </c>
      <c r="C1704" s="71" t="str">
        <f t="shared" si="110"/>
        <v>Пт</v>
      </c>
      <c r="E1704" s="30">
        <v>0</v>
      </c>
      <c r="H1704" s="30" t="s">
        <v>27</v>
      </c>
      <c r="I1704" s="69">
        <f t="shared" si="112"/>
        <v>45413</v>
      </c>
      <c r="J1704" s="30" t="str">
        <f>CHOOSE(SUMPRODUCT((K1704:L1704&gt;0)*{1,2})+1,"","переработка","норма","норма + переработка")</f>
        <v/>
      </c>
      <c r="K1704" s="30">
        <f t="shared" si="111"/>
        <v>0</v>
      </c>
      <c r="L1704" s="30">
        <f>IF(A1704="В/П",,MIN(SUMIFS(L$3:L1703,H$3:H1703,H1704,B$3:B1703,B1704)+E1704,8)-SUMIFS(L$3:L1703,H$3:H1703,H1704,B$3:B1703,B1704))</f>
        <v>0</v>
      </c>
    </row>
    <row r="1705" spans="1:12" x14ac:dyDescent="0.2">
      <c r="A1705" s="66" t="s">
        <v>53</v>
      </c>
      <c r="B1705" s="6">
        <v>45423</v>
      </c>
      <c r="C1705" s="71" t="str">
        <f t="shared" si="110"/>
        <v>Сб</v>
      </c>
      <c r="E1705" s="30">
        <v>0</v>
      </c>
      <c r="H1705" s="30" t="s">
        <v>27</v>
      </c>
      <c r="I1705" s="69">
        <f t="shared" si="112"/>
        <v>45413</v>
      </c>
      <c r="J1705" s="30" t="str">
        <f>CHOOSE(SUMPRODUCT((K1705:L1705&gt;0)*{1,2})+1,"","переработка","норма","норма + переработка")</f>
        <v/>
      </c>
      <c r="K1705" s="30">
        <f t="shared" si="111"/>
        <v>0</v>
      </c>
      <c r="L1705" s="30">
        <f>IF(A1705="В/П",,MIN(SUMIFS(L$3:L1704,H$3:H1704,H1705,B$3:B1704,B1705)+E1705,8)-SUMIFS(L$3:L1704,H$3:H1704,H1705,B$3:B1704,B1705))</f>
        <v>0</v>
      </c>
    </row>
    <row r="1706" spans="1:12" x14ac:dyDescent="0.2">
      <c r="A1706" s="66" t="s">
        <v>53</v>
      </c>
      <c r="B1706" s="6">
        <v>45424</v>
      </c>
      <c r="C1706" s="71" t="str">
        <f t="shared" si="110"/>
        <v>Вс</v>
      </c>
      <c r="E1706" s="30">
        <v>0</v>
      </c>
      <c r="H1706" s="30" t="s">
        <v>27</v>
      </c>
      <c r="I1706" s="69">
        <f t="shared" si="112"/>
        <v>45413</v>
      </c>
      <c r="J1706" s="30" t="str">
        <f>CHOOSE(SUMPRODUCT((K1706:L1706&gt;0)*{1,2})+1,"","переработка","норма","норма + переработка")</f>
        <v/>
      </c>
      <c r="K1706" s="30">
        <f t="shared" si="111"/>
        <v>0</v>
      </c>
      <c r="L1706" s="30">
        <f>IF(A1706="В/П",,MIN(SUMIFS(L$3:L1705,H$3:H1705,H1706,B$3:B1705,B1706)+E1706,8)-SUMIFS(L$3:L1705,H$3:H1705,H1706,B$3:B1705,B1706))</f>
        <v>0</v>
      </c>
    </row>
    <row r="1707" spans="1:12" x14ac:dyDescent="0.2">
      <c r="B1707" s="6">
        <v>45425</v>
      </c>
      <c r="C1707" s="71" t="str">
        <f t="shared" si="110"/>
        <v>Пн</v>
      </c>
      <c r="D1707" s="30" t="s">
        <v>91</v>
      </c>
      <c r="E1707" s="30">
        <v>8</v>
      </c>
      <c r="H1707" s="30" t="s">
        <v>27</v>
      </c>
      <c r="I1707" s="69">
        <f t="shared" si="112"/>
        <v>45413</v>
      </c>
      <c r="J1707" s="30" t="str">
        <f>CHOOSE(SUMPRODUCT((K1707:L1707&gt;0)*{1,2})+1,"","переработка","норма","норма + переработка")</f>
        <v>норма</v>
      </c>
      <c r="K1707" s="30">
        <f t="shared" si="111"/>
        <v>0</v>
      </c>
      <c r="L1707" s="30">
        <f>IF(A1707="В/П",,MIN(SUMIFS(L$3:L1706,H$3:H1706,H1707,B$3:B1706,B1707)+E1707,8)-SUMIFS(L$3:L1706,H$3:H1706,H1707,B$3:B1706,B1707))</f>
        <v>8</v>
      </c>
    </row>
    <row r="1708" spans="1:12" x14ac:dyDescent="0.2">
      <c r="B1708" s="6">
        <v>45426</v>
      </c>
      <c r="C1708" s="71" t="str">
        <f t="shared" si="110"/>
        <v>Вт</v>
      </c>
      <c r="D1708" s="30" t="s">
        <v>91</v>
      </c>
      <c r="E1708" s="30">
        <v>8</v>
      </c>
      <c r="H1708" s="30" t="s">
        <v>27</v>
      </c>
      <c r="I1708" s="69">
        <f t="shared" si="112"/>
        <v>45413</v>
      </c>
      <c r="J1708" s="30" t="str">
        <f>CHOOSE(SUMPRODUCT((K1708:L1708&gt;0)*{1,2})+1,"","переработка","норма","норма + переработка")</f>
        <v>норма</v>
      </c>
      <c r="K1708" s="30">
        <f t="shared" si="111"/>
        <v>0</v>
      </c>
      <c r="L1708" s="30">
        <f>IF(A1708="В/П",,MIN(SUMIFS(L$3:L1707,H$3:H1707,H1708,B$3:B1707,B1708)+E1708,8)-SUMIFS(L$3:L1707,H$3:H1707,H1708,B$3:B1707,B1708))</f>
        <v>8</v>
      </c>
    </row>
    <row r="1709" spans="1:12" x14ac:dyDescent="0.2">
      <c r="B1709" s="6">
        <v>45427</v>
      </c>
      <c r="C1709" s="71" t="str">
        <f t="shared" si="110"/>
        <v>Ср</v>
      </c>
      <c r="D1709" s="30" t="s">
        <v>91</v>
      </c>
      <c r="E1709" s="30">
        <v>8</v>
      </c>
      <c r="H1709" s="30" t="s">
        <v>27</v>
      </c>
      <c r="I1709" s="69">
        <f t="shared" si="112"/>
        <v>45413</v>
      </c>
      <c r="J1709" s="30" t="str">
        <f>CHOOSE(SUMPRODUCT((K1709:L1709&gt;0)*{1,2})+1,"","переработка","норма","норма + переработка")</f>
        <v>норма</v>
      </c>
      <c r="K1709" s="30">
        <f t="shared" si="111"/>
        <v>0</v>
      </c>
      <c r="L1709" s="30">
        <f>IF(A1709="В/П",,MIN(SUMIFS(L$3:L1708,H$3:H1708,H1709,B$3:B1708,B1709)+E1709,8)-SUMIFS(L$3:L1708,H$3:H1708,H1709,B$3:B1708,B1709))</f>
        <v>8</v>
      </c>
    </row>
    <row r="1710" spans="1:12" x14ac:dyDescent="0.2">
      <c r="B1710" s="6">
        <v>45428</v>
      </c>
      <c r="C1710" s="71" t="str">
        <f t="shared" si="110"/>
        <v>Чт</v>
      </c>
      <c r="D1710" s="30" t="s">
        <v>91</v>
      </c>
      <c r="E1710" s="30">
        <v>8</v>
      </c>
      <c r="H1710" s="30" t="s">
        <v>27</v>
      </c>
      <c r="I1710" s="69">
        <f t="shared" si="112"/>
        <v>45413</v>
      </c>
      <c r="J1710" s="30" t="str">
        <f>CHOOSE(SUMPRODUCT((K1710:L1710&gt;0)*{1,2})+1,"","переработка","норма","норма + переработка")</f>
        <v>норма</v>
      </c>
      <c r="K1710" s="30">
        <f t="shared" si="111"/>
        <v>0</v>
      </c>
      <c r="L1710" s="30">
        <f>IF(A1710="В/П",,MIN(SUMIFS(L$3:L1709,H$3:H1709,H1710,B$3:B1709,B1710)+E1710,8)-SUMIFS(L$3:L1709,H$3:H1709,H1710,B$3:B1709,B1710))</f>
        <v>8</v>
      </c>
    </row>
    <row r="1711" spans="1:12" x14ac:dyDescent="0.2">
      <c r="B1711" s="6">
        <v>45429</v>
      </c>
      <c r="C1711" s="71" t="str">
        <f t="shared" si="110"/>
        <v>Пт</v>
      </c>
      <c r="D1711" s="30" t="s">
        <v>91</v>
      </c>
      <c r="E1711" s="30">
        <v>8</v>
      </c>
      <c r="H1711" s="30" t="s">
        <v>27</v>
      </c>
      <c r="I1711" s="69">
        <f t="shared" si="112"/>
        <v>45413</v>
      </c>
      <c r="J1711" s="30" t="str">
        <f>CHOOSE(SUMPRODUCT((K1711:L1711&gt;0)*{1,2})+1,"","переработка","норма","норма + переработка")</f>
        <v>норма</v>
      </c>
      <c r="K1711" s="30">
        <f t="shared" si="111"/>
        <v>0</v>
      </c>
      <c r="L1711" s="30">
        <f>IF(A1711="В/П",,MIN(SUMIFS(L$3:L1710,H$3:H1710,H1711,B$3:B1710,B1711)+E1711,8)-SUMIFS(L$3:L1710,H$3:H1710,H1711,B$3:B1710,B1711))</f>
        <v>8</v>
      </c>
    </row>
    <row r="1712" spans="1:12" x14ac:dyDescent="0.2">
      <c r="A1712" s="66" t="s">
        <v>53</v>
      </c>
      <c r="B1712" s="6">
        <v>45430</v>
      </c>
      <c r="C1712" s="71" t="str">
        <f t="shared" si="110"/>
        <v>Сб</v>
      </c>
      <c r="D1712" s="30" t="s">
        <v>91</v>
      </c>
      <c r="E1712" s="30">
        <v>8</v>
      </c>
      <c r="H1712" s="30" t="s">
        <v>27</v>
      </c>
      <c r="I1712" s="69">
        <f t="shared" si="112"/>
        <v>45413</v>
      </c>
      <c r="J1712" s="30" t="str">
        <f>CHOOSE(SUMPRODUCT((K1712:L1712&gt;0)*{1,2})+1,"","переработка","норма","норма + переработка")</f>
        <v>переработка</v>
      </c>
      <c r="K1712" s="30">
        <f t="shared" si="111"/>
        <v>8</v>
      </c>
      <c r="L1712" s="30">
        <f>IF(A1712="В/П",,MIN(SUMIFS(L$3:L1711,H$3:H1711,H1712,B$3:B1711,B1712)+E1712,8)-SUMIFS(L$3:L1711,H$3:H1711,H1712,B$3:B1711,B1712))</f>
        <v>0</v>
      </c>
    </row>
    <row r="1713" spans="1:12" x14ac:dyDescent="0.2">
      <c r="A1713" s="66" t="s">
        <v>53</v>
      </c>
      <c r="B1713" s="6">
        <v>45431</v>
      </c>
      <c r="C1713" s="71" t="str">
        <f t="shared" si="110"/>
        <v>Вс</v>
      </c>
      <c r="D1713" s="30" t="s">
        <v>91</v>
      </c>
      <c r="E1713" s="30">
        <v>8</v>
      </c>
      <c r="H1713" s="30" t="s">
        <v>27</v>
      </c>
      <c r="I1713" s="69">
        <f t="shared" si="112"/>
        <v>45413</v>
      </c>
      <c r="J1713" s="30" t="str">
        <f>CHOOSE(SUMPRODUCT((K1713:L1713&gt;0)*{1,2})+1,"","переработка","норма","норма + переработка")</f>
        <v>переработка</v>
      </c>
      <c r="K1713" s="30">
        <f t="shared" si="111"/>
        <v>8</v>
      </c>
      <c r="L1713" s="30">
        <f>IF(A1713="В/П",,MIN(SUMIFS(L$3:L1712,H$3:H1712,H1713,B$3:B1712,B1713)+E1713,8)-SUMIFS(L$3:L1712,H$3:H1712,H1713,B$3:B1712,B1713))</f>
        <v>0</v>
      </c>
    </row>
    <row r="1714" spans="1:12" x14ac:dyDescent="0.2">
      <c r="B1714" s="6">
        <v>45432</v>
      </c>
      <c r="C1714" s="71" t="str">
        <f t="shared" si="110"/>
        <v>Пн</v>
      </c>
      <c r="D1714" s="30" t="s">
        <v>91</v>
      </c>
      <c r="E1714" s="30">
        <v>8</v>
      </c>
      <c r="H1714" s="30" t="s">
        <v>27</v>
      </c>
      <c r="I1714" s="69">
        <f t="shared" si="112"/>
        <v>45413</v>
      </c>
      <c r="J1714" s="30" t="str">
        <f>CHOOSE(SUMPRODUCT((K1714:L1714&gt;0)*{1,2})+1,"","переработка","норма","норма + переработка")</f>
        <v>норма</v>
      </c>
      <c r="K1714" s="30">
        <f t="shared" si="111"/>
        <v>0</v>
      </c>
      <c r="L1714" s="30">
        <f>IF(A1714="В/П",,MIN(SUMIFS(L$3:L1713,H$3:H1713,H1714,B$3:B1713,B1714)+E1714,8)-SUMIFS(L$3:L1713,H$3:H1713,H1714,B$3:B1713,B1714))</f>
        <v>8</v>
      </c>
    </row>
    <row r="1715" spans="1:12" x14ac:dyDescent="0.2">
      <c r="B1715" s="6">
        <v>45433</v>
      </c>
      <c r="C1715" s="71" t="str">
        <f t="shared" si="110"/>
        <v>Вт</v>
      </c>
      <c r="D1715" s="30" t="s">
        <v>91</v>
      </c>
      <c r="E1715" s="30">
        <v>8</v>
      </c>
      <c r="H1715" s="30" t="s">
        <v>27</v>
      </c>
      <c r="I1715" s="69">
        <f t="shared" si="112"/>
        <v>45413</v>
      </c>
      <c r="J1715" s="30" t="str">
        <f>CHOOSE(SUMPRODUCT((K1715:L1715&gt;0)*{1,2})+1,"","переработка","норма","норма + переработка")</f>
        <v>норма</v>
      </c>
      <c r="K1715" s="30">
        <f t="shared" si="111"/>
        <v>0</v>
      </c>
      <c r="L1715" s="30">
        <f>IF(A1715="В/П",,MIN(SUMIFS(L$3:L1714,H$3:H1714,H1715,B$3:B1714,B1715)+E1715,8)-SUMIFS(L$3:L1714,H$3:H1714,H1715,B$3:B1714,B1715))</f>
        <v>8</v>
      </c>
    </row>
    <row r="1716" spans="1:12" x14ac:dyDescent="0.2">
      <c r="B1716" s="6">
        <v>45434</v>
      </c>
      <c r="C1716" s="71" t="str">
        <f t="shared" ref="C1716:C1780" si="113">TEXT(B1716,"ДДД")</f>
        <v>Ср</v>
      </c>
      <c r="D1716" s="30" t="s">
        <v>91</v>
      </c>
      <c r="E1716" s="30">
        <v>8</v>
      </c>
      <c r="H1716" s="30" t="s">
        <v>27</v>
      </c>
      <c r="I1716" s="69">
        <f t="shared" si="112"/>
        <v>45413</v>
      </c>
      <c r="J1716" s="30" t="str">
        <f>CHOOSE(SUMPRODUCT((K1716:L1716&gt;0)*{1,2})+1,"","переработка","норма","норма + переработка")</f>
        <v>норма</v>
      </c>
      <c r="K1716" s="30">
        <f t="shared" si="111"/>
        <v>0</v>
      </c>
      <c r="L1716" s="30">
        <f>IF(A1716="В/П",,MIN(SUMIFS(L$3:L1715,H$3:H1715,H1716,B$3:B1715,B1716)+E1716,8)-SUMIFS(L$3:L1715,H$3:H1715,H1716,B$3:B1715,B1716))</f>
        <v>8</v>
      </c>
    </row>
    <row r="1717" spans="1:12" x14ac:dyDescent="0.2">
      <c r="B1717" s="6">
        <v>45435</v>
      </c>
      <c r="C1717" s="71" t="str">
        <f t="shared" si="113"/>
        <v>Чт</v>
      </c>
      <c r="D1717" s="30" t="s">
        <v>91</v>
      </c>
      <c r="E1717" s="30">
        <v>8</v>
      </c>
      <c r="H1717" s="30" t="s">
        <v>27</v>
      </c>
      <c r="I1717" s="69">
        <f t="shared" si="112"/>
        <v>45413</v>
      </c>
      <c r="J1717" s="30" t="str">
        <f>CHOOSE(SUMPRODUCT((K1717:L1717&gt;0)*{1,2})+1,"","переработка","норма","норма + переработка")</f>
        <v>норма</v>
      </c>
      <c r="K1717" s="30">
        <f t="shared" si="111"/>
        <v>0</v>
      </c>
      <c r="L1717" s="30">
        <f>IF(A1717="В/П",,MIN(SUMIFS(L$3:L1716,H$3:H1716,H1717,B$3:B1716,B1717)+E1717,8)-SUMIFS(L$3:L1716,H$3:H1716,H1717,B$3:B1716,B1717))</f>
        <v>8</v>
      </c>
    </row>
    <row r="1718" spans="1:12" x14ac:dyDescent="0.2">
      <c r="B1718" s="6">
        <v>45436</v>
      </c>
      <c r="C1718" s="71" t="str">
        <f t="shared" si="113"/>
        <v>Пт</v>
      </c>
      <c r="D1718" s="30" t="s">
        <v>91</v>
      </c>
      <c r="E1718" s="30">
        <v>8</v>
      </c>
      <c r="H1718" s="30" t="s">
        <v>27</v>
      </c>
      <c r="I1718" s="69">
        <f t="shared" si="112"/>
        <v>45413</v>
      </c>
      <c r="J1718" s="30" t="str">
        <f>CHOOSE(SUMPRODUCT((K1718:L1718&gt;0)*{1,2})+1,"","переработка","норма","норма + переработка")</f>
        <v>норма</v>
      </c>
      <c r="K1718" s="30">
        <f t="shared" si="111"/>
        <v>0</v>
      </c>
      <c r="L1718" s="30">
        <f>IF(A1718="В/П",,MIN(SUMIFS(L$3:L1717,H$3:H1717,H1718,B$3:B1717,B1718)+E1718,8)-SUMIFS(L$3:L1717,H$3:H1717,H1718,B$3:B1717,B1718))</f>
        <v>8</v>
      </c>
    </row>
    <row r="1719" spans="1:12" x14ac:dyDescent="0.2">
      <c r="A1719" s="66" t="s">
        <v>53</v>
      </c>
      <c r="B1719" s="6">
        <v>45437</v>
      </c>
      <c r="C1719" s="71" t="str">
        <f t="shared" si="113"/>
        <v>Сб</v>
      </c>
      <c r="E1719" s="30">
        <v>0</v>
      </c>
      <c r="H1719" s="30" t="s">
        <v>27</v>
      </c>
      <c r="I1719" s="69">
        <f t="shared" si="112"/>
        <v>45413</v>
      </c>
      <c r="J1719" s="30" t="str">
        <f>CHOOSE(SUMPRODUCT((K1719:L1719&gt;0)*{1,2})+1,"","переработка","норма","норма + переработка")</f>
        <v/>
      </c>
      <c r="K1719" s="30">
        <f t="shared" si="111"/>
        <v>0</v>
      </c>
      <c r="L1719" s="30">
        <f>IF(A1719="В/П",,MIN(SUMIFS(L$3:L1718,H$3:H1718,H1719,B$3:B1718,B1719)+E1719,8)-SUMIFS(L$3:L1718,H$3:H1718,H1719,B$3:B1718,B1719))</f>
        <v>0</v>
      </c>
    </row>
    <row r="1720" spans="1:12" x14ac:dyDescent="0.2">
      <c r="A1720" s="66" t="s">
        <v>53</v>
      </c>
      <c r="B1720" s="6">
        <v>45438</v>
      </c>
      <c r="C1720" s="71" t="str">
        <f t="shared" si="113"/>
        <v>Вс</v>
      </c>
      <c r="E1720" s="30">
        <v>0</v>
      </c>
      <c r="H1720" s="30" t="s">
        <v>27</v>
      </c>
      <c r="I1720" s="69">
        <f t="shared" si="112"/>
        <v>45413</v>
      </c>
      <c r="J1720" s="30" t="str">
        <f>CHOOSE(SUMPRODUCT((K1720:L1720&gt;0)*{1,2})+1,"","переработка","норма","норма + переработка")</f>
        <v/>
      </c>
      <c r="K1720" s="30">
        <f t="shared" si="111"/>
        <v>0</v>
      </c>
      <c r="L1720" s="30">
        <f>IF(A1720="В/П",,MIN(SUMIFS(L$3:L1719,H$3:H1719,H1720,B$3:B1719,B1720)+E1720,8)-SUMIFS(L$3:L1719,H$3:H1719,H1720,B$3:B1719,B1720))</f>
        <v>0</v>
      </c>
    </row>
    <row r="1721" spans="1:12" x14ac:dyDescent="0.2">
      <c r="B1721" s="6">
        <v>45439</v>
      </c>
      <c r="C1721" s="71" t="str">
        <f t="shared" si="113"/>
        <v>Пн</v>
      </c>
      <c r="D1721" s="30" t="s">
        <v>91</v>
      </c>
      <c r="E1721" s="30">
        <v>8</v>
      </c>
      <c r="H1721" s="30" t="s">
        <v>27</v>
      </c>
      <c r="I1721" s="69">
        <f t="shared" si="112"/>
        <v>45413</v>
      </c>
      <c r="J1721" s="30" t="str">
        <f>CHOOSE(SUMPRODUCT((K1721:L1721&gt;0)*{1,2})+1,"","переработка","норма","норма + переработка")</f>
        <v>норма</v>
      </c>
      <c r="K1721" s="30">
        <f t="shared" si="111"/>
        <v>0</v>
      </c>
      <c r="L1721" s="30">
        <f>IF(A1721="В/П",,MIN(SUMIFS(L$3:L1720,H$3:H1720,H1721,B$3:B1720,B1721)+E1721,8)-SUMIFS(L$3:L1720,H$3:H1720,H1721,B$3:B1720,B1721))</f>
        <v>8</v>
      </c>
    </row>
    <row r="1722" spans="1:12" x14ac:dyDescent="0.2">
      <c r="B1722" s="6">
        <v>45440</v>
      </c>
      <c r="C1722" s="71" t="str">
        <f t="shared" si="113"/>
        <v>Вт</v>
      </c>
      <c r="D1722" s="30" t="s">
        <v>91</v>
      </c>
      <c r="E1722" s="30">
        <v>8</v>
      </c>
      <c r="H1722" s="30" t="s">
        <v>27</v>
      </c>
      <c r="I1722" s="69">
        <f t="shared" si="112"/>
        <v>45413</v>
      </c>
      <c r="J1722" s="30" t="str">
        <f>CHOOSE(SUMPRODUCT((K1722:L1722&gt;0)*{1,2})+1,"","переработка","норма","норма + переработка")</f>
        <v>норма</v>
      </c>
      <c r="K1722" s="30">
        <f t="shared" si="111"/>
        <v>0</v>
      </c>
      <c r="L1722" s="30">
        <f>IF(A1722="В/П",,MIN(SUMIFS(L$3:L1721,H$3:H1721,H1722,B$3:B1721,B1722)+E1722,8)-SUMIFS(L$3:L1721,H$3:H1721,H1722,B$3:B1721,B1722))</f>
        <v>8</v>
      </c>
    </row>
    <row r="1723" spans="1:12" x14ac:dyDescent="0.2">
      <c r="B1723" s="6">
        <v>45441</v>
      </c>
      <c r="C1723" s="71" t="str">
        <f t="shared" si="113"/>
        <v>Ср</v>
      </c>
      <c r="D1723" s="30" t="s">
        <v>91</v>
      </c>
      <c r="E1723" s="30">
        <v>8</v>
      </c>
      <c r="H1723" s="30" t="s">
        <v>27</v>
      </c>
      <c r="I1723" s="69">
        <f t="shared" si="112"/>
        <v>45413</v>
      </c>
      <c r="J1723" s="30" t="str">
        <f>CHOOSE(SUMPRODUCT((K1723:L1723&gt;0)*{1,2})+1,"","переработка","норма","норма + переработка")</f>
        <v>норма</v>
      </c>
      <c r="K1723" s="30">
        <f t="shared" si="111"/>
        <v>0</v>
      </c>
      <c r="L1723" s="30">
        <f>IF(A1723="В/П",,MIN(SUMIFS(L$3:L1722,H$3:H1722,H1723,B$3:B1722,B1723)+E1723,8)-SUMIFS(L$3:L1722,H$3:H1722,H1723,B$3:B1722,B1723))</f>
        <v>8</v>
      </c>
    </row>
    <row r="1724" spans="1:12" x14ac:dyDescent="0.2">
      <c r="B1724" s="6">
        <v>45442</v>
      </c>
      <c r="C1724" s="71" t="str">
        <f t="shared" si="113"/>
        <v>Чт</v>
      </c>
      <c r="D1724" s="30" t="s">
        <v>91</v>
      </c>
      <c r="E1724" s="30">
        <v>8</v>
      </c>
      <c r="H1724" s="30" t="s">
        <v>27</v>
      </c>
      <c r="I1724" s="69">
        <f t="shared" si="112"/>
        <v>45413</v>
      </c>
      <c r="J1724" s="30" t="str">
        <f>CHOOSE(SUMPRODUCT((K1724:L1724&gt;0)*{1,2})+1,"","переработка","норма","норма + переработка")</f>
        <v>норма</v>
      </c>
      <c r="K1724" s="30">
        <f t="shared" si="111"/>
        <v>0</v>
      </c>
      <c r="L1724" s="30">
        <f>IF(A1724="В/П",,MIN(SUMIFS(L$3:L1723,H$3:H1723,H1724,B$3:B1723,B1724)+E1724,8)-SUMIFS(L$3:L1723,H$3:H1723,H1724,B$3:B1723,B1724))</f>
        <v>8</v>
      </c>
    </row>
    <row r="1725" spans="1:12" x14ac:dyDescent="0.2">
      <c r="B1725" s="6">
        <v>45443</v>
      </c>
      <c r="C1725" s="71" t="str">
        <f t="shared" si="113"/>
        <v>Пт</v>
      </c>
      <c r="D1725" s="30" t="s">
        <v>91</v>
      </c>
      <c r="E1725" s="30">
        <v>8</v>
      </c>
      <c r="H1725" s="30" t="s">
        <v>27</v>
      </c>
      <c r="I1725" s="69">
        <f t="shared" si="112"/>
        <v>45413</v>
      </c>
      <c r="J1725" s="30" t="str">
        <f>CHOOSE(SUMPRODUCT((K1725:L1725&gt;0)*{1,2})+1,"","переработка","норма","норма + переработка")</f>
        <v>норма</v>
      </c>
      <c r="K1725" s="30">
        <f t="shared" si="111"/>
        <v>0</v>
      </c>
      <c r="L1725" s="30">
        <f>IF(A1725="В/П",,MIN(SUMIFS(L$3:L1724,H$3:H1724,H1725,B$3:B1724,B1725)+E1725,8)-SUMIFS(L$3:L1724,H$3:H1724,H1725,B$3:B1724,B1725))</f>
        <v>8</v>
      </c>
    </row>
    <row r="1726" spans="1:12" x14ac:dyDescent="0.2">
      <c r="A1726" s="66" t="s">
        <v>53</v>
      </c>
      <c r="B1726" s="6">
        <v>45413</v>
      </c>
      <c r="C1726" s="71" t="str">
        <f t="shared" si="113"/>
        <v>Ср</v>
      </c>
      <c r="D1726" s="30" t="s">
        <v>45</v>
      </c>
      <c r="E1726" s="30">
        <v>12</v>
      </c>
      <c r="H1726" s="30" t="s">
        <v>52</v>
      </c>
      <c r="I1726" s="69">
        <f t="shared" si="112"/>
        <v>45413</v>
      </c>
      <c r="J1726" s="30" t="str">
        <f>CHOOSE(SUMPRODUCT((K1726:L1726&gt;0)*{1,2})+1,"","переработка","норма","норма + переработка")</f>
        <v>переработка</v>
      </c>
      <c r="K1726" s="30">
        <f t="shared" si="111"/>
        <v>12</v>
      </c>
      <c r="L1726" s="30">
        <f>IF(A1726="В/П",,MIN(SUMIFS(L$3:L1725,H$3:H1725,H1726,B$3:B1725,B1726)+E1726,8)-SUMIFS(L$3:L1725,H$3:H1725,H1726,B$3:B1725,B1726))</f>
        <v>0</v>
      </c>
    </row>
    <row r="1727" spans="1:12" x14ac:dyDescent="0.2">
      <c r="B1727" s="6">
        <v>45414</v>
      </c>
      <c r="C1727" s="71" t="str">
        <f t="shared" si="113"/>
        <v>Чт</v>
      </c>
      <c r="D1727" s="30" t="s">
        <v>45</v>
      </c>
      <c r="E1727" s="30">
        <v>11</v>
      </c>
      <c r="H1727" s="30" t="s">
        <v>52</v>
      </c>
      <c r="I1727" s="69">
        <f t="shared" si="112"/>
        <v>45413</v>
      </c>
      <c r="J1727" s="30" t="str">
        <f>CHOOSE(SUMPRODUCT((K1727:L1727&gt;0)*{1,2})+1,"","переработка","норма","норма + переработка")</f>
        <v>норма + переработка</v>
      </c>
      <c r="K1727" s="30">
        <f t="shared" si="111"/>
        <v>3</v>
      </c>
      <c r="L1727" s="30">
        <f>IF(A1727="В/П",,MIN(SUMIFS(L$3:L1726,H$3:H1726,H1727,B$3:B1726,B1727)+E1727,8)-SUMIFS(L$3:L1726,H$3:H1726,H1727,B$3:B1726,B1727))</f>
        <v>8</v>
      </c>
    </row>
    <row r="1728" spans="1:12" x14ac:dyDescent="0.2">
      <c r="B1728" s="6">
        <v>45415</v>
      </c>
      <c r="C1728" s="71" t="str">
        <f t="shared" si="113"/>
        <v>Пт</v>
      </c>
      <c r="D1728" s="30" t="s">
        <v>45</v>
      </c>
      <c r="E1728" s="30">
        <v>11</v>
      </c>
      <c r="H1728" s="30" t="s">
        <v>52</v>
      </c>
      <c r="I1728" s="69">
        <f t="shared" si="112"/>
        <v>45413</v>
      </c>
      <c r="J1728" s="30" t="str">
        <f>CHOOSE(SUMPRODUCT((K1728:L1728&gt;0)*{1,2})+1,"","переработка","норма","норма + переработка")</f>
        <v>норма + переработка</v>
      </c>
      <c r="K1728" s="30">
        <f t="shared" si="111"/>
        <v>3</v>
      </c>
      <c r="L1728" s="30">
        <f>IF(A1728="В/П",,MIN(SUMIFS(L$3:L1727,H$3:H1727,H1728,B$3:B1727,B1728)+E1728,8)-SUMIFS(L$3:L1727,H$3:H1727,H1728,B$3:B1727,B1728))</f>
        <v>8</v>
      </c>
    </row>
    <row r="1729" spans="1:12" x14ac:dyDescent="0.2">
      <c r="A1729" s="66" t="s">
        <v>53</v>
      </c>
      <c r="B1729" s="6">
        <v>45416</v>
      </c>
      <c r="C1729" s="71" t="str">
        <f t="shared" si="113"/>
        <v>Сб</v>
      </c>
      <c r="D1729" s="30" t="s">
        <v>45</v>
      </c>
      <c r="E1729" s="30">
        <v>11</v>
      </c>
      <c r="H1729" s="30" t="s">
        <v>52</v>
      </c>
      <c r="I1729" s="69">
        <f t="shared" si="112"/>
        <v>45413</v>
      </c>
      <c r="J1729" s="30" t="str">
        <f>CHOOSE(SUMPRODUCT((K1729:L1729&gt;0)*{1,2})+1,"","переработка","норма","норма + переработка")</f>
        <v>переработка</v>
      </c>
      <c r="K1729" s="30">
        <f t="shared" si="111"/>
        <v>11</v>
      </c>
      <c r="L1729" s="30">
        <f>IF(A1729="В/П",,MIN(SUMIFS(L$3:L1728,H$3:H1728,H1729,B$3:B1728,B1729)+E1729,8)-SUMIFS(L$3:L1728,H$3:H1728,H1729,B$3:B1728,B1729))</f>
        <v>0</v>
      </c>
    </row>
    <row r="1730" spans="1:12" x14ac:dyDescent="0.2">
      <c r="A1730" s="66" t="s">
        <v>53</v>
      </c>
      <c r="B1730" s="6">
        <v>45417</v>
      </c>
      <c r="C1730" s="71" t="str">
        <f t="shared" si="113"/>
        <v>Вс</v>
      </c>
      <c r="D1730" s="30" t="s">
        <v>45</v>
      </c>
      <c r="E1730" s="30">
        <v>11</v>
      </c>
      <c r="H1730" s="30" t="s">
        <v>52</v>
      </c>
      <c r="I1730" s="69">
        <f t="shared" si="112"/>
        <v>45413</v>
      </c>
      <c r="J1730" s="30" t="str">
        <f>CHOOSE(SUMPRODUCT((K1730:L1730&gt;0)*{1,2})+1,"","переработка","норма","норма + переработка")</f>
        <v>переработка</v>
      </c>
      <c r="K1730" s="30">
        <f t="shared" si="111"/>
        <v>11</v>
      </c>
      <c r="L1730" s="30">
        <f>IF(A1730="В/П",,MIN(SUMIFS(L$3:L1729,H$3:H1729,H1730,B$3:B1729,B1730)+E1730,8)-SUMIFS(L$3:L1729,H$3:H1729,H1730,B$3:B1729,B1730))</f>
        <v>0</v>
      </c>
    </row>
    <row r="1731" spans="1:12" x14ac:dyDescent="0.2">
      <c r="B1731" s="6">
        <v>45418</v>
      </c>
      <c r="C1731" s="71" t="str">
        <f t="shared" si="113"/>
        <v>Пн</v>
      </c>
      <c r="D1731" s="30" t="s">
        <v>45</v>
      </c>
      <c r="E1731" s="30">
        <v>12</v>
      </c>
      <c r="H1731" s="30" t="s">
        <v>52</v>
      </c>
      <c r="I1731" s="69">
        <f t="shared" si="112"/>
        <v>45413</v>
      </c>
      <c r="J1731" s="30" t="str">
        <f>CHOOSE(SUMPRODUCT((K1731:L1731&gt;0)*{1,2})+1,"","переработка","норма","норма + переработка")</f>
        <v>норма + переработка</v>
      </c>
      <c r="K1731" s="30">
        <f t="shared" si="111"/>
        <v>4</v>
      </c>
      <c r="L1731" s="30">
        <f>IF(A1731="В/П",,MIN(SUMIFS(L$3:L1730,H$3:H1730,H1731,B$3:B1730,B1731)+E1731,8)-SUMIFS(L$3:L1730,H$3:H1730,H1731,B$3:B1730,B1731))</f>
        <v>8</v>
      </c>
    </row>
    <row r="1732" spans="1:12" x14ac:dyDescent="0.2">
      <c r="B1732" s="6">
        <v>45419</v>
      </c>
      <c r="C1732" s="71" t="str">
        <f t="shared" si="113"/>
        <v>Вт</v>
      </c>
      <c r="D1732" s="30" t="s">
        <v>45</v>
      </c>
      <c r="E1732" s="30">
        <v>8</v>
      </c>
      <c r="H1732" s="30" t="s">
        <v>52</v>
      </c>
      <c r="I1732" s="69">
        <f t="shared" si="112"/>
        <v>45413</v>
      </c>
      <c r="J1732" s="30" t="str">
        <f>CHOOSE(SUMPRODUCT((K1732:L1732&gt;0)*{1,2})+1,"","переработка","норма","норма + переработка")</f>
        <v>норма</v>
      </c>
      <c r="K1732" s="30">
        <f t="shared" si="111"/>
        <v>0</v>
      </c>
      <c r="L1732" s="30">
        <f>IF(A1732="В/П",,MIN(SUMIFS(L$3:L1731,H$3:H1731,H1732,B$3:B1731,B1732)+E1732,8)-SUMIFS(L$3:L1731,H$3:H1731,H1732,B$3:B1731,B1732))</f>
        <v>8</v>
      </c>
    </row>
    <row r="1733" spans="1:12" x14ac:dyDescent="0.2">
      <c r="B1733" s="6">
        <v>45420</v>
      </c>
      <c r="C1733" s="71" t="str">
        <f t="shared" si="113"/>
        <v>Ср</v>
      </c>
      <c r="D1733" s="30" t="s">
        <v>45</v>
      </c>
      <c r="E1733" s="30">
        <v>8</v>
      </c>
      <c r="H1733" s="30" t="s">
        <v>52</v>
      </c>
      <c r="I1733" s="69">
        <f t="shared" si="112"/>
        <v>45413</v>
      </c>
      <c r="J1733" s="30" t="str">
        <f>CHOOSE(SUMPRODUCT((K1733:L1733&gt;0)*{1,2})+1,"","переработка","норма","норма + переработка")</f>
        <v>норма</v>
      </c>
      <c r="K1733" s="30">
        <f t="shared" si="111"/>
        <v>0</v>
      </c>
      <c r="L1733" s="30">
        <f>IF(A1733="В/П",,MIN(SUMIFS(L$3:L1732,H$3:H1732,H1733,B$3:B1732,B1733)+E1733,8)-SUMIFS(L$3:L1732,H$3:H1732,H1733,B$3:B1732,B1733))</f>
        <v>8</v>
      </c>
    </row>
    <row r="1734" spans="1:12" x14ac:dyDescent="0.2">
      <c r="A1734" s="66" t="s">
        <v>53</v>
      </c>
      <c r="B1734" s="6">
        <v>45421</v>
      </c>
      <c r="C1734" s="71" t="str">
        <f t="shared" si="113"/>
        <v>Чт</v>
      </c>
      <c r="E1734" s="30">
        <v>0</v>
      </c>
      <c r="H1734" s="30" t="s">
        <v>52</v>
      </c>
      <c r="I1734" s="69">
        <f t="shared" si="112"/>
        <v>45413</v>
      </c>
      <c r="J1734" s="30" t="str">
        <f>CHOOSE(SUMPRODUCT((K1734:L1734&gt;0)*{1,2})+1,"","переработка","норма","норма + переработка")</f>
        <v/>
      </c>
      <c r="K1734" s="30">
        <f t="shared" si="111"/>
        <v>0</v>
      </c>
      <c r="L1734" s="30">
        <f>IF(A1734="В/П",,MIN(SUMIFS(L$3:L1733,H$3:H1733,H1734,B$3:B1733,B1734)+E1734,8)-SUMIFS(L$3:L1733,H$3:H1733,H1734,B$3:B1733,B1734))</f>
        <v>0</v>
      </c>
    </row>
    <row r="1735" spans="1:12" x14ac:dyDescent="0.2">
      <c r="A1735" s="66" t="s">
        <v>53</v>
      </c>
      <c r="B1735" s="6">
        <v>45422</v>
      </c>
      <c r="C1735" s="71" t="str">
        <f t="shared" si="113"/>
        <v>Пт</v>
      </c>
      <c r="E1735" s="30">
        <v>0</v>
      </c>
      <c r="H1735" s="30" t="s">
        <v>52</v>
      </c>
      <c r="I1735" s="69">
        <f t="shared" si="112"/>
        <v>45413</v>
      </c>
      <c r="J1735" s="30" t="str">
        <f>CHOOSE(SUMPRODUCT((K1735:L1735&gt;0)*{1,2})+1,"","переработка","норма","норма + переработка")</f>
        <v/>
      </c>
      <c r="K1735" s="30">
        <f t="shared" ref="K1735:K1799" si="114">MIN(E1735,E1735-L1735)</f>
        <v>0</v>
      </c>
      <c r="L1735" s="30">
        <f>IF(A1735="В/П",,MIN(SUMIFS(L$3:L1734,H$3:H1734,H1735,B$3:B1734,B1735)+E1735,8)-SUMIFS(L$3:L1734,H$3:H1734,H1735,B$3:B1734,B1735))</f>
        <v>0</v>
      </c>
    </row>
    <row r="1736" spans="1:12" x14ac:dyDescent="0.2">
      <c r="A1736" s="66" t="s">
        <v>53</v>
      </c>
      <c r="B1736" s="6">
        <v>45423</v>
      </c>
      <c r="C1736" s="71" t="str">
        <f t="shared" si="113"/>
        <v>Сб</v>
      </c>
      <c r="E1736" s="30">
        <v>0</v>
      </c>
      <c r="H1736" s="30" t="s">
        <v>52</v>
      </c>
      <c r="I1736" s="69">
        <f t="shared" si="112"/>
        <v>45413</v>
      </c>
      <c r="J1736" s="30" t="str">
        <f>CHOOSE(SUMPRODUCT((K1736:L1736&gt;0)*{1,2})+1,"","переработка","норма","норма + переработка")</f>
        <v/>
      </c>
      <c r="K1736" s="30">
        <f t="shared" si="114"/>
        <v>0</v>
      </c>
      <c r="L1736" s="30">
        <f>IF(A1736="В/П",,MIN(SUMIFS(L$3:L1735,H$3:H1735,H1736,B$3:B1735,B1736)+E1736,8)-SUMIFS(L$3:L1735,H$3:H1735,H1736,B$3:B1735,B1736))</f>
        <v>0</v>
      </c>
    </row>
    <row r="1737" spans="1:12" x14ac:dyDescent="0.2">
      <c r="A1737" s="66" t="s">
        <v>53</v>
      </c>
      <c r="B1737" s="6">
        <v>45424</v>
      </c>
      <c r="C1737" s="71" t="str">
        <f t="shared" si="113"/>
        <v>Вс</v>
      </c>
      <c r="E1737" s="30">
        <v>0</v>
      </c>
      <c r="H1737" s="30" t="s">
        <v>52</v>
      </c>
      <c r="I1737" s="69">
        <f t="shared" si="112"/>
        <v>45413</v>
      </c>
      <c r="J1737" s="30" t="str">
        <f>CHOOSE(SUMPRODUCT((K1737:L1737&gt;0)*{1,2})+1,"","переработка","норма","норма + переработка")</f>
        <v/>
      </c>
      <c r="K1737" s="30">
        <f t="shared" si="114"/>
        <v>0</v>
      </c>
      <c r="L1737" s="30">
        <f>IF(A1737="В/П",,MIN(SUMIFS(L$3:L1736,H$3:H1736,H1737,B$3:B1736,B1737)+E1737,8)-SUMIFS(L$3:L1736,H$3:H1736,H1737,B$3:B1736,B1737))</f>
        <v>0</v>
      </c>
    </row>
    <row r="1738" spans="1:12" x14ac:dyDescent="0.2">
      <c r="B1738" s="6">
        <v>45425</v>
      </c>
      <c r="C1738" s="71" t="str">
        <f t="shared" si="113"/>
        <v>Пн</v>
      </c>
      <c r="D1738" s="30" t="s">
        <v>45</v>
      </c>
      <c r="E1738" s="30">
        <v>8</v>
      </c>
      <c r="H1738" s="30" t="s">
        <v>52</v>
      </c>
      <c r="I1738" s="69">
        <f t="shared" si="112"/>
        <v>45413</v>
      </c>
      <c r="J1738" s="30" t="str">
        <f>CHOOSE(SUMPRODUCT((K1738:L1738&gt;0)*{1,2})+1,"","переработка","норма","норма + переработка")</f>
        <v>норма</v>
      </c>
      <c r="K1738" s="30">
        <f t="shared" si="114"/>
        <v>0</v>
      </c>
      <c r="L1738" s="30">
        <f>IF(A1738="В/П",,MIN(SUMIFS(L$3:L1737,H$3:H1737,H1738,B$3:B1737,B1738)+E1738,8)-SUMIFS(L$3:L1737,H$3:H1737,H1738,B$3:B1737,B1738))</f>
        <v>8</v>
      </c>
    </row>
    <row r="1739" spans="1:12" x14ac:dyDescent="0.2">
      <c r="B1739" s="6">
        <v>45426</v>
      </c>
      <c r="C1739" s="71" t="str">
        <f t="shared" si="113"/>
        <v>Вт</v>
      </c>
      <c r="D1739" s="30" t="s">
        <v>42</v>
      </c>
      <c r="E1739" s="30">
        <v>8</v>
      </c>
      <c r="H1739" s="30" t="s">
        <v>52</v>
      </c>
      <c r="I1739" s="69">
        <f t="shared" si="112"/>
        <v>45413</v>
      </c>
      <c r="J1739" s="30" t="str">
        <f>CHOOSE(SUMPRODUCT((K1739:L1739&gt;0)*{1,2})+1,"","переработка","норма","норма + переработка")</f>
        <v>норма</v>
      </c>
      <c r="K1739" s="30">
        <f t="shared" si="114"/>
        <v>0</v>
      </c>
      <c r="L1739" s="30">
        <f>IF(A1739="В/П",,MIN(SUMIFS(L$3:L1738,H$3:H1738,H1739,B$3:B1738,B1739)+E1739,8)-SUMIFS(L$3:L1738,H$3:H1738,H1739,B$3:B1738,B1739))</f>
        <v>8</v>
      </c>
    </row>
    <row r="1740" spans="1:12" x14ac:dyDescent="0.2">
      <c r="B1740" s="6">
        <v>45427</v>
      </c>
      <c r="C1740" s="71" t="str">
        <f t="shared" si="113"/>
        <v>Ср</v>
      </c>
      <c r="D1740" s="30" t="s">
        <v>42</v>
      </c>
      <c r="E1740" s="30">
        <v>8</v>
      </c>
      <c r="H1740" s="30" t="s">
        <v>52</v>
      </c>
      <c r="I1740" s="69">
        <f t="shared" si="112"/>
        <v>45413</v>
      </c>
      <c r="J1740" s="30" t="str">
        <f>CHOOSE(SUMPRODUCT((K1740:L1740&gt;0)*{1,2})+1,"","переработка","норма","норма + переработка")</f>
        <v>норма</v>
      </c>
      <c r="K1740" s="30">
        <f t="shared" si="114"/>
        <v>0</v>
      </c>
      <c r="L1740" s="30">
        <f>IF(A1740="В/П",,MIN(SUMIFS(L$3:L1739,H$3:H1739,H1740,B$3:B1739,B1740)+E1740,8)-SUMIFS(L$3:L1739,H$3:H1739,H1740,B$3:B1739,B1740))</f>
        <v>8</v>
      </c>
    </row>
    <row r="1741" spans="1:12" x14ac:dyDescent="0.2">
      <c r="B1741" s="6">
        <v>45428</v>
      </c>
      <c r="C1741" s="71" t="str">
        <f>TEXT(B1741,"ДДД")</f>
        <v>Чт</v>
      </c>
      <c r="D1741" s="30" t="s">
        <v>45</v>
      </c>
      <c r="E1741" s="30">
        <v>4</v>
      </c>
      <c r="H1741" s="30" t="s">
        <v>52</v>
      </c>
      <c r="I1741" s="69">
        <f>EOMONTH(B1741,-1)+1</f>
        <v>45413</v>
      </c>
      <c r="J1741" s="30" t="str">
        <f>CHOOSE(SUMPRODUCT((K1741:L1741&gt;0)*{1,2})+1,"","переработка","норма","норма + переработка")</f>
        <v>норма</v>
      </c>
      <c r="K1741" s="30">
        <f>MIN(E1741,E1741-L1741)</f>
        <v>0</v>
      </c>
      <c r="L1741" s="30">
        <f>IF(A1741="В/П",,MIN(SUMIFS(L$3:L1740,H$3:H1740,H1741,B$3:B1740,B1741)+E1741,8)-SUMIFS(L$3:L1740,H$3:H1740,H1741,B$3:B1740,B1741))</f>
        <v>4</v>
      </c>
    </row>
    <row r="1742" spans="1:12" x14ac:dyDescent="0.2">
      <c r="B1742" s="6">
        <v>45428</v>
      </c>
      <c r="C1742" s="71" t="str">
        <f t="shared" si="113"/>
        <v>Чт</v>
      </c>
      <c r="D1742" s="30" t="s">
        <v>42</v>
      </c>
      <c r="E1742" s="30">
        <v>4</v>
      </c>
      <c r="H1742" s="30" t="s">
        <v>52</v>
      </c>
      <c r="I1742" s="69">
        <f t="shared" si="112"/>
        <v>45413</v>
      </c>
      <c r="J1742" s="30" t="str">
        <f>CHOOSE(SUMPRODUCT((K1742:L1742&gt;0)*{1,2})+1,"","переработка","норма","норма + переработка")</f>
        <v>норма</v>
      </c>
      <c r="K1742" s="30">
        <f t="shared" si="114"/>
        <v>0</v>
      </c>
      <c r="L1742" s="30">
        <f>IF(A1742="В/П",,MIN(SUMIFS(L$3:L1741,H$3:H1741,H1742,B$3:B1741,B1742)+E1742,8)-SUMIFS(L$3:L1741,H$3:H1741,H1742,B$3:B1741,B1742))</f>
        <v>4</v>
      </c>
    </row>
    <row r="1743" spans="1:12" x14ac:dyDescent="0.2">
      <c r="B1743" s="6">
        <v>45429</v>
      </c>
      <c r="C1743" s="71" t="str">
        <f t="shared" si="113"/>
        <v>Пт</v>
      </c>
      <c r="D1743" s="30" t="s">
        <v>42</v>
      </c>
      <c r="E1743" s="30">
        <v>8</v>
      </c>
      <c r="H1743" s="30" t="s">
        <v>52</v>
      </c>
      <c r="I1743" s="69">
        <f t="shared" si="112"/>
        <v>45413</v>
      </c>
      <c r="J1743" s="30" t="str">
        <f>CHOOSE(SUMPRODUCT((K1743:L1743&gt;0)*{1,2})+1,"","переработка","норма","норма + переработка")</f>
        <v>норма</v>
      </c>
      <c r="K1743" s="30">
        <f t="shared" si="114"/>
        <v>0</v>
      </c>
      <c r="L1743" s="30">
        <f>IF(A1743="В/П",,MIN(SUMIFS(L$3:L1742,H$3:H1742,H1743,B$3:B1742,B1743)+E1743,8)-SUMIFS(L$3:L1742,H$3:H1742,H1743,B$3:B1742,B1743))</f>
        <v>8</v>
      </c>
    </row>
    <row r="1744" spans="1:12" x14ac:dyDescent="0.2">
      <c r="A1744" s="66" t="s">
        <v>53</v>
      </c>
      <c r="B1744" s="6">
        <v>45430</v>
      </c>
      <c r="C1744" s="71" t="str">
        <f t="shared" si="113"/>
        <v>Сб</v>
      </c>
      <c r="E1744" s="30">
        <v>0</v>
      </c>
      <c r="H1744" s="30" t="s">
        <v>52</v>
      </c>
      <c r="I1744" s="69">
        <f t="shared" si="112"/>
        <v>45413</v>
      </c>
      <c r="J1744" s="30" t="str">
        <f>CHOOSE(SUMPRODUCT((K1744:L1744&gt;0)*{1,2})+1,"","переработка","норма","норма + переработка")</f>
        <v/>
      </c>
      <c r="K1744" s="30">
        <f t="shared" si="114"/>
        <v>0</v>
      </c>
      <c r="L1744" s="30">
        <f>IF(A1744="В/П",,MIN(SUMIFS(L$3:L1743,H$3:H1743,H1744,B$3:B1743,B1744)+E1744,8)-SUMIFS(L$3:L1743,H$3:H1743,H1744,B$3:B1743,B1744))</f>
        <v>0</v>
      </c>
    </row>
    <row r="1745" spans="1:12" x14ac:dyDescent="0.2">
      <c r="A1745" s="66" t="s">
        <v>53</v>
      </c>
      <c r="B1745" s="6">
        <v>45431</v>
      </c>
      <c r="C1745" s="71" t="str">
        <f t="shared" si="113"/>
        <v>Вс</v>
      </c>
      <c r="E1745" s="30">
        <v>0</v>
      </c>
      <c r="H1745" s="30" t="s">
        <v>52</v>
      </c>
      <c r="I1745" s="69">
        <f t="shared" si="112"/>
        <v>45413</v>
      </c>
      <c r="J1745" s="30" t="str">
        <f>CHOOSE(SUMPRODUCT((K1745:L1745&gt;0)*{1,2})+1,"","переработка","норма","норма + переработка")</f>
        <v/>
      </c>
      <c r="K1745" s="30">
        <f t="shared" si="114"/>
        <v>0</v>
      </c>
      <c r="L1745" s="30">
        <f>IF(A1745="В/П",,MIN(SUMIFS(L$3:L1744,H$3:H1744,H1745,B$3:B1744,B1745)+E1745,8)-SUMIFS(L$3:L1744,H$3:H1744,H1745,B$3:B1744,B1745))</f>
        <v>0</v>
      </c>
    </row>
    <row r="1746" spans="1:12" x14ac:dyDescent="0.2">
      <c r="B1746" s="6">
        <v>45432</v>
      </c>
      <c r="C1746" s="71" t="str">
        <f t="shared" si="113"/>
        <v>Пн</v>
      </c>
      <c r="D1746" s="30" t="s">
        <v>45</v>
      </c>
      <c r="E1746" s="30">
        <v>8</v>
      </c>
      <c r="H1746" s="30" t="s">
        <v>52</v>
      </c>
      <c r="I1746" s="69">
        <f t="shared" si="112"/>
        <v>45413</v>
      </c>
      <c r="J1746" s="30" t="str">
        <f>CHOOSE(SUMPRODUCT((K1746:L1746&gt;0)*{1,2})+1,"","переработка","норма","норма + переработка")</f>
        <v>норма</v>
      </c>
      <c r="K1746" s="30">
        <f t="shared" si="114"/>
        <v>0</v>
      </c>
      <c r="L1746" s="30">
        <f>IF(A1746="В/П",,MIN(SUMIFS(L$3:L1745,H$3:H1745,H1746,B$3:B1745,B1746)+E1746,8)-SUMIFS(L$3:L1745,H$3:H1745,H1746,B$3:B1745,B1746))</f>
        <v>8</v>
      </c>
    </row>
    <row r="1747" spans="1:12" x14ac:dyDescent="0.2">
      <c r="B1747" s="6">
        <v>45433</v>
      </c>
      <c r="C1747" s="71" t="str">
        <f t="shared" si="113"/>
        <v>Вт</v>
      </c>
      <c r="D1747" s="30" t="s">
        <v>45</v>
      </c>
      <c r="E1747" s="30">
        <v>8</v>
      </c>
      <c r="H1747" s="30" t="s">
        <v>52</v>
      </c>
      <c r="I1747" s="69">
        <f t="shared" si="112"/>
        <v>45413</v>
      </c>
      <c r="J1747" s="30" t="str">
        <f>CHOOSE(SUMPRODUCT((K1747:L1747&gt;0)*{1,2})+1,"","переработка","норма","норма + переработка")</f>
        <v>норма</v>
      </c>
      <c r="K1747" s="30">
        <f t="shared" si="114"/>
        <v>0</v>
      </c>
      <c r="L1747" s="30">
        <f>IF(A1747="В/П",,MIN(SUMIFS(L$3:L1746,H$3:H1746,H1747,B$3:B1746,B1747)+E1747,8)-SUMIFS(L$3:L1746,H$3:H1746,H1747,B$3:B1746,B1747))</f>
        <v>8</v>
      </c>
    </row>
    <row r="1748" spans="1:12" x14ac:dyDescent="0.2">
      <c r="B1748" s="6">
        <v>45434</v>
      </c>
      <c r="C1748" s="71" t="str">
        <f t="shared" si="113"/>
        <v>Ср</v>
      </c>
      <c r="D1748" s="30" t="s">
        <v>45</v>
      </c>
      <c r="E1748" s="30">
        <v>8</v>
      </c>
      <c r="H1748" s="30" t="s">
        <v>52</v>
      </c>
      <c r="I1748" s="69">
        <f t="shared" si="112"/>
        <v>45413</v>
      </c>
      <c r="J1748" s="30" t="str">
        <f>CHOOSE(SUMPRODUCT((K1748:L1748&gt;0)*{1,2})+1,"","переработка","норма","норма + переработка")</f>
        <v>норма</v>
      </c>
      <c r="K1748" s="30">
        <f t="shared" si="114"/>
        <v>0</v>
      </c>
      <c r="L1748" s="30">
        <f>IF(A1748="В/П",,MIN(SUMIFS(L$3:L1747,H$3:H1747,H1748,B$3:B1747,B1748)+E1748,8)-SUMIFS(L$3:L1747,H$3:H1747,H1748,B$3:B1747,B1748))</f>
        <v>8</v>
      </c>
    </row>
    <row r="1749" spans="1:12" x14ac:dyDescent="0.2">
      <c r="B1749" s="6">
        <v>45435</v>
      </c>
      <c r="C1749" s="71" t="str">
        <f t="shared" si="113"/>
        <v>Чт</v>
      </c>
      <c r="D1749" s="30" t="s">
        <v>45</v>
      </c>
      <c r="E1749" s="30">
        <v>8</v>
      </c>
      <c r="H1749" s="30" t="s">
        <v>52</v>
      </c>
      <c r="I1749" s="69">
        <f t="shared" si="112"/>
        <v>45413</v>
      </c>
      <c r="J1749" s="30" t="str">
        <f>CHOOSE(SUMPRODUCT((K1749:L1749&gt;0)*{1,2})+1,"","переработка","норма","норма + переработка")</f>
        <v>норма</v>
      </c>
      <c r="K1749" s="30">
        <f t="shared" si="114"/>
        <v>0</v>
      </c>
      <c r="L1749" s="30">
        <f>IF(A1749="В/П",,MIN(SUMIFS(L$3:L1748,H$3:H1748,H1749,B$3:B1748,B1749)+E1749,8)-SUMIFS(L$3:L1748,H$3:H1748,H1749,B$3:B1748,B1749))</f>
        <v>8</v>
      </c>
    </row>
    <row r="1750" spans="1:12" x14ac:dyDescent="0.2">
      <c r="B1750" s="6">
        <v>45436</v>
      </c>
      <c r="C1750" s="71" t="str">
        <f t="shared" si="113"/>
        <v>Пт</v>
      </c>
      <c r="D1750" s="30" t="s">
        <v>45</v>
      </c>
      <c r="E1750" s="30">
        <v>8</v>
      </c>
      <c r="H1750" s="30" t="s">
        <v>52</v>
      </c>
      <c r="I1750" s="69">
        <f t="shared" si="112"/>
        <v>45413</v>
      </c>
      <c r="J1750" s="30" t="str">
        <f>CHOOSE(SUMPRODUCT((K1750:L1750&gt;0)*{1,2})+1,"","переработка","норма","норма + переработка")</f>
        <v>норма</v>
      </c>
      <c r="K1750" s="30">
        <f t="shared" si="114"/>
        <v>0</v>
      </c>
      <c r="L1750" s="30">
        <f>IF(A1750="В/П",,MIN(SUMIFS(L$3:L1749,H$3:H1749,H1750,B$3:B1749,B1750)+E1750,8)-SUMIFS(L$3:L1749,H$3:H1749,H1750,B$3:B1749,B1750))</f>
        <v>8</v>
      </c>
    </row>
    <row r="1751" spans="1:12" x14ac:dyDescent="0.2">
      <c r="A1751" s="66" t="s">
        <v>53</v>
      </c>
      <c r="B1751" s="6">
        <v>45437</v>
      </c>
      <c r="C1751" s="71" t="str">
        <f t="shared" si="113"/>
        <v>Сб</v>
      </c>
      <c r="E1751" s="30">
        <v>0</v>
      </c>
      <c r="H1751" s="30" t="s">
        <v>52</v>
      </c>
      <c r="I1751" s="69">
        <f t="shared" si="112"/>
        <v>45413</v>
      </c>
      <c r="J1751" s="30" t="str">
        <f>CHOOSE(SUMPRODUCT((K1751:L1751&gt;0)*{1,2})+1,"","переработка","норма","норма + переработка")</f>
        <v/>
      </c>
      <c r="K1751" s="30">
        <f t="shared" si="114"/>
        <v>0</v>
      </c>
      <c r="L1751" s="30">
        <f>IF(A1751="В/П",,MIN(SUMIFS(L$3:L1750,H$3:H1750,H1751,B$3:B1750,B1751)+E1751,8)-SUMIFS(L$3:L1750,H$3:H1750,H1751,B$3:B1750,B1751))</f>
        <v>0</v>
      </c>
    </row>
    <row r="1752" spans="1:12" x14ac:dyDescent="0.2">
      <c r="A1752" s="66" t="s">
        <v>53</v>
      </c>
      <c r="B1752" s="6">
        <v>45438</v>
      </c>
      <c r="C1752" s="71" t="str">
        <f t="shared" si="113"/>
        <v>Вс</v>
      </c>
      <c r="E1752" s="30">
        <v>0</v>
      </c>
      <c r="H1752" s="30" t="s">
        <v>52</v>
      </c>
      <c r="I1752" s="69">
        <f t="shared" si="112"/>
        <v>45413</v>
      </c>
      <c r="J1752" s="30" t="str">
        <f>CHOOSE(SUMPRODUCT((K1752:L1752&gt;0)*{1,2})+1,"","переработка","норма","норма + переработка")</f>
        <v/>
      </c>
      <c r="K1752" s="30">
        <f t="shared" si="114"/>
        <v>0</v>
      </c>
      <c r="L1752" s="30">
        <f>IF(A1752="В/П",,MIN(SUMIFS(L$3:L1751,H$3:H1751,H1752,B$3:B1751,B1752)+E1752,8)-SUMIFS(L$3:L1751,H$3:H1751,H1752,B$3:B1751,B1752))</f>
        <v>0</v>
      </c>
    </row>
    <row r="1753" spans="1:12" x14ac:dyDescent="0.2">
      <c r="B1753" s="6">
        <v>45439</v>
      </c>
      <c r="C1753" s="71" t="str">
        <f t="shared" si="113"/>
        <v>Пн</v>
      </c>
      <c r="D1753" s="30" t="s">
        <v>45</v>
      </c>
      <c r="E1753" s="30">
        <v>8</v>
      </c>
      <c r="H1753" s="30" t="s">
        <v>52</v>
      </c>
      <c r="I1753" s="69">
        <f t="shared" si="112"/>
        <v>45413</v>
      </c>
      <c r="J1753" s="30" t="str">
        <f>CHOOSE(SUMPRODUCT((K1753:L1753&gt;0)*{1,2})+1,"","переработка","норма","норма + переработка")</f>
        <v>норма</v>
      </c>
      <c r="K1753" s="30">
        <f t="shared" si="114"/>
        <v>0</v>
      </c>
      <c r="L1753" s="30">
        <f>IF(A1753="В/П",,MIN(SUMIFS(L$3:L1752,H$3:H1752,H1753,B$3:B1752,B1753)+E1753,8)-SUMIFS(L$3:L1752,H$3:H1752,H1753,B$3:B1752,B1753))</f>
        <v>8</v>
      </c>
    </row>
    <row r="1754" spans="1:12" x14ac:dyDescent="0.2">
      <c r="B1754" s="6">
        <v>45440</v>
      </c>
      <c r="C1754" s="71" t="str">
        <f t="shared" si="113"/>
        <v>Вт</v>
      </c>
      <c r="D1754" s="30" t="s">
        <v>45</v>
      </c>
      <c r="E1754" s="30">
        <v>8</v>
      </c>
      <c r="H1754" s="30" t="s">
        <v>52</v>
      </c>
      <c r="I1754" s="69">
        <f t="shared" si="112"/>
        <v>45413</v>
      </c>
      <c r="J1754" s="30" t="str">
        <f>CHOOSE(SUMPRODUCT((K1754:L1754&gt;0)*{1,2})+1,"","переработка","норма","норма + переработка")</f>
        <v>норма</v>
      </c>
      <c r="K1754" s="30">
        <f t="shared" si="114"/>
        <v>0</v>
      </c>
      <c r="L1754" s="30">
        <f>IF(A1754="В/П",,MIN(SUMIFS(L$3:L1753,H$3:H1753,H1754,B$3:B1753,B1754)+E1754,8)-SUMIFS(L$3:L1753,H$3:H1753,H1754,B$3:B1753,B1754))</f>
        <v>8</v>
      </c>
    </row>
    <row r="1755" spans="1:12" x14ac:dyDescent="0.2">
      <c r="B1755" s="6">
        <v>45441</v>
      </c>
      <c r="C1755" s="71" t="str">
        <f t="shared" si="113"/>
        <v>Ср</v>
      </c>
      <c r="D1755" s="30" t="s">
        <v>45</v>
      </c>
      <c r="E1755" s="30">
        <v>8</v>
      </c>
      <c r="H1755" s="30" t="s">
        <v>52</v>
      </c>
      <c r="I1755" s="69">
        <f t="shared" si="112"/>
        <v>45413</v>
      </c>
      <c r="J1755" s="30" t="str">
        <f>CHOOSE(SUMPRODUCT((K1755:L1755&gt;0)*{1,2})+1,"","переработка","норма","норма + переработка")</f>
        <v>норма</v>
      </c>
      <c r="K1755" s="30">
        <f t="shared" si="114"/>
        <v>0</v>
      </c>
      <c r="L1755" s="30">
        <f>IF(A1755="В/П",,MIN(SUMIFS(L$3:L1754,H$3:H1754,H1755,B$3:B1754,B1755)+E1755,8)-SUMIFS(L$3:L1754,H$3:H1754,H1755,B$3:B1754,B1755))</f>
        <v>8</v>
      </c>
    </row>
    <row r="1756" spans="1:12" x14ac:dyDescent="0.2">
      <c r="B1756" s="6">
        <v>45442</v>
      </c>
      <c r="C1756" s="71" t="str">
        <f t="shared" si="113"/>
        <v>Чт</v>
      </c>
      <c r="D1756" s="30" t="s">
        <v>45</v>
      </c>
      <c r="E1756" s="30">
        <v>8</v>
      </c>
      <c r="H1756" s="30" t="s">
        <v>52</v>
      </c>
      <c r="I1756" s="69">
        <f t="shared" si="112"/>
        <v>45413</v>
      </c>
      <c r="J1756" s="30" t="str">
        <f>CHOOSE(SUMPRODUCT((K1756:L1756&gt;0)*{1,2})+1,"","переработка","норма","норма + переработка")</f>
        <v>норма</v>
      </c>
      <c r="K1756" s="30">
        <f t="shared" si="114"/>
        <v>0</v>
      </c>
      <c r="L1756" s="30">
        <f>IF(A1756="В/П",,MIN(SUMIFS(L$3:L1755,H$3:H1755,H1756,B$3:B1755,B1756)+E1756,8)-SUMIFS(L$3:L1755,H$3:H1755,H1756,B$3:B1755,B1756))</f>
        <v>8</v>
      </c>
    </row>
    <row r="1757" spans="1:12" x14ac:dyDescent="0.2">
      <c r="B1757" s="6">
        <v>45443</v>
      </c>
      <c r="C1757" s="71" t="str">
        <f t="shared" si="113"/>
        <v>Пт</v>
      </c>
      <c r="D1757" s="30" t="s">
        <v>45</v>
      </c>
      <c r="E1757" s="30">
        <v>8</v>
      </c>
      <c r="H1757" s="30" t="s">
        <v>52</v>
      </c>
      <c r="I1757" s="69">
        <f t="shared" si="112"/>
        <v>45413</v>
      </c>
      <c r="J1757" s="30" t="str">
        <f>CHOOSE(SUMPRODUCT((K1757:L1757&gt;0)*{1,2})+1,"","переработка","норма","норма + переработка")</f>
        <v>норма</v>
      </c>
      <c r="K1757" s="30">
        <f t="shared" si="114"/>
        <v>0</v>
      </c>
      <c r="L1757" s="30">
        <f>IF(A1757="В/П",,MIN(SUMIFS(L$3:L1756,H$3:H1756,H1757,B$3:B1756,B1757)+E1757,8)-SUMIFS(L$3:L1756,H$3:H1756,H1757,B$3:B1756,B1757))</f>
        <v>8</v>
      </c>
    </row>
    <row r="1758" spans="1:12" x14ac:dyDescent="0.2">
      <c r="A1758" s="66" t="s">
        <v>53</v>
      </c>
      <c r="B1758" s="6">
        <v>45413</v>
      </c>
      <c r="C1758" s="71" t="str">
        <f t="shared" si="113"/>
        <v>Ср</v>
      </c>
      <c r="E1758" s="30">
        <v>0</v>
      </c>
      <c r="H1758" s="30" t="s">
        <v>32</v>
      </c>
      <c r="I1758" s="69">
        <f t="shared" si="112"/>
        <v>45413</v>
      </c>
      <c r="J1758" s="30" t="str">
        <f>CHOOSE(SUMPRODUCT((K1758:L1758&gt;0)*{1,2})+1,"","переработка","норма","норма + переработка")</f>
        <v/>
      </c>
      <c r="K1758" s="30">
        <f t="shared" si="114"/>
        <v>0</v>
      </c>
      <c r="L1758" s="30">
        <f>IF(A1758="В/П",,MIN(SUMIFS(L$3:L1757,H$3:H1757,H1758,B$3:B1757,B1758)+E1758,8)-SUMIFS(L$3:L1757,H$3:H1757,H1758,B$3:B1757,B1758))</f>
        <v>0</v>
      </c>
    </row>
    <row r="1759" spans="1:12" x14ac:dyDescent="0.2">
      <c r="B1759" s="6">
        <v>45414</v>
      </c>
      <c r="C1759" s="71" t="str">
        <f t="shared" si="113"/>
        <v>Чт</v>
      </c>
      <c r="D1759" s="30" t="s">
        <v>77</v>
      </c>
      <c r="E1759" s="30">
        <v>8</v>
      </c>
      <c r="H1759" s="30" t="s">
        <v>32</v>
      </c>
      <c r="I1759" s="69">
        <f t="shared" si="112"/>
        <v>45413</v>
      </c>
      <c r="J1759" s="30" t="str">
        <f>CHOOSE(SUMPRODUCT((K1759:L1759&gt;0)*{1,2})+1,"","переработка","норма","норма + переработка")</f>
        <v>норма</v>
      </c>
      <c r="K1759" s="30">
        <f t="shared" si="114"/>
        <v>0</v>
      </c>
      <c r="L1759" s="30">
        <f>IF(A1759="В/П",,MIN(SUMIFS(L$3:L1758,H$3:H1758,H1759,B$3:B1758,B1759)+E1759,8)-SUMIFS(L$3:L1758,H$3:H1758,H1759,B$3:B1758,B1759))</f>
        <v>8</v>
      </c>
    </row>
    <row r="1760" spans="1:12" x14ac:dyDescent="0.2">
      <c r="B1760" s="6">
        <v>45415</v>
      </c>
      <c r="C1760" s="71" t="str">
        <f t="shared" si="113"/>
        <v>Пт</v>
      </c>
      <c r="D1760" s="30" t="s">
        <v>77</v>
      </c>
      <c r="E1760" s="30">
        <v>8</v>
      </c>
      <c r="H1760" s="30" t="s">
        <v>32</v>
      </c>
      <c r="I1760" s="69">
        <f t="shared" si="112"/>
        <v>45413</v>
      </c>
      <c r="J1760" s="30" t="str">
        <f>CHOOSE(SUMPRODUCT((K1760:L1760&gt;0)*{1,2})+1,"","переработка","норма","норма + переработка")</f>
        <v>норма</v>
      </c>
      <c r="K1760" s="30">
        <f t="shared" si="114"/>
        <v>0</v>
      </c>
      <c r="L1760" s="30">
        <f>IF(A1760="В/П",,MIN(SUMIFS(L$3:L1759,H$3:H1759,H1760,B$3:B1759,B1760)+E1760,8)-SUMIFS(L$3:L1759,H$3:H1759,H1760,B$3:B1759,B1760))</f>
        <v>8</v>
      </c>
    </row>
    <row r="1761" spans="1:12" x14ac:dyDescent="0.2">
      <c r="A1761" s="66" t="s">
        <v>53</v>
      </c>
      <c r="B1761" s="6">
        <v>45416</v>
      </c>
      <c r="C1761" s="71" t="str">
        <f t="shared" si="113"/>
        <v>Сб</v>
      </c>
      <c r="E1761" s="30">
        <v>0</v>
      </c>
      <c r="H1761" s="30" t="s">
        <v>32</v>
      </c>
      <c r="I1761" s="69">
        <f t="shared" si="112"/>
        <v>45413</v>
      </c>
      <c r="J1761" s="30" t="str">
        <f>CHOOSE(SUMPRODUCT((K1761:L1761&gt;0)*{1,2})+1,"","переработка","норма","норма + переработка")</f>
        <v/>
      </c>
      <c r="K1761" s="30">
        <f t="shared" si="114"/>
        <v>0</v>
      </c>
      <c r="L1761" s="30">
        <f>IF(A1761="В/П",,MIN(SUMIFS(L$3:L1760,H$3:H1760,H1761,B$3:B1760,B1761)+E1761,8)-SUMIFS(L$3:L1760,H$3:H1760,H1761,B$3:B1760,B1761))</f>
        <v>0</v>
      </c>
    </row>
    <row r="1762" spans="1:12" x14ac:dyDescent="0.2">
      <c r="A1762" s="66" t="s">
        <v>53</v>
      </c>
      <c r="B1762" s="6">
        <v>45417</v>
      </c>
      <c r="C1762" s="71" t="str">
        <f t="shared" si="113"/>
        <v>Вс</v>
      </c>
      <c r="E1762" s="30">
        <v>0</v>
      </c>
      <c r="H1762" s="30" t="s">
        <v>32</v>
      </c>
      <c r="I1762" s="69">
        <f t="shared" ref="I1762:I1825" si="115">EOMONTH(B1762,-1)+1</f>
        <v>45413</v>
      </c>
      <c r="J1762" s="30" t="str">
        <f>CHOOSE(SUMPRODUCT((K1762:L1762&gt;0)*{1,2})+1,"","переработка","норма","норма + переработка")</f>
        <v/>
      </c>
      <c r="K1762" s="30">
        <f t="shared" si="114"/>
        <v>0</v>
      </c>
      <c r="L1762" s="30">
        <f>IF(A1762="В/П",,MIN(SUMIFS(L$3:L1761,H$3:H1761,H1762,B$3:B1761,B1762)+E1762,8)-SUMIFS(L$3:L1761,H$3:H1761,H1762,B$3:B1761,B1762))</f>
        <v>0</v>
      </c>
    </row>
    <row r="1763" spans="1:12" x14ac:dyDescent="0.2">
      <c r="B1763" s="6">
        <v>45418</v>
      </c>
      <c r="C1763" s="71" t="str">
        <f t="shared" si="113"/>
        <v>Пн</v>
      </c>
      <c r="D1763" s="30" t="s">
        <v>38</v>
      </c>
      <c r="E1763" s="30">
        <v>8</v>
      </c>
      <c r="H1763" s="30" t="s">
        <v>32</v>
      </c>
      <c r="I1763" s="69">
        <f t="shared" si="115"/>
        <v>45413</v>
      </c>
      <c r="J1763" s="30" t="str">
        <f>CHOOSE(SUMPRODUCT((K1763:L1763&gt;0)*{1,2})+1,"","переработка","норма","норма + переработка")</f>
        <v>норма</v>
      </c>
      <c r="K1763" s="30">
        <f t="shared" si="114"/>
        <v>0</v>
      </c>
      <c r="L1763" s="30">
        <f>IF(A1763="В/П",,MIN(SUMIFS(L$3:L1762,H$3:H1762,H1763,B$3:B1762,B1763)+E1763,8)-SUMIFS(L$3:L1762,H$3:H1762,H1763,B$3:B1762,B1763))</f>
        <v>8</v>
      </c>
    </row>
    <row r="1764" spans="1:12" x14ac:dyDescent="0.2">
      <c r="B1764" s="6">
        <v>45419</v>
      </c>
      <c r="C1764" s="71" t="str">
        <f t="shared" si="113"/>
        <v>Вт</v>
      </c>
      <c r="D1764" s="30" t="s">
        <v>38</v>
      </c>
      <c r="E1764" s="30">
        <v>8</v>
      </c>
      <c r="H1764" s="30" t="s">
        <v>32</v>
      </c>
      <c r="I1764" s="69">
        <f t="shared" si="115"/>
        <v>45413</v>
      </c>
      <c r="J1764" s="30" t="str">
        <f>CHOOSE(SUMPRODUCT((K1764:L1764&gt;0)*{1,2})+1,"","переработка","норма","норма + переработка")</f>
        <v>норма</v>
      </c>
      <c r="K1764" s="30">
        <f t="shared" si="114"/>
        <v>0</v>
      </c>
      <c r="L1764" s="30">
        <f>IF(A1764="В/П",,MIN(SUMIFS(L$3:L1763,H$3:H1763,H1764,B$3:B1763,B1764)+E1764,8)-SUMIFS(L$3:L1763,H$3:H1763,H1764,B$3:B1763,B1764))</f>
        <v>8</v>
      </c>
    </row>
    <row r="1765" spans="1:12" x14ac:dyDescent="0.2">
      <c r="B1765" s="6">
        <v>45420</v>
      </c>
      <c r="C1765" s="71" t="str">
        <f t="shared" si="113"/>
        <v>Ср</v>
      </c>
      <c r="D1765" s="30" t="s">
        <v>38</v>
      </c>
      <c r="E1765" s="30">
        <v>8</v>
      </c>
      <c r="H1765" s="30" t="s">
        <v>32</v>
      </c>
      <c r="I1765" s="69">
        <f t="shared" si="115"/>
        <v>45413</v>
      </c>
      <c r="J1765" s="30" t="str">
        <f>CHOOSE(SUMPRODUCT((K1765:L1765&gt;0)*{1,2})+1,"","переработка","норма","норма + переработка")</f>
        <v>норма</v>
      </c>
      <c r="K1765" s="30">
        <f t="shared" si="114"/>
        <v>0</v>
      </c>
      <c r="L1765" s="30">
        <f>IF(A1765="В/П",,MIN(SUMIFS(L$3:L1764,H$3:H1764,H1765,B$3:B1764,B1765)+E1765,8)-SUMIFS(L$3:L1764,H$3:H1764,H1765,B$3:B1764,B1765))</f>
        <v>8</v>
      </c>
    </row>
    <row r="1766" spans="1:12" x14ac:dyDescent="0.2">
      <c r="A1766" s="66" t="s">
        <v>53</v>
      </c>
      <c r="B1766" s="6">
        <v>45421</v>
      </c>
      <c r="C1766" s="71" t="str">
        <f t="shared" si="113"/>
        <v>Чт</v>
      </c>
      <c r="D1766" s="30" t="s">
        <v>38</v>
      </c>
      <c r="E1766" s="30">
        <v>8</v>
      </c>
      <c r="H1766" s="30" t="s">
        <v>32</v>
      </c>
      <c r="I1766" s="69">
        <f t="shared" si="115"/>
        <v>45413</v>
      </c>
      <c r="J1766" s="30" t="str">
        <f>CHOOSE(SUMPRODUCT((K1766:L1766&gt;0)*{1,2})+1,"","переработка","норма","норма + переработка")</f>
        <v>переработка</v>
      </c>
      <c r="K1766" s="30">
        <f t="shared" si="114"/>
        <v>8</v>
      </c>
      <c r="L1766" s="30">
        <f>IF(A1766="В/П",,MIN(SUMIFS(L$3:L1765,H$3:H1765,H1766,B$3:B1765,B1766)+E1766,8)-SUMIFS(L$3:L1765,H$3:H1765,H1766,B$3:B1765,B1766))</f>
        <v>0</v>
      </c>
    </row>
    <row r="1767" spans="1:12" x14ac:dyDescent="0.2">
      <c r="A1767" s="66" t="s">
        <v>53</v>
      </c>
      <c r="B1767" s="6">
        <v>45422</v>
      </c>
      <c r="C1767" s="71" t="str">
        <f t="shared" si="113"/>
        <v>Пт</v>
      </c>
      <c r="D1767" s="30" t="s">
        <v>38</v>
      </c>
      <c r="E1767" s="30">
        <v>8</v>
      </c>
      <c r="H1767" s="30" t="s">
        <v>32</v>
      </c>
      <c r="I1767" s="69">
        <f t="shared" si="115"/>
        <v>45413</v>
      </c>
      <c r="J1767" s="30" t="str">
        <f>CHOOSE(SUMPRODUCT((K1767:L1767&gt;0)*{1,2})+1,"","переработка","норма","норма + переработка")</f>
        <v>переработка</v>
      </c>
      <c r="K1767" s="30">
        <f t="shared" si="114"/>
        <v>8</v>
      </c>
      <c r="L1767" s="30">
        <f>IF(A1767="В/П",,MIN(SUMIFS(L$3:L1766,H$3:H1766,H1767,B$3:B1766,B1767)+E1767,8)-SUMIFS(L$3:L1766,H$3:H1766,H1767,B$3:B1766,B1767))</f>
        <v>0</v>
      </c>
    </row>
    <row r="1768" spans="1:12" x14ac:dyDescent="0.2">
      <c r="A1768" s="66" t="s">
        <v>53</v>
      </c>
      <c r="B1768" s="6">
        <v>45423</v>
      </c>
      <c r="C1768" s="71" t="str">
        <f t="shared" si="113"/>
        <v>Сб</v>
      </c>
      <c r="E1768" s="30">
        <v>0</v>
      </c>
      <c r="H1768" s="30" t="s">
        <v>32</v>
      </c>
      <c r="I1768" s="69">
        <f t="shared" si="115"/>
        <v>45413</v>
      </c>
      <c r="J1768" s="30" t="str">
        <f>CHOOSE(SUMPRODUCT((K1768:L1768&gt;0)*{1,2})+1,"","переработка","норма","норма + переработка")</f>
        <v/>
      </c>
      <c r="K1768" s="30">
        <f t="shared" si="114"/>
        <v>0</v>
      </c>
      <c r="L1768" s="30">
        <f>IF(A1768="В/П",,MIN(SUMIFS(L$3:L1767,H$3:H1767,H1768,B$3:B1767,B1768)+E1768,8)-SUMIFS(L$3:L1767,H$3:H1767,H1768,B$3:B1767,B1768))</f>
        <v>0</v>
      </c>
    </row>
    <row r="1769" spans="1:12" x14ac:dyDescent="0.2">
      <c r="A1769" s="66" t="s">
        <v>53</v>
      </c>
      <c r="B1769" s="6">
        <v>45424</v>
      </c>
      <c r="C1769" s="71" t="str">
        <f t="shared" si="113"/>
        <v>Вс</v>
      </c>
      <c r="E1769" s="30">
        <v>0</v>
      </c>
      <c r="H1769" s="30" t="s">
        <v>32</v>
      </c>
      <c r="I1769" s="69">
        <f t="shared" si="115"/>
        <v>45413</v>
      </c>
      <c r="J1769" s="30" t="str">
        <f>CHOOSE(SUMPRODUCT((K1769:L1769&gt;0)*{1,2})+1,"","переработка","норма","норма + переработка")</f>
        <v/>
      </c>
      <c r="K1769" s="30">
        <f t="shared" si="114"/>
        <v>0</v>
      </c>
      <c r="L1769" s="30">
        <f>IF(A1769="В/П",,MIN(SUMIFS(L$3:L1768,H$3:H1768,H1769,B$3:B1768,B1769)+E1769,8)-SUMIFS(L$3:L1768,H$3:H1768,H1769,B$3:B1768,B1769))</f>
        <v>0</v>
      </c>
    </row>
    <row r="1770" spans="1:12" x14ac:dyDescent="0.2">
      <c r="B1770" s="6">
        <v>45425</v>
      </c>
      <c r="C1770" s="71" t="str">
        <f t="shared" si="113"/>
        <v>Пн</v>
      </c>
      <c r="D1770" s="30" t="s">
        <v>38</v>
      </c>
      <c r="E1770" s="30">
        <v>8</v>
      </c>
      <c r="H1770" s="30" t="s">
        <v>32</v>
      </c>
      <c r="I1770" s="69">
        <f t="shared" si="115"/>
        <v>45413</v>
      </c>
      <c r="J1770" s="30" t="str">
        <f>CHOOSE(SUMPRODUCT((K1770:L1770&gt;0)*{1,2})+1,"","переработка","норма","норма + переработка")</f>
        <v>норма</v>
      </c>
      <c r="K1770" s="30">
        <f t="shared" si="114"/>
        <v>0</v>
      </c>
      <c r="L1770" s="30">
        <f>IF(A1770="В/П",,MIN(SUMIFS(L$3:L1769,H$3:H1769,H1770,B$3:B1769,B1770)+E1770,8)-SUMIFS(L$3:L1769,H$3:H1769,H1770,B$3:B1769,B1770))</f>
        <v>8</v>
      </c>
    </row>
    <row r="1771" spans="1:12" x14ac:dyDescent="0.2">
      <c r="B1771" s="6">
        <v>45426</v>
      </c>
      <c r="C1771" s="71" t="str">
        <f t="shared" si="113"/>
        <v>Вт</v>
      </c>
      <c r="D1771" s="30" t="s">
        <v>38</v>
      </c>
      <c r="E1771" s="30">
        <v>8</v>
      </c>
      <c r="H1771" s="30" t="s">
        <v>32</v>
      </c>
      <c r="I1771" s="69">
        <f t="shared" si="115"/>
        <v>45413</v>
      </c>
      <c r="J1771" s="30" t="str">
        <f>CHOOSE(SUMPRODUCT((K1771:L1771&gt;0)*{1,2})+1,"","переработка","норма","норма + переработка")</f>
        <v>норма</v>
      </c>
      <c r="K1771" s="30">
        <f t="shared" si="114"/>
        <v>0</v>
      </c>
      <c r="L1771" s="30">
        <f>IF(A1771="В/П",,MIN(SUMIFS(L$3:L1770,H$3:H1770,H1771,B$3:B1770,B1771)+E1771,8)-SUMIFS(L$3:L1770,H$3:H1770,H1771,B$3:B1770,B1771))</f>
        <v>8</v>
      </c>
    </row>
    <row r="1772" spans="1:12" x14ac:dyDescent="0.2">
      <c r="B1772" s="6">
        <v>45427</v>
      </c>
      <c r="C1772" s="71" t="str">
        <f t="shared" si="113"/>
        <v>Ср</v>
      </c>
      <c r="D1772" s="30" t="s">
        <v>38</v>
      </c>
      <c r="E1772" s="30">
        <v>8</v>
      </c>
      <c r="H1772" s="30" t="s">
        <v>32</v>
      </c>
      <c r="I1772" s="69">
        <f t="shared" si="115"/>
        <v>45413</v>
      </c>
      <c r="J1772" s="30" t="str">
        <f>CHOOSE(SUMPRODUCT((K1772:L1772&gt;0)*{1,2})+1,"","переработка","норма","норма + переработка")</f>
        <v>норма</v>
      </c>
      <c r="K1772" s="30">
        <f t="shared" si="114"/>
        <v>0</v>
      </c>
      <c r="L1772" s="30">
        <f>IF(A1772="В/П",,MIN(SUMIFS(L$3:L1771,H$3:H1771,H1772,B$3:B1771,B1772)+E1772,8)-SUMIFS(L$3:L1771,H$3:H1771,H1772,B$3:B1771,B1772))</f>
        <v>8</v>
      </c>
    </row>
    <row r="1773" spans="1:12" x14ac:dyDescent="0.2">
      <c r="B1773" s="6">
        <v>45428</v>
      </c>
      <c r="C1773" s="71" t="str">
        <f t="shared" si="113"/>
        <v>Чт</v>
      </c>
      <c r="D1773" s="30" t="s">
        <v>38</v>
      </c>
      <c r="E1773" s="30">
        <v>8</v>
      </c>
      <c r="H1773" s="30" t="s">
        <v>32</v>
      </c>
      <c r="I1773" s="69">
        <f t="shared" si="115"/>
        <v>45413</v>
      </c>
      <c r="J1773" s="30" t="str">
        <f>CHOOSE(SUMPRODUCT((K1773:L1773&gt;0)*{1,2})+1,"","переработка","норма","норма + переработка")</f>
        <v>норма</v>
      </c>
      <c r="K1773" s="30">
        <f t="shared" si="114"/>
        <v>0</v>
      </c>
      <c r="L1773" s="30">
        <f>IF(A1773="В/П",,MIN(SUMIFS(L$3:L1772,H$3:H1772,H1773,B$3:B1772,B1773)+E1773,8)-SUMIFS(L$3:L1772,H$3:H1772,H1773,B$3:B1772,B1773))</f>
        <v>8</v>
      </c>
    </row>
    <row r="1774" spans="1:12" x14ac:dyDescent="0.2">
      <c r="B1774" s="6">
        <v>45429</v>
      </c>
      <c r="C1774" s="71" t="str">
        <f t="shared" si="113"/>
        <v>Пт</v>
      </c>
      <c r="D1774" s="30" t="s">
        <v>38</v>
      </c>
      <c r="E1774" s="30">
        <v>8</v>
      </c>
      <c r="H1774" s="30" t="s">
        <v>32</v>
      </c>
      <c r="I1774" s="69">
        <f t="shared" si="115"/>
        <v>45413</v>
      </c>
      <c r="J1774" s="30" t="str">
        <f>CHOOSE(SUMPRODUCT((K1774:L1774&gt;0)*{1,2})+1,"","переработка","норма","норма + переработка")</f>
        <v>норма</v>
      </c>
      <c r="K1774" s="30">
        <f t="shared" si="114"/>
        <v>0</v>
      </c>
      <c r="L1774" s="30">
        <f>IF(A1774="В/П",,MIN(SUMIFS(L$3:L1773,H$3:H1773,H1774,B$3:B1773,B1774)+E1774,8)-SUMIFS(L$3:L1773,H$3:H1773,H1774,B$3:B1773,B1774))</f>
        <v>8</v>
      </c>
    </row>
    <row r="1775" spans="1:12" x14ac:dyDescent="0.2">
      <c r="A1775" s="66" t="s">
        <v>53</v>
      </c>
      <c r="B1775" s="6">
        <v>45430</v>
      </c>
      <c r="C1775" s="71" t="str">
        <f t="shared" si="113"/>
        <v>Сб</v>
      </c>
      <c r="E1775" s="30">
        <v>0</v>
      </c>
      <c r="H1775" s="30" t="s">
        <v>32</v>
      </c>
      <c r="I1775" s="69">
        <f t="shared" si="115"/>
        <v>45413</v>
      </c>
      <c r="J1775" s="30" t="str">
        <f>CHOOSE(SUMPRODUCT((K1775:L1775&gt;0)*{1,2})+1,"","переработка","норма","норма + переработка")</f>
        <v/>
      </c>
      <c r="K1775" s="30">
        <f t="shared" si="114"/>
        <v>0</v>
      </c>
      <c r="L1775" s="30">
        <f>IF(A1775="В/П",,MIN(SUMIFS(L$3:L1774,H$3:H1774,H1775,B$3:B1774,B1775)+E1775,8)-SUMIFS(L$3:L1774,H$3:H1774,H1775,B$3:B1774,B1775))</f>
        <v>0</v>
      </c>
    </row>
    <row r="1776" spans="1:12" x14ac:dyDescent="0.2">
      <c r="A1776" s="66" t="s">
        <v>53</v>
      </c>
      <c r="B1776" s="6">
        <v>45431</v>
      </c>
      <c r="C1776" s="71" t="str">
        <f t="shared" si="113"/>
        <v>Вс</v>
      </c>
      <c r="E1776" s="30">
        <v>0</v>
      </c>
      <c r="H1776" s="30" t="s">
        <v>32</v>
      </c>
      <c r="I1776" s="69">
        <f t="shared" si="115"/>
        <v>45413</v>
      </c>
      <c r="J1776" s="30" t="str">
        <f>CHOOSE(SUMPRODUCT((K1776:L1776&gt;0)*{1,2})+1,"","переработка","норма","норма + переработка")</f>
        <v/>
      </c>
      <c r="K1776" s="30">
        <f t="shared" si="114"/>
        <v>0</v>
      </c>
      <c r="L1776" s="30">
        <f>IF(A1776="В/П",,MIN(SUMIFS(L$3:L1775,H$3:H1775,H1776,B$3:B1775,B1776)+E1776,8)-SUMIFS(L$3:L1775,H$3:H1775,H1776,B$3:B1775,B1776))</f>
        <v>0</v>
      </c>
    </row>
    <row r="1777" spans="1:12" x14ac:dyDescent="0.2">
      <c r="B1777" s="6">
        <v>45432</v>
      </c>
      <c r="C1777" s="71" t="str">
        <f t="shared" si="113"/>
        <v>Пн</v>
      </c>
      <c r="D1777" s="30" t="s">
        <v>77</v>
      </c>
      <c r="E1777" s="30">
        <v>8</v>
      </c>
      <c r="H1777" s="30" t="s">
        <v>32</v>
      </c>
      <c r="I1777" s="69">
        <f t="shared" si="115"/>
        <v>45413</v>
      </c>
      <c r="J1777" s="30" t="str">
        <f>CHOOSE(SUMPRODUCT((K1777:L1777&gt;0)*{1,2})+1,"","переработка","норма","норма + переработка")</f>
        <v>норма</v>
      </c>
      <c r="K1777" s="30">
        <f t="shared" si="114"/>
        <v>0</v>
      </c>
      <c r="L1777" s="30">
        <f>IF(A1777="В/П",,MIN(SUMIFS(L$3:L1776,H$3:H1776,H1777,B$3:B1776,B1777)+E1777,8)-SUMIFS(L$3:L1776,H$3:H1776,H1777,B$3:B1776,B1777))</f>
        <v>8</v>
      </c>
    </row>
    <row r="1778" spans="1:12" x14ac:dyDescent="0.2">
      <c r="B1778" s="6">
        <v>45433</v>
      </c>
      <c r="C1778" s="71" t="str">
        <f t="shared" si="113"/>
        <v>Вт</v>
      </c>
      <c r="D1778" s="30" t="s">
        <v>77</v>
      </c>
      <c r="E1778" s="30">
        <v>8</v>
      </c>
      <c r="H1778" s="30" t="s">
        <v>32</v>
      </c>
      <c r="I1778" s="69">
        <f t="shared" si="115"/>
        <v>45413</v>
      </c>
      <c r="J1778" s="30" t="str">
        <f>CHOOSE(SUMPRODUCT((K1778:L1778&gt;0)*{1,2})+1,"","переработка","норма","норма + переработка")</f>
        <v>норма</v>
      </c>
      <c r="K1778" s="30">
        <f t="shared" si="114"/>
        <v>0</v>
      </c>
      <c r="L1778" s="30">
        <f>IF(A1778="В/П",,MIN(SUMIFS(L$3:L1777,H$3:H1777,H1778,B$3:B1777,B1778)+E1778,8)-SUMIFS(L$3:L1777,H$3:H1777,H1778,B$3:B1777,B1778))</f>
        <v>8</v>
      </c>
    </row>
    <row r="1779" spans="1:12" x14ac:dyDescent="0.2">
      <c r="B1779" s="6">
        <v>45434</v>
      </c>
      <c r="C1779" s="71" t="str">
        <f t="shared" si="113"/>
        <v>Ср</v>
      </c>
      <c r="D1779" s="30" t="s">
        <v>77</v>
      </c>
      <c r="E1779" s="30">
        <v>8</v>
      </c>
      <c r="H1779" s="30" t="s">
        <v>32</v>
      </c>
      <c r="I1779" s="69">
        <f t="shared" si="115"/>
        <v>45413</v>
      </c>
      <c r="J1779" s="30" t="str">
        <f>CHOOSE(SUMPRODUCT((K1779:L1779&gt;0)*{1,2})+1,"","переработка","норма","норма + переработка")</f>
        <v>норма</v>
      </c>
      <c r="K1779" s="30">
        <f t="shared" si="114"/>
        <v>0</v>
      </c>
      <c r="L1779" s="30">
        <f>IF(A1779="В/П",,MIN(SUMIFS(L$3:L1778,H$3:H1778,H1779,B$3:B1778,B1779)+E1779,8)-SUMIFS(L$3:L1778,H$3:H1778,H1779,B$3:B1778,B1779))</f>
        <v>8</v>
      </c>
    </row>
    <row r="1780" spans="1:12" x14ac:dyDescent="0.2">
      <c r="B1780" s="6">
        <v>45435</v>
      </c>
      <c r="C1780" s="71" t="str">
        <f t="shared" si="113"/>
        <v>Чт</v>
      </c>
      <c r="D1780" s="30" t="s">
        <v>77</v>
      </c>
      <c r="E1780" s="30">
        <v>8</v>
      </c>
      <c r="H1780" s="30" t="s">
        <v>32</v>
      </c>
      <c r="I1780" s="69">
        <f t="shared" si="115"/>
        <v>45413</v>
      </c>
      <c r="J1780" s="30" t="str">
        <f>CHOOSE(SUMPRODUCT((K1780:L1780&gt;0)*{1,2})+1,"","переработка","норма","норма + переработка")</f>
        <v>норма</v>
      </c>
      <c r="K1780" s="30">
        <f t="shared" si="114"/>
        <v>0</v>
      </c>
      <c r="L1780" s="30">
        <f>IF(A1780="В/П",,MIN(SUMIFS(L$3:L1779,H$3:H1779,H1780,B$3:B1779,B1780)+E1780,8)-SUMIFS(L$3:L1779,H$3:H1779,H1780,B$3:B1779,B1780))</f>
        <v>8</v>
      </c>
    </row>
    <row r="1781" spans="1:12" x14ac:dyDescent="0.2">
      <c r="B1781" s="6">
        <v>45436</v>
      </c>
      <c r="C1781" s="71" t="str">
        <f t="shared" ref="C1781:C1848" si="116">TEXT(B1781,"ДДД")</f>
        <v>Пт</v>
      </c>
      <c r="D1781" s="30" t="s">
        <v>35</v>
      </c>
      <c r="E1781" s="30">
        <v>8</v>
      </c>
      <c r="H1781" s="30" t="s">
        <v>32</v>
      </c>
      <c r="I1781" s="69">
        <f t="shared" si="115"/>
        <v>45413</v>
      </c>
      <c r="J1781" s="30" t="str">
        <f>CHOOSE(SUMPRODUCT((K1781:L1781&gt;0)*{1,2})+1,"","переработка","норма","норма + переработка")</f>
        <v>норма</v>
      </c>
      <c r="K1781" s="30">
        <f t="shared" si="114"/>
        <v>0</v>
      </c>
      <c r="L1781" s="30">
        <f>IF(A1781="В/П",,MIN(SUMIFS(L$3:L1780,H$3:H1780,H1781,B$3:B1780,B1781)+E1781,8)-SUMIFS(L$3:L1780,H$3:H1780,H1781,B$3:B1780,B1781))</f>
        <v>8</v>
      </c>
    </row>
    <row r="1782" spans="1:12" x14ac:dyDescent="0.2">
      <c r="A1782" s="66" t="s">
        <v>53</v>
      </c>
      <c r="B1782" s="6">
        <v>45437</v>
      </c>
      <c r="C1782" s="71" t="str">
        <f t="shared" si="116"/>
        <v>Сб</v>
      </c>
      <c r="E1782" s="30">
        <v>0</v>
      </c>
      <c r="H1782" s="30" t="s">
        <v>32</v>
      </c>
      <c r="I1782" s="69">
        <f t="shared" si="115"/>
        <v>45413</v>
      </c>
      <c r="J1782" s="30" t="str">
        <f>CHOOSE(SUMPRODUCT((K1782:L1782&gt;0)*{1,2})+1,"","переработка","норма","норма + переработка")</f>
        <v/>
      </c>
      <c r="K1782" s="30">
        <f t="shared" si="114"/>
        <v>0</v>
      </c>
      <c r="L1782" s="30">
        <f>IF(A1782="В/П",,MIN(SUMIFS(L$3:L1781,H$3:H1781,H1782,B$3:B1781,B1782)+E1782,8)-SUMIFS(L$3:L1781,H$3:H1781,H1782,B$3:B1781,B1782))</f>
        <v>0</v>
      </c>
    </row>
    <row r="1783" spans="1:12" x14ac:dyDescent="0.2">
      <c r="A1783" s="66" t="s">
        <v>53</v>
      </c>
      <c r="B1783" s="6">
        <v>45438</v>
      </c>
      <c r="C1783" s="71" t="str">
        <f t="shared" si="116"/>
        <v>Вс</v>
      </c>
      <c r="E1783" s="30">
        <v>0</v>
      </c>
      <c r="H1783" s="30" t="s">
        <v>32</v>
      </c>
      <c r="I1783" s="69">
        <f t="shared" si="115"/>
        <v>45413</v>
      </c>
      <c r="J1783" s="30" t="str">
        <f>CHOOSE(SUMPRODUCT((K1783:L1783&gt;0)*{1,2})+1,"","переработка","норма","норма + переработка")</f>
        <v/>
      </c>
      <c r="K1783" s="30">
        <f t="shared" si="114"/>
        <v>0</v>
      </c>
      <c r="L1783" s="30">
        <f>IF(A1783="В/П",,MIN(SUMIFS(L$3:L1782,H$3:H1782,H1783,B$3:B1782,B1783)+E1783,8)-SUMIFS(L$3:L1782,H$3:H1782,H1783,B$3:B1782,B1783))</f>
        <v>0</v>
      </c>
    </row>
    <row r="1784" spans="1:12" x14ac:dyDescent="0.2">
      <c r="B1784" s="6">
        <v>45439</v>
      </c>
      <c r="C1784" s="71" t="str">
        <f t="shared" si="116"/>
        <v>Пн</v>
      </c>
      <c r="D1784" s="30" t="s">
        <v>77</v>
      </c>
      <c r="E1784" s="30">
        <v>8</v>
      </c>
      <c r="H1784" s="30" t="s">
        <v>32</v>
      </c>
      <c r="I1784" s="69">
        <f t="shared" si="115"/>
        <v>45413</v>
      </c>
      <c r="J1784" s="30" t="str">
        <f>CHOOSE(SUMPRODUCT((K1784:L1784&gt;0)*{1,2})+1,"","переработка","норма","норма + переработка")</f>
        <v>норма</v>
      </c>
      <c r="K1784" s="30">
        <f t="shared" si="114"/>
        <v>0</v>
      </c>
      <c r="L1784" s="30">
        <f>IF(A1784="В/П",,MIN(SUMIFS(L$3:L1783,H$3:H1783,H1784,B$3:B1783,B1784)+E1784,8)-SUMIFS(L$3:L1783,H$3:H1783,H1784,B$3:B1783,B1784))</f>
        <v>8</v>
      </c>
    </row>
    <row r="1785" spans="1:12" x14ac:dyDescent="0.2">
      <c r="B1785" s="6">
        <v>45440</v>
      </c>
      <c r="C1785" s="71" t="str">
        <f t="shared" si="116"/>
        <v>Вт</v>
      </c>
      <c r="D1785" s="30" t="s">
        <v>77</v>
      </c>
      <c r="E1785" s="30">
        <v>8</v>
      </c>
      <c r="H1785" s="30" t="s">
        <v>32</v>
      </c>
      <c r="I1785" s="69">
        <f t="shared" si="115"/>
        <v>45413</v>
      </c>
      <c r="J1785" s="30" t="str">
        <f>CHOOSE(SUMPRODUCT((K1785:L1785&gt;0)*{1,2})+1,"","переработка","норма","норма + переработка")</f>
        <v>норма</v>
      </c>
      <c r="K1785" s="30">
        <f t="shared" si="114"/>
        <v>0</v>
      </c>
      <c r="L1785" s="30">
        <f>IF(A1785="В/П",,MIN(SUMIFS(L$3:L1784,H$3:H1784,H1785,B$3:B1784,B1785)+E1785,8)-SUMIFS(L$3:L1784,H$3:H1784,H1785,B$3:B1784,B1785))</f>
        <v>8</v>
      </c>
    </row>
    <row r="1786" spans="1:12" x14ac:dyDescent="0.2">
      <c r="B1786" s="6">
        <v>45441</v>
      </c>
      <c r="C1786" s="71" t="str">
        <f t="shared" si="116"/>
        <v>Ср</v>
      </c>
      <c r="D1786" s="30" t="s">
        <v>77</v>
      </c>
      <c r="E1786" s="30">
        <v>8</v>
      </c>
      <c r="H1786" s="30" t="s">
        <v>32</v>
      </c>
      <c r="I1786" s="69">
        <f t="shared" si="115"/>
        <v>45413</v>
      </c>
      <c r="J1786" s="30" t="str">
        <f>CHOOSE(SUMPRODUCT((K1786:L1786&gt;0)*{1,2})+1,"","переработка","норма","норма + переработка")</f>
        <v>норма</v>
      </c>
      <c r="K1786" s="30">
        <f t="shared" si="114"/>
        <v>0</v>
      </c>
      <c r="L1786" s="30">
        <f>IF(A1786="В/П",,MIN(SUMIFS(L$3:L1785,H$3:H1785,H1786,B$3:B1785,B1786)+E1786,8)-SUMIFS(L$3:L1785,H$3:H1785,H1786,B$3:B1785,B1786))</f>
        <v>8</v>
      </c>
    </row>
    <row r="1787" spans="1:12" x14ac:dyDescent="0.2">
      <c r="B1787" s="6">
        <v>45442</v>
      </c>
      <c r="C1787" s="71" t="str">
        <f t="shared" si="116"/>
        <v>Чт</v>
      </c>
      <c r="D1787" s="30" t="s">
        <v>77</v>
      </c>
      <c r="E1787" s="30">
        <v>8</v>
      </c>
      <c r="H1787" s="30" t="s">
        <v>32</v>
      </c>
      <c r="I1787" s="69">
        <f t="shared" si="115"/>
        <v>45413</v>
      </c>
      <c r="J1787" s="30" t="str">
        <f>CHOOSE(SUMPRODUCT((K1787:L1787&gt;0)*{1,2})+1,"","переработка","норма","норма + переработка")</f>
        <v>норма</v>
      </c>
      <c r="K1787" s="30">
        <f t="shared" si="114"/>
        <v>0</v>
      </c>
      <c r="L1787" s="30">
        <f>IF(A1787="В/П",,MIN(SUMIFS(L$3:L1786,H$3:H1786,H1787,B$3:B1786,B1787)+E1787,8)-SUMIFS(L$3:L1786,H$3:H1786,H1787,B$3:B1786,B1787))</f>
        <v>8</v>
      </c>
    </row>
    <row r="1788" spans="1:12" x14ac:dyDescent="0.2">
      <c r="B1788" s="6">
        <v>45443</v>
      </c>
      <c r="C1788" s="71" t="str">
        <f t="shared" si="116"/>
        <v>Пт</v>
      </c>
      <c r="D1788" s="30" t="s">
        <v>77</v>
      </c>
      <c r="E1788" s="30">
        <v>8</v>
      </c>
      <c r="H1788" s="30" t="s">
        <v>32</v>
      </c>
      <c r="I1788" s="69">
        <f t="shared" si="115"/>
        <v>45413</v>
      </c>
      <c r="J1788" s="30" t="str">
        <f>CHOOSE(SUMPRODUCT((K1788:L1788&gt;0)*{1,2})+1,"","переработка","норма","норма + переработка")</f>
        <v>норма</v>
      </c>
      <c r="K1788" s="30">
        <f t="shared" si="114"/>
        <v>0</v>
      </c>
      <c r="L1788" s="30">
        <f>IF(A1788="В/П",,MIN(SUMIFS(L$3:L1787,H$3:H1787,H1788,B$3:B1787,B1788)+E1788,8)-SUMIFS(L$3:L1787,H$3:H1787,H1788,B$3:B1787,B1788))</f>
        <v>8</v>
      </c>
    </row>
    <row r="1789" spans="1:12" x14ac:dyDescent="0.2">
      <c r="A1789" s="66" t="s">
        <v>53</v>
      </c>
      <c r="B1789" s="6">
        <v>45413</v>
      </c>
      <c r="C1789" s="71" t="str">
        <f t="shared" si="116"/>
        <v>Ср</v>
      </c>
      <c r="D1789" s="30" t="s">
        <v>45</v>
      </c>
      <c r="E1789" s="30">
        <v>12</v>
      </c>
      <c r="H1789" s="30" t="s">
        <v>46</v>
      </c>
      <c r="I1789" s="69">
        <f t="shared" si="115"/>
        <v>45413</v>
      </c>
      <c r="J1789" s="30" t="str">
        <f>CHOOSE(SUMPRODUCT((K1789:L1789&gt;0)*{1,2})+1,"","переработка","норма","норма + переработка")</f>
        <v>переработка</v>
      </c>
      <c r="K1789" s="30">
        <f t="shared" si="114"/>
        <v>12</v>
      </c>
      <c r="L1789" s="30">
        <f>IF(A1789="В/П",,MIN(SUMIFS(L$3:L1788,H$3:H1788,H1789,B$3:B1788,B1789)+E1789,8)-SUMIFS(L$3:L1788,H$3:H1788,H1789,B$3:B1788,B1789))</f>
        <v>0</v>
      </c>
    </row>
    <row r="1790" spans="1:12" x14ac:dyDescent="0.2">
      <c r="B1790" s="6">
        <v>45414</v>
      </c>
      <c r="C1790" s="71" t="str">
        <f t="shared" si="116"/>
        <v>Чт</v>
      </c>
      <c r="D1790" s="30" t="s">
        <v>45</v>
      </c>
      <c r="E1790" s="30">
        <v>11</v>
      </c>
      <c r="H1790" s="30" t="s">
        <v>46</v>
      </c>
      <c r="I1790" s="69">
        <f t="shared" si="115"/>
        <v>45413</v>
      </c>
      <c r="J1790" s="30" t="str">
        <f>CHOOSE(SUMPRODUCT((K1790:L1790&gt;0)*{1,2})+1,"","переработка","норма","норма + переработка")</f>
        <v>норма + переработка</v>
      </c>
      <c r="K1790" s="30">
        <f t="shared" si="114"/>
        <v>3</v>
      </c>
      <c r="L1790" s="30">
        <f>IF(A1790="В/П",,MIN(SUMIFS(L$3:L1789,H$3:H1789,H1790,B$3:B1789,B1790)+E1790,8)-SUMIFS(L$3:L1789,H$3:H1789,H1790,B$3:B1789,B1790))</f>
        <v>8</v>
      </c>
    </row>
    <row r="1791" spans="1:12" x14ac:dyDescent="0.2">
      <c r="B1791" s="6">
        <v>45415</v>
      </c>
      <c r="C1791" s="71" t="str">
        <f t="shared" si="116"/>
        <v>Пт</v>
      </c>
      <c r="D1791" s="30" t="s">
        <v>45</v>
      </c>
      <c r="E1791" s="30">
        <v>10</v>
      </c>
      <c r="H1791" s="30" t="s">
        <v>46</v>
      </c>
      <c r="I1791" s="69">
        <f t="shared" si="115"/>
        <v>45413</v>
      </c>
      <c r="J1791" s="30" t="str">
        <f>CHOOSE(SUMPRODUCT((K1791:L1791&gt;0)*{1,2})+1,"","переработка","норма","норма + переработка")</f>
        <v>норма + переработка</v>
      </c>
      <c r="K1791" s="30">
        <f t="shared" si="114"/>
        <v>2</v>
      </c>
      <c r="L1791" s="30">
        <f>IF(A1791="В/П",,MIN(SUMIFS(L$3:L1790,H$3:H1790,H1791,B$3:B1790,B1791)+E1791,8)-SUMIFS(L$3:L1790,H$3:H1790,H1791,B$3:B1790,B1791))</f>
        <v>8</v>
      </c>
    </row>
    <row r="1792" spans="1:12" x14ac:dyDescent="0.2">
      <c r="A1792" s="66" t="s">
        <v>53</v>
      </c>
      <c r="B1792" s="6">
        <v>45416</v>
      </c>
      <c r="C1792" s="71" t="str">
        <f t="shared" si="116"/>
        <v>Сб</v>
      </c>
      <c r="D1792" s="30" t="s">
        <v>45</v>
      </c>
      <c r="E1792" s="30">
        <v>11</v>
      </c>
      <c r="H1792" s="30" t="s">
        <v>46</v>
      </c>
      <c r="I1792" s="69">
        <f t="shared" si="115"/>
        <v>45413</v>
      </c>
      <c r="J1792" s="30" t="str">
        <f>CHOOSE(SUMPRODUCT((K1792:L1792&gt;0)*{1,2})+1,"","переработка","норма","норма + переработка")</f>
        <v>переработка</v>
      </c>
      <c r="K1792" s="30">
        <f t="shared" si="114"/>
        <v>11</v>
      </c>
      <c r="L1792" s="30">
        <f>IF(A1792="В/П",,MIN(SUMIFS(L$3:L1791,H$3:H1791,H1792,B$3:B1791,B1792)+E1792,8)-SUMIFS(L$3:L1791,H$3:H1791,H1792,B$3:B1791,B1792))</f>
        <v>0</v>
      </c>
    </row>
    <row r="1793" spans="1:12" x14ac:dyDescent="0.2">
      <c r="A1793" s="66" t="s">
        <v>53</v>
      </c>
      <c r="B1793" s="6">
        <v>45417</v>
      </c>
      <c r="C1793" s="71" t="str">
        <f t="shared" si="116"/>
        <v>Вс</v>
      </c>
      <c r="E1793" s="30">
        <v>0</v>
      </c>
      <c r="H1793" s="30" t="s">
        <v>46</v>
      </c>
      <c r="I1793" s="69">
        <f t="shared" si="115"/>
        <v>45413</v>
      </c>
      <c r="J1793" s="30" t="str">
        <f>CHOOSE(SUMPRODUCT((K1793:L1793&gt;0)*{1,2})+1,"","переработка","норма","норма + переработка")</f>
        <v/>
      </c>
      <c r="K1793" s="30">
        <f t="shared" si="114"/>
        <v>0</v>
      </c>
      <c r="L1793" s="30">
        <f>IF(A1793="В/П",,MIN(SUMIFS(L$3:L1792,H$3:H1792,H1793,B$3:B1792,B1793)+E1793,8)-SUMIFS(L$3:L1792,H$3:H1792,H1793,B$3:B1792,B1793))</f>
        <v>0</v>
      </c>
    </row>
    <row r="1794" spans="1:12" x14ac:dyDescent="0.2">
      <c r="B1794" s="6">
        <v>45418</v>
      </c>
      <c r="C1794" s="71" t="str">
        <f t="shared" si="116"/>
        <v>Пн</v>
      </c>
      <c r="D1794" s="30" t="s">
        <v>45</v>
      </c>
      <c r="E1794" s="30">
        <v>10</v>
      </c>
      <c r="H1794" s="30" t="s">
        <v>46</v>
      </c>
      <c r="I1794" s="69">
        <f t="shared" si="115"/>
        <v>45413</v>
      </c>
      <c r="J1794" s="30" t="str">
        <f>CHOOSE(SUMPRODUCT((K1794:L1794&gt;0)*{1,2})+1,"","переработка","норма","норма + переработка")</f>
        <v>норма + переработка</v>
      </c>
      <c r="K1794" s="30">
        <f t="shared" si="114"/>
        <v>2</v>
      </c>
      <c r="L1794" s="30">
        <f>IF(A1794="В/П",,MIN(SUMIFS(L$3:L1793,H$3:H1793,H1794,B$3:B1793,B1794)+E1794,8)-SUMIFS(L$3:L1793,H$3:H1793,H1794,B$3:B1793,B1794))</f>
        <v>8</v>
      </c>
    </row>
    <row r="1795" spans="1:12" x14ac:dyDescent="0.2">
      <c r="B1795" s="6">
        <v>45419</v>
      </c>
      <c r="C1795" s="71" t="str">
        <f t="shared" si="116"/>
        <v>Вт</v>
      </c>
      <c r="D1795" s="30" t="s">
        <v>45</v>
      </c>
      <c r="E1795" s="30">
        <v>10</v>
      </c>
      <c r="H1795" s="30" t="s">
        <v>46</v>
      </c>
      <c r="I1795" s="69">
        <f t="shared" si="115"/>
        <v>45413</v>
      </c>
      <c r="J1795" s="30" t="str">
        <f>CHOOSE(SUMPRODUCT((K1795:L1795&gt;0)*{1,2})+1,"","переработка","норма","норма + переработка")</f>
        <v>норма + переработка</v>
      </c>
      <c r="K1795" s="30">
        <f t="shared" si="114"/>
        <v>2</v>
      </c>
      <c r="L1795" s="30">
        <f>IF(A1795="В/П",,MIN(SUMIFS(L$3:L1794,H$3:H1794,H1795,B$3:B1794,B1795)+E1795,8)-SUMIFS(L$3:L1794,H$3:H1794,H1795,B$3:B1794,B1795))</f>
        <v>8</v>
      </c>
    </row>
    <row r="1796" spans="1:12" x14ac:dyDescent="0.2">
      <c r="B1796" s="6">
        <v>45420</v>
      </c>
      <c r="C1796" s="71" t="str">
        <f t="shared" si="116"/>
        <v>Ср</v>
      </c>
      <c r="E1796" s="30">
        <v>0</v>
      </c>
      <c r="H1796" s="30" t="s">
        <v>46</v>
      </c>
      <c r="I1796" s="69">
        <f t="shared" si="115"/>
        <v>45413</v>
      </c>
      <c r="J1796" s="30" t="str">
        <f>CHOOSE(SUMPRODUCT((K1796:L1796&gt;0)*{1,2})+1,"","переработка","норма","норма + переработка")</f>
        <v/>
      </c>
      <c r="K1796" s="30">
        <f t="shared" si="114"/>
        <v>0</v>
      </c>
      <c r="L1796" s="30">
        <f>IF(A1796="В/П",,MIN(SUMIFS(L$3:L1795,H$3:H1795,H1796,B$3:B1795,B1796)+E1796,8)-SUMIFS(L$3:L1795,H$3:H1795,H1796,B$3:B1795,B1796))</f>
        <v>0</v>
      </c>
    </row>
    <row r="1797" spans="1:12" x14ac:dyDescent="0.2">
      <c r="A1797" s="66" t="s">
        <v>53</v>
      </c>
      <c r="B1797" s="6">
        <v>45421</v>
      </c>
      <c r="C1797" s="71" t="str">
        <f t="shared" si="116"/>
        <v>Чт</v>
      </c>
      <c r="E1797" s="30">
        <v>0</v>
      </c>
      <c r="H1797" s="30" t="s">
        <v>46</v>
      </c>
      <c r="I1797" s="69">
        <f t="shared" si="115"/>
        <v>45413</v>
      </c>
      <c r="J1797" s="30" t="str">
        <f>CHOOSE(SUMPRODUCT((K1797:L1797&gt;0)*{1,2})+1,"","переработка","норма","норма + переработка")</f>
        <v/>
      </c>
      <c r="K1797" s="30">
        <f t="shared" si="114"/>
        <v>0</v>
      </c>
      <c r="L1797" s="30">
        <f>IF(A1797="В/П",,MIN(SUMIFS(L$3:L1796,H$3:H1796,H1797,B$3:B1796,B1797)+E1797,8)-SUMIFS(L$3:L1796,H$3:H1796,H1797,B$3:B1796,B1797))</f>
        <v>0</v>
      </c>
    </row>
    <row r="1798" spans="1:12" x14ac:dyDescent="0.2">
      <c r="A1798" s="66" t="s">
        <v>53</v>
      </c>
      <c r="B1798" s="6">
        <v>45422</v>
      </c>
      <c r="C1798" s="71" t="str">
        <f t="shared" si="116"/>
        <v>Пт</v>
      </c>
      <c r="E1798" s="30">
        <v>0</v>
      </c>
      <c r="H1798" s="30" t="s">
        <v>46</v>
      </c>
      <c r="I1798" s="69">
        <f t="shared" si="115"/>
        <v>45413</v>
      </c>
      <c r="J1798" s="30" t="str">
        <f>CHOOSE(SUMPRODUCT((K1798:L1798&gt;0)*{1,2})+1,"","переработка","норма","норма + переработка")</f>
        <v/>
      </c>
      <c r="K1798" s="30">
        <f t="shared" si="114"/>
        <v>0</v>
      </c>
      <c r="L1798" s="30">
        <f>IF(A1798="В/П",,MIN(SUMIFS(L$3:L1797,H$3:H1797,H1798,B$3:B1797,B1798)+E1798,8)-SUMIFS(L$3:L1797,H$3:H1797,H1798,B$3:B1797,B1798))</f>
        <v>0</v>
      </c>
    </row>
    <row r="1799" spans="1:12" x14ac:dyDescent="0.2">
      <c r="A1799" s="66" t="s">
        <v>53</v>
      </c>
      <c r="B1799" s="6">
        <v>45423</v>
      </c>
      <c r="C1799" s="71" t="str">
        <f t="shared" si="116"/>
        <v>Сб</v>
      </c>
      <c r="E1799" s="30">
        <v>0</v>
      </c>
      <c r="H1799" s="30" t="s">
        <v>46</v>
      </c>
      <c r="I1799" s="69">
        <f t="shared" si="115"/>
        <v>45413</v>
      </c>
      <c r="J1799" s="30" t="str">
        <f>CHOOSE(SUMPRODUCT((K1799:L1799&gt;0)*{1,2})+1,"","переработка","норма","норма + переработка")</f>
        <v/>
      </c>
      <c r="K1799" s="30">
        <f t="shared" si="114"/>
        <v>0</v>
      </c>
      <c r="L1799" s="30">
        <f>IF(A1799="В/П",,MIN(SUMIFS(L$3:L1798,H$3:H1798,H1799,B$3:B1798,B1799)+E1799,8)-SUMIFS(L$3:L1798,H$3:H1798,H1799,B$3:B1798,B1799))</f>
        <v>0</v>
      </c>
    </row>
    <row r="1800" spans="1:12" x14ac:dyDescent="0.2">
      <c r="A1800" s="66" t="s">
        <v>53</v>
      </c>
      <c r="B1800" s="6">
        <v>45424</v>
      </c>
      <c r="C1800" s="71" t="str">
        <f t="shared" si="116"/>
        <v>Вс</v>
      </c>
      <c r="E1800" s="30">
        <v>0</v>
      </c>
      <c r="H1800" s="30" t="s">
        <v>46</v>
      </c>
      <c r="I1800" s="69">
        <f t="shared" si="115"/>
        <v>45413</v>
      </c>
      <c r="J1800" s="30" t="str">
        <f>CHOOSE(SUMPRODUCT((K1800:L1800&gt;0)*{1,2})+1,"","переработка","норма","норма + переработка")</f>
        <v/>
      </c>
      <c r="K1800" s="30">
        <f t="shared" ref="K1800:K1869" si="117">MIN(E1800,E1800-L1800)</f>
        <v>0</v>
      </c>
      <c r="L1800" s="30">
        <f>IF(A1800="В/П",,MIN(SUMIFS(L$3:L1799,H$3:H1799,H1800,B$3:B1799,B1800)+E1800,8)-SUMIFS(L$3:L1799,H$3:H1799,H1800,B$3:B1799,B1800))</f>
        <v>0</v>
      </c>
    </row>
    <row r="1801" spans="1:12" x14ac:dyDescent="0.2">
      <c r="B1801" s="6">
        <v>45425</v>
      </c>
      <c r="C1801" s="71" t="str">
        <f t="shared" si="116"/>
        <v>Пн</v>
      </c>
      <c r="D1801" s="30" t="s">
        <v>87</v>
      </c>
      <c r="E1801" s="30">
        <v>8</v>
      </c>
      <c r="H1801" s="30" t="s">
        <v>46</v>
      </c>
      <c r="I1801" s="69">
        <f t="shared" si="115"/>
        <v>45413</v>
      </c>
      <c r="J1801" s="30" t="str">
        <f>CHOOSE(SUMPRODUCT((K1801:L1801&gt;0)*{1,2})+1,"","переработка","норма","норма + переработка")</f>
        <v>норма</v>
      </c>
      <c r="K1801" s="30">
        <f t="shared" si="117"/>
        <v>0</v>
      </c>
      <c r="L1801" s="30">
        <f>IF(A1801="В/П",,MIN(SUMIFS(L$3:L1800,H$3:H1800,H1801,B$3:B1800,B1801)+E1801,8)-SUMIFS(L$3:L1800,H$3:H1800,H1801,B$3:B1800,B1801))</f>
        <v>8</v>
      </c>
    </row>
    <row r="1802" spans="1:12" x14ac:dyDescent="0.2">
      <c r="B1802" s="6">
        <v>45426</v>
      </c>
      <c r="C1802" s="71" t="str">
        <f t="shared" si="116"/>
        <v>Вт</v>
      </c>
      <c r="D1802" s="30" t="s">
        <v>87</v>
      </c>
      <c r="E1802" s="30">
        <v>8</v>
      </c>
      <c r="H1802" s="30" t="s">
        <v>46</v>
      </c>
      <c r="I1802" s="69">
        <f t="shared" si="115"/>
        <v>45413</v>
      </c>
      <c r="J1802" s="30" t="str">
        <f>CHOOSE(SUMPRODUCT((K1802:L1802&gt;0)*{1,2})+1,"","переработка","норма","норма + переработка")</f>
        <v>норма</v>
      </c>
      <c r="K1802" s="30">
        <f t="shared" si="117"/>
        <v>0</v>
      </c>
      <c r="L1802" s="30">
        <f>IF(A1802="В/П",,MIN(SUMIFS(L$3:L1801,H$3:H1801,H1802,B$3:B1801,B1802)+E1802,8)-SUMIFS(L$3:L1801,H$3:H1801,H1802,B$3:B1801,B1802))</f>
        <v>8</v>
      </c>
    </row>
    <row r="1803" spans="1:12" x14ac:dyDescent="0.2">
      <c r="B1803" s="6">
        <v>45427</v>
      </c>
      <c r="C1803" s="71" t="str">
        <f t="shared" si="116"/>
        <v>Ср</v>
      </c>
      <c r="D1803" s="30" t="s">
        <v>87</v>
      </c>
      <c r="E1803" s="30">
        <v>8</v>
      </c>
      <c r="H1803" s="30" t="s">
        <v>46</v>
      </c>
      <c r="I1803" s="69">
        <f t="shared" si="115"/>
        <v>45413</v>
      </c>
      <c r="J1803" s="30" t="str">
        <f>CHOOSE(SUMPRODUCT((K1803:L1803&gt;0)*{1,2})+1,"","переработка","норма","норма + переработка")</f>
        <v>норма</v>
      </c>
      <c r="K1803" s="30">
        <f t="shared" si="117"/>
        <v>0</v>
      </c>
      <c r="L1803" s="30">
        <f>IF(A1803="В/П",,MIN(SUMIFS(L$3:L1802,H$3:H1802,H1803,B$3:B1802,B1803)+E1803,8)-SUMIFS(L$3:L1802,H$3:H1802,H1803,B$3:B1802,B1803))</f>
        <v>8</v>
      </c>
    </row>
    <row r="1804" spans="1:12" x14ac:dyDescent="0.2">
      <c r="B1804" s="6">
        <v>45428</v>
      </c>
      <c r="C1804" s="71" t="str">
        <f t="shared" si="116"/>
        <v>Чт</v>
      </c>
      <c r="D1804" s="30" t="s">
        <v>87</v>
      </c>
      <c r="E1804" s="30">
        <v>8</v>
      </c>
      <c r="H1804" s="30" t="s">
        <v>46</v>
      </c>
      <c r="I1804" s="69">
        <f t="shared" si="115"/>
        <v>45413</v>
      </c>
      <c r="J1804" s="30" t="str">
        <f>CHOOSE(SUMPRODUCT((K1804:L1804&gt;0)*{1,2})+1,"","переработка","норма","норма + переработка")</f>
        <v>норма</v>
      </c>
      <c r="K1804" s="30">
        <f t="shared" si="117"/>
        <v>0</v>
      </c>
      <c r="L1804" s="30">
        <f>IF(A1804="В/П",,MIN(SUMIFS(L$3:L1803,H$3:H1803,H1804,B$3:B1803,B1804)+E1804,8)-SUMIFS(L$3:L1803,H$3:H1803,H1804,B$3:B1803,B1804))</f>
        <v>8</v>
      </c>
    </row>
    <row r="1805" spans="1:12" x14ac:dyDescent="0.2">
      <c r="B1805" s="6">
        <v>45429</v>
      </c>
      <c r="C1805" s="71" t="str">
        <f t="shared" si="116"/>
        <v>Пт</v>
      </c>
      <c r="D1805" s="30" t="s">
        <v>87</v>
      </c>
      <c r="E1805" s="30">
        <v>8</v>
      </c>
      <c r="H1805" s="30" t="s">
        <v>46</v>
      </c>
      <c r="I1805" s="69">
        <f t="shared" si="115"/>
        <v>45413</v>
      </c>
      <c r="J1805" s="30" t="str">
        <f>CHOOSE(SUMPRODUCT((K1805:L1805&gt;0)*{1,2})+1,"","переработка","норма","норма + переработка")</f>
        <v>норма</v>
      </c>
      <c r="K1805" s="30">
        <f t="shared" si="117"/>
        <v>0</v>
      </c>
      <c r="L1805" s="30">
        <f>IF(A1805="В/П",,MIN(SUMIFS(L$3:L1804,H$3:H1804,H1805,B$3:B1804,B1805)+E1805,8)-SUMIFS(L$3:L1804,H$3:H1804,H1805,B$3:B1804,B1805))</f>
        <v>8</v>
      </c>
    </row>
    <row r="1806" spans="1:12" x14ac:dyDescent="0.2">
      <c r="A1806" s="66" t="s">
        <v>53</v>
      </c>
      <c r="B1806" s="6">
        <v>45430</v>
      </c>
      <c r="C1806" s="71" t="str">
        <f t="shared" si="116"/>
        <v>Сб</v>
      </c>
      <c r="E1806" s="30">
        <v>0</v>
      </c>
      <c r="H1806" s="30" t="s">
        <v>46</v>
      </c>
      <c r="I1806" s="69">
        <f t="shared" si="115"/>
        <v>45413</v>
      </c>
      <c r="J1806" s="30" t="str">
        <f>CHOOSE(SUMPRODUCT((K1806:L1806&gt;0)*{1,2})+1,"","переработка","норма","норма + переработка")</f>
        <v/>
      </c>
      <c r="K1806" s="30">
        <f t="shared" si="117"/>
        <v>0</v>
      </c>
      <c r="L1806" s="30">
        <f>IF(A1806="В/П",,MIN(SUMIFS(L$3:L1805,H$3:H1805,H1806,B$3:B1805,B1806)+E1806,8)-SUMIFS(L$3:L1805,H$3:H1805,H1806,B$3:B1805,B1806))</f>
        <v>0</v>
      </c>
    </row>
    <row r="1807" spans="1:12" x14ac:dyDescent="0.2">
      <c r="A1807" s="66" t="s">
        <v>53</v>
      </c>
      <c r="B1807" s="6">
        <v>45431</v>
      </c>
      <c r="C1807" s="71" t="str">
        <f t="shared" si="116"/>
        <v>Вс</v>
      </c>
      <c r="E1807" s="30">
        <v>0</v>
      </c>
      <c r="H1807" s="30" t="s">
        <v>46</v>
      </c>
      <c r="I1807" s="69">
        <f t="shared" si="115"/>
        <v>45413</v>
      </c>
      <c r="J1807" s="30" t="str">
        <f>CHOOSE(SUMPRODUCT((K1807:L1807&gt;0)*{1,2})+1,"","переработка","норма","норма + переработка")</f>
        <v/>
      </c>
      <c r="K1807" s="30">
        <f t="shared" si="117"/>
        <v>0</v>
      </c>
      <c r="L1807" s="30">
        <f>IF(A1807="В/П",,MIN(SUMIFS(L$3:L1806,H$3:H1806,H1807,B$3:B1806,B1807)+E1807,8)-SUMIFS(L$3:L1806,H$3:H1806,H1807,B$3:B1806,B1807))</f>
        <v>0</v>
      </c>
    </row>
    <row r="1808" spans="1:12" x14ac:dyDescent="0.2">
      <c r="B1808" s="6">
        <v>45432</v>
      </c>
      <c r="C1808" s="71" t="str">
        <f t="shared" si="116"/>
        <v>Пн</v>
      </c>
      <c r="D1808" s="30" t="s">
        <v>87</v>
      </c>
      <c r="E1808" s="30">
        <v>8</v>
      </c>
      <c r="H1808" s="30" t="s">
        <v>46</v>
      </c>
      <c r="I1808" s="69">
        <f t="shared" si="115"/>
        <v>45413</v>
      </c>
      <c r="J1808" s="30" t="str">
        <f>CHOOSE(SUMPRODUCT((K1808:L1808&gt;0)*{1,2})+1,"","переработка","норма","норма + переработка")</f>
        <v>норма</v>
      </c>
      <c r="K1808" s="30">
        <f t="shared" si="117"/>
        <v>0</v>
      </c>
      <c r="L1808" s="30">
        <f>IF(A1808="В/П",,MIN(SUMIFS(L$3:L1807,H$3:H1807,H1808,B$3:B1807,B1808)+E1808,8)-SUMIFS(L$3:L1807,H$3:H1807,H1808,B$3:B1807,B1808))</f>
        <v>8</v>
      </c>
    </row>
    <row r="1809" spans="1:12" x14ac:dyDescent="0.2">
      <c r="B1809" s="6">
        <v>45433</v>
      </c>
      <c r="C1809" s="71" t="str">
        <f t="shared" si="116"/>
        <v>Вт</v>
      </c>
      <c r="D1809" s="30" t="s">
        <v>87</v>
      </c>
      <c r="E1809" s="30">
        <v>8</v>
      </c>
      <c r="H1809" s="30" t="s">
        <v>46</v>
      </c>
      <c r="I1809" s="69">
        <f t="shared" si="115"/>
        <v>45413</v>
      </c>
      <c r="J1809" s="30" t="str">
        <f>CHOOSE(SUMPRODUCT((K1809:L1809&gt;0)*{1,2})+1,"","переработка","норма","норма + переработка")</f>
        <v>норма</v>
      </c>
      <c r="K1809" s="30">
        <f t="shared" si="117"/>
        <v>0</v>
      </c>
      <c r="L1809" s="30">
        <f>IF(A1809="В/П",,MIN(SUMIFS(L$3:L1808,H$3:H1808,H1809,B$3:B1808,B1809)+E1809,8)-SUMIFS(L$3:L1808,H$3:H1808,H1809,B$3:B1808,B1809))</f>
        <v>8</v>
      </c>
    </row>
    <row r="1810" spans="1:12" x14ac:dyDescent="0.2">
      <c r="B1810" s="6">
        <v>45434</v>
      </c>
      <c r="C1810" s="71" t="str">
        <f t="shared" si="116"/>
        <v>Ср</v>
      </c>
      <c r="D1810" s="30" t="s">
        <v>87</v>
      </c>
      <c r="E1810" s="30">
        <v>6</v>
      </c>
      <c r="H1810" s="30" t="s">
        <v>46</v>
      </c>
      <c r="I1810" s="69">
        <f t="shared" si="115"/>
        <v>45413</v>
      </c>
      <c r="J1810" s="30" t="str">
        <f>CHOOSE(SUMPRODUCT((K1810:L1810&gt;0)*{1,2})+1,"","переработка","норма","норма + переработка")</f>
        <v>норма</v>
      </c>
      <c r="K1810" s="30">
        <f t="shared" si="117"/>
        <v>0</v>
      </c>
      <c r="L1810" s="30">
        <f>IF(A1810="В/П",,MIN(SUMIFS(L$3:L1809,H$3:H1809,H1810,B$3:B1809,B1810)+E1810,8)-SUMIFS(L$3:L1809,H$3:H1809,H1810,B$3:B1809,B1810))</f>
        <v>6</v>
      </c>
    </row>
    <row r="1811" spans="1:12" x14ac:dyDescent="0.2">
      <c r="B1811" s="6">
        <v>45435</v>
      </c>
      <c r="C1811" s="71" t="str">
        <f t="shared" si="116"/>
        <v>Чт</v>
      </c>
      <c r="D1811" s="30" t="s">
        <v>87</v>
      </c>
      <c r="E1811" s="30">
        <v>8</v>
      </c>
      <c r="H1811" s="30" t="s">
        <v>46</v>
      </c>
      <c r="I1811" s="69">
        <f t="shared" si="115"/>
        <v>45413</v>
      </c>
      <c r="J1811" s="30" t="str">
        <f>CHOOSE(SUMPRODUCT((K1811:L1811&gt;0)*{1,2})+1,"","переработка","норма","норма + переработка")</f>
        <v>норма</v>
      </c>
      <c r="K1811" s="30">
        <f t="shared" si="117"/>
        <v>0</v>
      </c>
      <c r="L1811" s="30">
        <f>IF(A1811="В/П",,MIN(SUMIFS(L$3:L1810,H$3:H1810,H1811,B$3:B1810,B1811)+E1811,8)-SUMIFS(L$3:L1810,H$3:H1810,H1811,B$3:B1810,B1811))</f>
        <v>8</v>
      </c>
    </row>
    <row r="1812" spans="1:12" x14ac:dyDescent="0.2">
      <c r="B1812" s="6">
        <v>45436</v>
      </c>
      <c r="C1812" s="71" t="str">
        <f t="shared" si="116"/>
        <v>Пт</v>
      </c>
      <c r="D1812" s="30" t="s">
        <v>87</v>
      </c>
      <c r="E1812" s="30">
        <v>8</v>
      </c>
      <c r="H1812" s="30" t="s">
        <v>46</v>
      </c>
      <c r="I1812" s="69">
        <f t="shared" si="115"/>
        <v>45413</v>
      </c>
      <c r="J1812" s="30" t="str">
        <f>CHOOSE(SUMPRODUCT((K1812:L1812&gt;0)*{1,2})+1,"","переработка","норма","норма + переработка")</f>
        <v>норма</v>
      </c>
      <c r="K1812" s="30">
        <f t="shared" si="117"/>
        <v>0</v>
      </c>
      <c r="L1812" s="30">
        <f>IF(A1812="В/П",,MIN(SUMIFS(L$3:L1811,H$3:H1811,H1812,B$3:B1811,B1812)+E1812,8)-SUMIFS(L$3:L1811,H$3:H1811,H1812,B$3:B1811,B1812))</f>
        <v>8</v>
      </c>
    </row>
    <row r="1813" spans="1:12" x14ac:dyDescent="0.2">
      <c r="A1813" s="66" t="s">
        <v>53</v>
      </c>
      <c r="B1813" s="6">
        <v>45437</v>
      </c>
      <c r="C1813" s="71" t="str">
        <f t="shared" si="116"/>
        <v>Сб</v>
      </c>
      <c r="E1813" s="30">
        <v>0</v>
      </c>
      <c r="H1813" s="30" t="s">
        <v>46</v>
      </c>
      <c r="I1813" s="69">
        <f t="shared" si="115"/>
        <v>45413</v>
      </c>
      <c r="J1813" s="30" t="str">
        <f>CHOOSE(SUMPRODUCT((K1813:L1813&gt;0)*{1,2})+1,"","переработка","норма","норма + переработка")</f>
        <v/>
      </c>
      <c r="K1813" s="30">
        <f t="shared" si="117"/>
        <v>0</v>
      </c>
      <c r="L1813" s="30">
        <f>IF(A1813="В/П",,MIN(SUMIFS(L$3:L1812,H$3:H1812,H1813,B$3:B1812,B1813)+E1813,8)-SUMIFS(L$3:L1812,H$3:H1812,H1813,B$3:B1812,B1813))</f>
        <v>0</v>
      </c>
    </row>
    <row r="1814" spans="1:12" x14ac:dyDescent="0.2">
      <c r="A1814" s="66" t="s">
        <v>53</v>
      </c>
      <c r="B1814" s="6">
        <v>45438</v>
      </c>
      <c r="C1814" s="71" t="str">
        <f t="shared" si="116"/>
        <v>Вс</v>
      </c>
      <c r="E1814" s="30">
        <v>0</v>
      </c>
      <c r="H1814" s="30" t="s">
        <v>46</v>
      </c>
      <c r="I1814" s="69">
        <f t="shared" si="115"/>
        <v>45413</v>
      </c>
      <c r="J1814" s="30" t="str">
        <f>CHOOSE(SUMPRODUCT((K1814:L1814&gt;0)*{1,2})+1,"","переработка","норма","норма + переработка")</f>
        <v/>
      </c>
      <c r="K1814" s="30">
        <f t="shared" si="117"/>
        <v>0</v>
      </c>
      <c r="L1814" s="30">
        <f>IF(A1814="В/П",,MIN(SUMIFS(L$3:L1813,H$3:H1813,H1814,B$3:B1813,B1814)+E1814,8)-SUMIFS(L$3:L1813,H$3:H1813,H1814,B$3:B1813,B1814))</f>
        <v>0</v>
      </c>
    </row>
    <row r="1815" spans="1:12" x14ac:dyDescent="0.2">
      <c r="B1815" s="6">
        <v>45439</v>
      </c>
      <c r="C1815" s="71" t="str">
        <f t="shared" si="116"/>
        <v>Пн</v>
      </c>
      <c r="D1815" s="30" t="s">
        <v>87</v>
      </c>
      <c r="E1815" s="30">
        <v>8</v>
      </c>
      <c r="H1815" s="30" t="s">
        <v>46</v>
      </c>
      <c r="I1815" s="69">
        <f t="shared" si="115"/>
        <v>45413</v>
      </c>
      <c r="J1815" s="30" t="str">
        <f>CHOOSE(SUMPRODUCT((K1815:L1815&gt;0)*{1,2})+1,"","переработка","норма","норма + переработка")</f>
        <v>норма</v>
      </c>
      <c r="K1815" s="30">
        <f t="shared" si="117"/>
        <v>0</v>
      </c>
      <c r="L1815" s="30">
        <f>IF(A1815="В/П",,MIN(SUMIFS(L$3:L1814,H$3:H1814,H1815,B$3:B1814,B1815)+E1815,8)-SUMIFS(L$3:L1814,H$3:H1814,H1815,B$3:B1814,B1815))</f>
        <v>8</v>
      </c>
    </row>
    <row r="1816" spans="1:12" x14ac:dyDescent="0.2">
      <c r="B1816" s="6">
        <v>45440</v>
      </c>
      <c r="C1816" s="71" t="str">
        <f t="shared" si="116"/>
        <v>Вт</v>
      </c>
      <c r="D1816" s="30" t="s">
        <v>87</v>
      </c>
      <c r="E1816" s="30">
        <v>8</v>
      </c>
      <c r="H1816" s="30" t="s">
        <v>46</v>
      </c>
      <c r="I1816" s="69">
        <f t="shared" si="115"/>
        <v>45413</v>
      </c>
      <c r="J1816" s="30" t="str">
        <f>CHOOSE(SUMPRODUCT((K1816:L1816&gt;0)*{1,2})+1,"","переработка","норма","норма + переработка")</f>
        <v>норма</v>
      </c>
      <c r="K1816" s="30">
        <f t="shared" si="117"/>
        <v>0</v>
      </c>
      <c r="L1816" s="30">
        <f>IF(A1816="В/П",,MIN(SUMIFS(L$3:L1815,H$3:H1815,H1816,B$3:B1815,B1816)+E1816,8)-SUMIFS(L$3:L1815,H$3:H1815,H1816,B$3:B1815,B1816))</f>
        <v>8</v>
      </c>
    </row>
    <row r="1817" spans="1:12" x14ac:dyDescent="0.2">
      <c r="B1817" s="6">
        <v>45441</v>
      </c>
      <c r="C1817" s="71" t="str">
        <f t="shared" si="116"/>
        <v>Ср</v>
      </c>
      <c r="D1817" s="30" t="s">
        <v>87</v>
      </c>
      <c r="E1817" s="30">
        <v>8</v>
      </c>
      <c r="H1817" s="30" t="s">
        <v>46</v>
      </c>
      <c r="I1817" s="69">
        <f t="shared" si="115"/>
        <v>45413</v>
      </c>
      <c r="J1817" s="30" t="str">
        <f>CHOOSE(SUMPRODUCT((K1817:L1817&gt;0)*{1,2})+1,"","переработка","норма","норма + переработка")</f>
        <v>норма</v>
      </c>
      <c r="K1817" s="30">
        <f t="shared" si="117"/>
        <v>0</v>
      </c>
      <c r="L1817" s="30">
        <f>IF(A1817="В/П",,MIN(SUMIFS(L$3:L1816,H$3:H1816,H1817,B$3:B1816,B1817)+E1817,8)-SUMIFS(L$3:L1816,H$3:H1816,H1817,B$3:B1816,B1817))</f>
        <v>8</v>
      </c>
    </row>
    <row r="1818" spans="1:12" x14ac:dyDescent="0.2">
      <c r="B1818" s="6">
        <v>45442</v>
      </c>
      <c r="C1818" s="71" t="str">
        <f t="shared" si="116"/>
        <v>Чт</v>
      </c>
      <c r="D1818" s="30" t="s">
        <v>87</v>
      </c>
      <c r="E1818" s="30">
        <v>7</v>
      </c>
      <c r="H1818" s="30" t="s">
        <v>46</v>
      </c>
      <c r="I1818" s="69">
        <f t="shared" si="115"/>
        <v>45413</v>
      </c>
      <c r="J1818" s="30" t="str">
        <f>CHOOSE(SUMPRODUCT((K1818:L1818&gt;0)*{1,2})+1,"","переработка","норма","норма + переработка")</f>
        <v>норма</v>
      </c>
      <c r="K1818" s="30">
        <f t="shared" si="117"/>
        <v>0</v>
      </c>
      <c r="L1818" s="30">
        <f>IF(A1818="В/П",,MIN(SUMIFS(L$3:L1817,H$3:H1817,H1818,B$3:B1817,B1818)+E1818,8)-SUMIFS(L$3:L1817,H$3:H1817,H1818,B$3:B1817,B1818))</f>
        <v>7</v>
      </c>
    </row>
    <row r="1819" spans="1:12" x14ac:dyDescent="0.2">
      <c r="B1819" s="6">
        <v>45443</v>
      </c>
      <c r="C1819" s="71" t="str">
        <f t="shared" si="116"/>
        <v>Пт</v>
      </c>
      <c r="D1819" s="30" t="s">
        <v>87</v>
      </c>
      <c r="E1819" s="30">
        <v>8</v>
      </c>
      <c r="H1819" s="30" t="s">
        <v>46</v>
      </c>
      <c r="I1819" s="69">
        <f t="shared" si="115"/>
        <v>45413</v>
      </c>
      <c r="J1819" s="30" t="str">
        <f>CHOOSE(SUMPRODUCT((K1819:L1819&gt;0)*{1,2})+1,"","переработка","норма","норма + переработка")</f>
        <v>норма</v>
      </c>
      <c r="K1819" s="30">
        <f t="shared" si="117"/>
        <v>0</v>
      </c>
      <c r="L1819" s="30">
        <f>IF(A1819="В/П",,MIN(SUMIFS(L$3:L1818,H$3:H1818,H1819,B$3:B1818,B1819)+E1819,8)-SUMIFS(L$3:L1818,H$3:H1818,H1819,B$3:B1818,B1819))</f>
        <v>8</v>
      </c>
    </row>
    <row r="1820" spans="1:12" x14ac:dyDescent="0.2">
      <c r="A1820" s="66" t="s">
        <v>53</v>
      </c>
      <c r="B1820" s="6">
        <v>45413</v>
      </c>
      <c r="C1820" s="71" t="str">
        <f t="shared" si="116"/>
        <v>Ср</v>
      </c>
      <c r="D1820" s="30" t="s">
        <v>79</v>
      </c>
      <c r="E1820" s="30">
        <v>8</v>
      </c>
      <c r="H1820" s="30" t="s">
        <v>25</v>
      </c>
      <c r="I1820" s="69">
        <f t="shared" si="115"/>
        <v>45413</v>
      </c>
      <c r="J1820" s="30" t="str">
        <f>CHOOSE(SUMPRODUCT((K1820:L1820&gt;0)*{1,2})+1,"","переработка","норма","норма + переработка")</f>
        <v>переработка</v>
      </c>
      <c r="K1820" s="30">
        <f t="shared" si="117"/>
        <v>8</v>
      </c>
      <c r="L1820" s="30">
        <f>IF(A1820="В/П",,MIN(SUMIFS(L$3:L1819,H$3:H1819,H1820,B$3:B1819,B1820)+E1820,8)-SUMIFS(L$3:L1819,H$3:H1819,H1820,B$3:B1819,B1820))</f>
        <v>0</v>
      </c>
    </row>
    <row r="1821" spans="1:12" x14ac:dyDescent="0.2">
      <c r="B1821" s="6">
        <v>45414</v>
      </c>
      <c r="C1821" s="71" t="str">
        <f t="shared" si="116"/>
        <v>Чт</v>
      </c>
      <c r="D1821" s="30" t="s">
        <v>79</v>
      </c>
      <c r="E1821" s="30">
        <v>11</v>
      </c>
      <c r="H1821" s="30" t="s">
        <v>25</v>
      </c>
      <c r="I1821" s="69">
        <f t="shared" si="115"/>
        <v>45413</v>
      </c>
      <c r="J1821" s="30" t="str">
        <f>CHOOSE(SUMPRODUCT((K1821:L1821&gt;0)*{1,2})+1,"","переработка","норма","норма + переработка")</f>
        <v>норма + переработка</v>
      </c>
      <c r="K1821" s="30">
        <f t="shared" si="117"/>
        <v>3</v>
      </c>
      <c r="L1821" s="30">
        <f>IF(A1821="В/П",,MIN(SUMIFS(L$3:L1820,H$3:H1820,H1821,B$3:B1820,B1821)+E1821,8)-SUMIFS(L$3:L1820,H$3:H1820,H1821,B$3:B1820,B1821))</f>
        <v>8</v>
      </c>
    </row>
    <row r="1822" spans="1:12" x14ac:dyDescent="0.2">
      <c r="B1822" s="6">
        <v>45415</v>
      </c>
      <c r="C1822" s="71" t="str">
        <f t="shared" si="116"/>
        <v>Пт</v>
      </c>
      <c r="D1822" s="30" t="s">
        <v>79</v>
      </c>
      <c r="E1822" s="30">
        <v>12</v>
      </c>
      <c r="H1822" s="30" t="s">
        <v>25</v>
      </c>
      <c r="I1822" s="69">
        <f t="shared" si="115"/>
        <v>45413</v>
      </c>
      <c r="J1822" s="30" t="str">
        <f>CHOOSE(SUMPRODUCT((K1822:L1822&gt;0)*{1,2})+1,"","переработка","норма","норма + переработка")</f>
        <v>норма + переработка</v>
      </c>
      <c r="K1822" s="30">
        <f t="shared" si="117"/>
        <v>4</v>
      </c>
      <c r="L1822" s="30">
        <f>IF(A1822="В/П",,MIN(SUMIFS(L$3:L1821,H$3:H1821,H1822,B$3:B1821,B1822)+E1822,8)-SUMIFS(L$3:L1821,H$3:H1821,H1822,B$3:B1821,B1822))</f>
        <v>8</v>
      </c>
    </row>
    <row r="1823" spans="1:12" x14ac:dyDescent="0.2">
      <c r="A1823" s="66" t="s">
        <v>53</v>
      </c>
      <c r="B1823" s="6">
        <v>45416</v>
      </c>
      <c r="C1823" s="71" t="str">
        <f t="shared" si="116"/>
        <v>Сб</v>
      </c>
      <c r="D1823" s="30" t="s">
        <v>79</v>
      </c>
      <c r="E1823" s="30">
        <v>12</v>
      </c>
      <c r="H1823" s="30" t="s">
        <v>25</v>
      </c>
      <c r="I1823" s="69">
        <f t="shared" si="115"/>
        <v>45413</v>
      </c>
      <c r="J1823" s="30" t="str">
        <f>CHOOSE(SUMPRODUCT((K1823:L1823&gt;0)*{1,2})+1,"","переработка","норма","норма + переработка")</f>
        <v>переработка</v>
      </c>
      <c r="K1823" s="30">
        <f t="shared" si="117"/>
        <v>12</v>
      </c>
      <c r="L1823" s="30">
        <f>IF(A1823="В/П",,MIN(SUMIFS(L$3:L1822,H$3:H1822,H1823,B$3:B1822,B1823)+E1823,8)-SUMIFS(L$3:L1822,H$3:H1822,H1823,B$3:B1822,B1823))</f>
        <v>0</v>
      </c>
    </row>
    <row r="1824" spans="1:12" x14ac:dyDescent="0.2">
      <c r="A1824" s="66" t="s">
        <v>53</v>
      </c>
      <c r="B1824" s="6">
        <v>45417</v>
      </c>
      <c r="C1824" s="71" t="str">
        <f t="shared" si="116"/>
        <v>Вс</v>
      </c>
      <c r="D1824" s="30" t="s">
        <v>79</v>
      </c>
      <c r="E1824" s="30">
        <v>9</v>
      </c>
      <c r="H1824" s="30" t="s">
        <v>25</v>
      </c>
      <c r="I1824" s="69">
        <f t="shared" si="115"/>
        <v>45413</v>
      </c>
      <c r="J1824" s="30" t="str">
        <f>CHOOSE(SUMPRODUCT((K1824:L1824&gt;0)*{1,2})+1,"","переработка","норма","норма + переработка")</f>
        <v>переработка</v>
      </c>
      <c r="K1824" s="30">
        <f t="shared" si="117"/>
        <v>9</v>
      </c>
      <c r="L1824" s="30">
        <f>IF(A1824="В/П",,MIN(SUMIFS(L$3:L1823,H$3:H1823,H1824,B$3:B1823,B1824)+E1824,8)-SUMIFS(L$3:L1823,H$3:H1823,H1824,B$3:B1823,B1824))</f>
        <v>0</v>
      </c>
    </row>
    <row r="1825" spans="1:12" x14ac:dyDescent="0.2">
      <c r="B1825" s="6">
        <v>45418</v>
      </c>
      <c r="C1825" s="71" t="str">
        <f t="shared" si="116"/>
        <v>Пн</v>
      </c>
      <c r="D1825" s="30" t="s">
        <v>79</v>
      </c>
      <c r="E1825" s="30">
        <v>12</v>
      </c>
      <c r="H1825" s="30" t="s">
        <v>25</v>
      </c>
      <c r="I1825" s="69">
        <f t="shared" si="115"/>
        <v>45413</v>
      </c>
      <c r="J1825" s="30" t="str">
        <f>CHOOSE(SUMPRODUCT((K1825:L1825&gt;0)*{1,2})+1,"","переработка","норма","норма + переработка")</f>
        <v>норма + переработка</v>
      </c>
      <c r="K1825" s="30">
        <f t="shared" si="117"/>
        <v>4</v>
      </c>
      <c r="L1825" s="30">
        <f>IF(A1825="В/П",,MIN(SUMIFS(L$3:L1824,H$3:H1824,H1825,B$3:B1824,B1825)+E1825,8)-SUMIFS(L$3:L1824,H$3:H1824,H1825,B$3:B1824,B1825))</f>
        <v>8</v>
      </c>
    </row>
    <row r="1826" spans="1:12" x14ac:dyDescent="0.2">
      <c r="B1826" s="6">
        <v>45419</v>
      </c>
      <c r="C1826" s="71" t="str">
        <f t="shared" si="116"/>
        <v>Вт</v>
      </c>
      <c r="D1826" s="30" t="s">
        <v>79</v>
      </c>
      <c r="E1826" s="30">
        <v>13</v>
      </c>
      <c r="H1826" s="30" t="s">
        <v>25</v>
      </c>
      <c r="I1826" s="69">
        <f t="shared" ref="I1826:I1898" si="118">EOMONTH(B1826,-1)+1</f>
        <v>45413</v>
      </c>
      <c r="J1826" s="30" t="str">
        <f>CHOOSE(SUMPRODUCT((K1826:L1826&gt;0)*{1,2})+1,"","переработка","норма","норма + переработка")</f>
        <v>норма + переработка</v>
      </c>
      <c r="K1826" s="30">
        <f t="shared" si="117"/>
        <v>5</v>
      </c>
      <c r="L1826" s="30">
        <f>IF(A1826="В/П",,MIN(SUMIFS(L$3:L1825,H$3:H1825,H1826,B$3:B1825,B1826)+E1826,8)-SUMIFS(L$3:L1825,H$3:H1825,H1826,B$3:B1825,B1826))</f>
        <v>8</v>
      </c>
    </row>
    <row r="1827" spans="1:12" x14ac:dyDescent="0.2">
      <c r="B1827" s="6">
        <v>45420</v>
      </c>
      <c r="C1827" s="71" t="str">
        <f t="shared" si="116"/>
        <v>Ср</v>
      </c>
      <c r="D1827" s="30" t="s">
        <v>79</v>
      </c>
      <c r="E1827" s="30">
        <v>13</v>
      </c>
      <c r="H1827" s="30" t="s">
        <v>25</v>
      </c>
      <c r="I1827" s="69">
        <f t="shared" si="118"/>
        <v>45413</v>
      </c>
      <c r="J1827" s="30" t="str">
        <f>CHOOSE(SUMPRODUCT((K1827:L1827&gt;0)*{1,2})+1,"","переработка","норма","норма + переработка")</f>
        <v>норма + переработка</v>
      </c>
      <c r="K1827" s="30">
        <f t="shared" si="117"/>
        <v>5</v>
      </c>
      <c r="L1827" s="30">
        <f>IF(A1827="В/П",,MIN(SUMIFS(L$3:L1826,H$3:H1826,H1827,B$3:B1826,B1827)+E1827,8)-SUMIFS(L$3:L1826,H$3:H1826,H1827,B$3:B1826,B1827))</f>
        <v>8</v>
      </c>
    </row>
    <row r="1828" spans="1:12" x14ac:dyDescent="0.2">
      <c r="A1828" s="66" t="s">
        <v>53</v>
      </c>
      <c r="B1828" s="6">
        <v>45421</v>
      </c>
      <c r="C1828" s="71" t="str">
        <f t="shared" si="116"/>
        <v>Чт</v>
      </c>
      <c r="D1828" s="30" t="s">
        <v>79</v>
      </c>
      <c r="E1828" s="30">
        <v>14</v>
      </c>
      <c r="H1828" s="30" t="s">
        <v>25</v>
      </c>
      <c r="I1828" s="69">
        <f t="shared" si="118"/>
        <v>45413</v>
      </c>
      <c r="J1828" s="30" t="str">
        <f>CHOOSE(SUMPRODUCT((K1828:L1828&gt;0)*{1,2})+1,"","переработка","норма","норма + переработка")</f>
        <v>переработка</v>
      </c>
      <c r="K1828" s="30">
        <f t="shared" si="117"/>
        <v>14</v>
      </c>
      <c r="L1828" s="30">
        <f>IF(A1828="В/П",,MIN(SUMIFS(L$3:L1827,H$3:H1827,H1828,B$3:B1827,B1828)+E1828,8)-SUMIFS(L$3:L1827,H$3:H1827,H1828,B$3:B1827,B1828))</f>
        <v>0</v>
      </c>
    </row>
    <row r="1829" spans="1:12" x14ac:dyDescent="0.2">
      <c r="A1829" s="66" t="s">
        <v>53</v>
      </c>
      <c r="B1829" s="6">
        <v>45422</v>
      </c>
      <c r="C1829" s="71" t="str">
        <f t="shared" si="116"/>
        <v>Пт</v>
      </c>
      <c r="E1829" s="30">
        <v>0</v>
      </c>
      <c r="H1829" s="30" t="s">
        <v>25</v>
      </c>
      <c r="I1829" s="69">
        <f t="shared" si="118"/>
        <v>45413</v>
      </c>
      <c r="J1829" s="30" t="str">
        <f>CHOOSE(SUMPRODUCT((K1829:L1829&gt;0)*{1,2})+1,"","переработка","норма","норма + переработка")</f>
        <v/>
      </c>
      <c r="K1829" s="30">
        <f t="shared" si="117"/>
        <v>0</v>
      </c>
      <c r="L1829" s="30">
        <f>IF(A1829="В/П",,MIN(SUMIFS(L$3:L1828,H$3:H1828,H1829,B$3:B1828,B1829)+E1829,8)-SUMIFS(L$3:L1828,H$3:H1828,H1829,B$3:B1828,B1829))</f>
        <v>0</v>
      </c>
    </row>
    <row r="1830" spans="1:12" x14ac:dyDescent="0.2">
      <c r="A1830" s="66" t="s">
        <v>53</v>
      </c>
      <c r="B1830" s="6">
        <v>45423</v>
      </c>
      <c r="C1830" s="71" t="str">
        <f t="shared" si="116"/>
        <v>Сб</v>
      </c>
      <c r="E1830" s="30">
        <v>0</v>
      </c>
      <c r="H1830" s="30" t="s">
        <v>25</v>
      </c>
      <c r="I1830" s="69">
        <f t="shared" si="118"/>
        <v>45413</v>
      </c>
      <c r="J1830" s="30" t="str">
        <f>CHOOSE(SUMPRODUCT((K1830:L1830&gt;0)*{1,2})+1,"","переработка","норма","норма + переработка")</f>
        <v/>
      </c>
      <c r="K1830" s="30">
        <f t="shared" si="117"/>
        <v>0</v>
      </c>
      <c r="L1830" s="30">
        <f>IF(A1830="В/П",,MIN(SUMIFS(L$3:L1829,H$3:H1829,H1830,B$3:B1829,B1830)+E1830,8)-SUMIFS(L$3:L1829,H$3:H1829,H1830,B$3:B1829,B1830))</f>
        <v>0</v>
      </c>
    </row>
    <row r="1831" spans="1:12" x14ac:dyDescent="0.2">
      <c r="A1831" s="66" t="s">
        <v>53</v>
      </c>
      <c r="B1831" s="6">
        <v>45424</v>
      </c>
      <c r="C1831" s="71" t="str">
        <f t="shared" si="116"/>
        <v>Вс</v>
      </c>
      <c r="E1831" s="30">
        <v>0</v>
      </c>
      <c r="H1831" s="30" t="s">
        <v>25</v>
      </c>
      <c r="I1831" s="69">
        <f t="shared" si="118"/>
        <v>45413</v>
      </c>
      <c r="J1831" s="30" t="str">
        <f>CHOOSE(SUMPRODUCT((K1831:L1831&gt;0)*{1,2})+1,"","переработка","норма","норма + переработка")</f>
        <v/>
      </c>
      <c r="K1831" s="30">
        <f t="shared" si="117"/>
        <v>0</v>
      </c>
      <c r="L1831" s="30">
        <f>IF(A1831="В/П",,MIN(SUMIFS(L$3:L1830,H$3:H1830,H1831,B$3:B1830,B1831)+E1831,8)-SUMIFS(L$3:L1830,H$3:H1830,H1831,B$3:B1830,B1831))</f>
        <v>0</v>
      </c>
    </row>
    <row r="1832" spans="1:12" x14ac:dyDescent="0.2">
      <c r="B1832" s="6">
        <v>45425</v>
      </c>
      <c r="C1832" s="71" t="str">
        <f>TEXT(B1832,"ДДД")</f>
        <v>Пн</v>
      </c>
      <c r="D1832" s="30" t="s">
        <v>79</v>
      </c>
      <c r="E1832" s="30">
        <v>2</v>
      </c>
      <c r="H1832" s="30" t="s">
        <v>25</v>
      </c>
      <c r="I1832" s="69">
        <f>EOMONTH(B1832,-1)+1</f>
        <v>45413</v>
      </c>
      <c r="J1832" s="30" t="str">
        <f>CHOOSE(SUMPRODUCT((K1832:L1832&gt;0)*{1,2})+1,"","переработка","норма","норма + переработка")</f>
        <v>норма</v>
      </c>
      <c r="K1832" s="30">
        <f>MIN(E1832,E1832-L1832)</f>
        <v>0</v>
      </c>
      <c r="L1832" s="30">
        <f>IF(A1832="В/П",,MIN(SUMIFS(L$3:L1831,H$3:H1831,H1832,B$3:B1831,B1832)+E1832,8)-SUMIFS(L$3:L1831,H$3:H1831,H1832,B$3:B1831,B1832))</f>
        <v>2</v>
      </c>
    </row>
    <row r="1833" spans="1:12" x14ac:dyDescent="0.2">
      <c r="B1833" s="6">
        <v>45425</v>
      </c>
      <c r="C1833" s="71" t="str">
        <f t="shared" si="116"/>
        <v>Пн</v>
      </c>
      <c r="D1833" s="30" t="s">
        <v>87</v>
      </c>
      <c r="E1833" s="30">
        <v>6</v>
      </c>
      <c r="H1833" s="30" t="s">
        <v>25</v>
      </c>
      <c r="I1833" s="69">
        <f t="shared" si="118"/>
        <v>45413</v>
      </c>
      <c r="J1833" s="30" t="str">
        <f>CHOOSE(SUMPRODUCT((K1833:L1833&gt;0)*{1,2})+1,"","переработка","норма","норма + переработка")</f>
        <v>норма</v>
      </c>
      <c r="K1833" s="30">
        <f t="shared" si="117"/>
        <v>0</v>
      </c>
      <c r="L1833" s="30">
        <f>IF(A1833="В/П",,MIN(SUMIFS(L$3:L1832,H$3:H1832,H1833,B$3:B1832,B1833)+E1833,8)-SUMIFS(L$3:L1832,H$3:H1832,H1833,B$3:B1832,B1833))</f>
        <v>6</v>
      </c>
    </row>
    <row r="1834" spans="1:12" x14ac:dyDescent="0.2">
      <c r="B1834" s="6">
        <v>45426</v>
      </c>
      <c r="C1834" s="71" t="str">
        <f t="shared" si="116"/>
        <v>Вт</v>
      </c>
      <c r="D1834" s="30" t="s">
        <v>87</v>
      </c>
      <c r="E1834" s="30">
        <v>8</v>
      </c>
      <c r="H1834" s="30" t="s">
        <v>25</v>
      </c>
      <c r="I1834" s="69">
        <f t="shared" si="118"/>
        <v>45413</v>
      </c>
      <c r="J1834" s="30" t="str">
        <f>CHOOSE(SUMPRODUCT((K1834:L1834&gt;0)*{1,2})+1,"","переработка","норма","норма + переработка")</f>
        <v>норма</v>
      </c>
      <c r="K1834" s="30">
        <f t="shared" si="117"/>
        <v>0</v>
      </c>
      <c r="L1834" s="30">
        <f>IF(A1834="В/П",,MIN(SUMIFS(L$3:L1833,H$3:H1833,H1834,B$3:B1833,B1834)+E1834,8)-SUMIFS(L$3:L1833,H$3:H1833,H1834,B$3:B1833,B1834))</f>
        <v>8</v>
      </c>
    </row>
    <row r="1835" spans="1:12" x14ac:dyDescent="0.2">
      <c r="B1835" s="6">
        <v>45427</v>
      </c>
      <c r="C1835" s="71" t="str">
        <f t="shared" si="116"/>
        <v>Ср</v>
      </c>
      <c r="D1835" s="30" t="s">
        <v>87</v>
      </c>
      <c r="E1835" s="30">
        <v>8</v>
      </c>
      <c r="H1835" s="30" t="s">
        <v>25</v>
      </c>
      <c r="I1835" s="69">
        <f t="shared" si="118"/>
        <v>45413</v>
      </c>
      <c r="J1835" s="30" t="str">
        <f>CHOOSE(SUMPRODUCT((K1835:L1835&gt;0)*{1,2})+1,"","переработка","норма","норма + переработка")</f>
        <v>норма</v>
      </c>
      <c r="K1835" s="30">
        <f t="shared" si="117"/>
        <v>0</v>
      </c>
      <c r="L1835" s="30">
        <f>IF(A1835="В/П",,MIN(SUMIFS(L$3:L1834,H$3:H1834,H1835,B$3:B1834,B1835)+E1835,8)-SUMIFS(L$3:L1834,H$3:H1834,H1835,B$3:B1834,B1835))</f>
        <v>8</v>
      </c>
    </row>
    <row r="1836" spans="1:12" x14ac:dyDescent="0.2">
      <c r="B1836" s="6">
        <v>45428</v>
      </c>
      <c r="C1836" s="71" t="str">
        <f t="shared" si="116"/>
        <v>Чт</v>
      </c>
      <c r="D1836" s="30" t="s">
        <v>87</v>
      </c>
      <c r="E1836" s="30">
        <v>8</v>
      </c>
      <c r="H1836" s="30" t="s">
        <v>25</v>
      </c>
      <c r="I1836" s="69">
        <f t="shared" si="118"/>
        <v>45413</v>
      </c>
      <c r="J1836" s="30" t="str">
        <f>CHOOSE(SUMPRODUCT((K1836:L1836&gt;0)*{1,2})+1,"","переработка","норма","норма + переработка")</f>
        <v>норма</v>
      </c>
      <c r="K1836" s="30">
        <f t="shared" si="117"/>
        <v>0</v>
      </c>
      <c r="L1836" s="30">
        <f>IF(A1836="В/П",,MIN(SUMIFS(L$3:L1835,H$3:H1835,H1836,B$3:B1835,B1836)+E1836,8)-SUMIFS(L$3:L1835,H$3:H1835,H1836,B$3:B1835,B1836))</f>
        <v>8</v>
      </c>
    </row>
    <row r="1837" spans="1:12" x14ac:dyDescent="0.2">
      <c r="B1837" s="6">
        <v>45429</v>
      </c>
      <c r="C1837" s="71" t="str">
        <f t="shared" si="116"/>
        <v>Пт</v>
      </c>
      <c r="D1837" s="30" t="s">
        <v>87</v>
      </c>
      <c r="E1837" s="30">
        <v>8</v>
      </c>
      <c r="H1837" s="30" t="s">
        <v>25</v>
      </c>
      <c r="I1837" s="69">
        <f t="shared" si="118"/>
        <v>45413</v>
      </c>
      <c r="J1837" s="30" t="str">
        <f>CHOOSE(SUMPRODUCT((K1837:L1837&gt;0)*{1,2})+1,"","переработка","норма","норма + переработка")</f>
        <v>норма</v>
      </c>
      <c r="K1837" s="30">
        <f t="shared" si="117"/>
        <v>0</v>
      </c>
      <c r="L1837" s="30">
        <f>IF(A1837="В/П",,MIN(SUMIFS(L$3:L1836,H$3:H1836,H1837,B$3:B1836,B1837)+E1837,8)-SUMIFS(L$3:L1836,H$3:H1836,H1837,B$3:B1836,B1837))</f>
        <v>8</v>
      </c>
    </row>
    <row r="1838" spans="1:12" x14ac:dyDescent="0.2">
      <c r="A1838" s="66" t="s">
        <v>53</v>
      </c>
      <c r="B1838" s="6">
        <v>45430</v>
      </c>
      <c r="C1838" s="71" t="str">
        <f t="shared" si="116"/>
        <v>Сб</v>
      </c>
      <c r="E1838" s="30">
        <v>0</v>
      </c>
      <c r="H1838" s="30" t="s">
        <v>25</v>
      </c>
      <c r="I1838" s="69">
        <f t="shared" si="118"/>
        <v>45413</v>
      </c>
      <c r="J1838" s="30" t="str">
        <f>CHOOSE(SUMPRODUCT((K1838:L1838&gt;0)*{1,2})+1,"","переработка","норма","норма + переработка")</f>
        <v/>
      </c>
      <c r="K1838" s="30">
        <f t="shared" si="117"/>
        <v>0</v>
      </c>
      <c r="L1838" s="30">
        <f>IF(A1838="В/П",,MIN(SUMIFS(L$3:L1837,H$3:H1837,H1838,B$3:B1837,B1838)+E1838,8)-SUMIFS(L$3:L1837,H$3:H1837,H1838,B$3:B1837,B1838))</f>
        <v>0</v>
      </c>
    </row>
    <row r="1839" spans="1:12" x14ac:dyDescent="0.2">
      <c r="A1839" s="66" t="s">
        <v>53</v>
      </c>
      <c r="B1839" s="6">
        <v>45431</v>
      </c>
      <c r="C1839" s="71" t="str">
        <f t="shared" si="116"/>
        <v>Вс</v>
      </c>
      <c r="E1839" s="30">
        <v>0</v>
      </c>
      <c r="H1839" s="30" t="s">
        <v>25</v>
      </c>
      <c r="I1839" s="69">
        <f t="shared" si="118"/>
        <v>45413</v>
      </c>
      <c r="J1839" s="30" t="str">
        <f>CHOOSE(SUMPRODUCT((K1839:L1839&gt;0)*{1,2})+1,"","переработка","норма","норма + переработка")</f>
        <v/>
      </c>
      <c r="K1839" s="30">
        <f t="shared" si="117"/>
        <v>0</v>
      </c>
      <c r="L1839" s="30">
        <f>IF(A1839="В/П",,MIN(SUMIFS(L$3:L1838,H$3:H1838,H1839,B$3:B1838,B1839)+E1839,8)-SUMIFS(L$3:L1838,H$3:H1838,H1839,B$3:B1838,B1839))</f>
        <v>0</v>
      </c>
    </row>
    <row r="1840" spans="1:12" x14ac:dyDescent="0.2">
      <c r="B1840" s="6">
        <v>45432</v>
      </c>
      <c r="C1840" s="71" t="str">
        <f t="shared" si="116"/>
        <v>Пн</v>
      </c>
      <c r="D1840" s="30" t="s">
        <v>79</v>
      </c>
      <c r="E1840" s="30">
        <v>8</v>
      </c>
      <c r="H1840" s="30" t="s">
        <v>25</v>
      </c>
      <c r="I1840" s="69">
        <f t="shared" si="118"/>
        <v>45413</v>
      </c>
      <c r="J1840" s="30" t="str">
        <f>CHOOSE(SUMPRODUCT((K1840:L1840&gt;0)*{1,2})+1,"","переработка","норма","норма + переработка")</f>
        <v>норма</v>
      </c>
      <c r="K1840" s="30">
        <f t="shared" si="117"/>
        <v>0</v>
      </c>
      <c r="L1840" s="30">
        <f>IF(A1840="В/П",,MIN(SUMIFS(L$3:L1839,H$3:H1839,H1840,B$3:B1839,B1840)+E1840,8)-SUMIFS(L$3:L1839,H$3:H1839,H1840,B$3:B1839,B1840))</f>
        <v>8</v>
      </c>
    </row>
    <row r="1841" spans="1:12" x14ac:dyDescent="0.2">
      <c r="B1841" s="6">
        <v>45433</v>
      </c>
      <c r="C1841" s="71" t="str">
        <f t="shared" si="116"/>
        <v>Вт</v>
      </c>
      <c r="D1841" s="30" t="s">
        <v>79</v>
      </c>
      <c r="E1841" s="30">
        <v>8</v>
      </c>
      <c r="H1841" s="30" t="s">
        <v>25</v>
      </c>
      <c r="I1841" s="69">
        <f t="shared" si="118"/>
        <v>45413</v>
      </c>
      <c r="J1841" s="30" t="str">
        <f>CHOOSE(SUMPRODUCT((K1841:L1841&gt;0)*{1,2})+1,"","переработка","норма","норма + переработка")</f>
        <v>норма</v>
      </c>
      <c r="K1841" s="30">
        <f t="shared" si="117"/>
        <v>0</v>
      </c>
      <c r="L1841" s="30">
        <f>IF(A1841="В/П",,MIN(SUMIFS(L$3:L1840,H$3:H1840,H1841,B$3:B1840,B1841)+E1841,8)-SUMIFS(L$3:L1840,H$3:H1840,H1841,B$3:B1840,B1841))</f>
        <v>8</v>
      </c>
    </row>
    <row r="1842" spans="1:12" x14ac:dyDescent="0.2">
      <c r="B1842" s="6">
        <v>45434</v>
      </c>
      <c r="C1842" s="71" t="str">
        <f>TEXT(B1842,"ДДД")</f>
        <v>Ср</v>
      </c>
      <c r="D1842" s="30" t="s">
        <v>79</v>
      </c>
      <c r="E1842" s="30">
        <v>1</v>
      </c>
      <c r="H1842" s="30" t="s">
        <v>25</v>
      </c>
      <c r="I1842" s="69">
        <f>EOMONTH(B1842,-1)+1</f>
        <v>45413</v>
      </c>
      <c r="J1842" s="30" t="str">
        <f>CHOOSE(SUMPRODUCT((K1842:L1842&gt;0)*{1,2})+1,"","переработка","норма","норма + переработка")</f>
        <v>норма</v>
      </c>
      <c r="K1842" s="30">
        <f>MIN(E1842,E1842-L1842)</f>
        <v>0</v>
      </c>
      <c r="L1842" s="30">
        <f>IF(A1842="В/П",,MIN(SUMIFS(L$3:L1841,H$3:H1841,H1842,B$3:B1841,B1842)+E1842,8)-SUMIFS(L$3:L1841,H$3:H1841,H1842,B$3:B1841,B1842))</f>
        <v>1</v>
      </c>
    </row>
    <row r="1843" spans="1:12" x14ac:dyDescent="0.2">
      <c r="B1843" s="6">
        <v>45434</v>
      </c>
      <c r="C1843" s="71" t="str">
        <f t="shared" si="116"/>
        <v>Ср</v>
      </c>
      <c r="D1843" s="30" t="s">
        <v>87</v>
      </c>
      <c r="E1843" s="30">
        <v>7</v>
      </c>
      <c r="H1843" s="30" t="s">
        <v>25</v>
      </c>
      <c r="I1843" s="69">
        <f t="shared" si="118"/>
        <v>45413</v>
      </c>
      <c r="J1843" s="30" t="str">
        <f>CHOOSE(SUMPRODUCT((K1843:L1843&gt;0)*{1,2})+1,"","переработка","норма","норма + переработка")</f>
        <v>норма</v>
      </c>
      <c r="K1843" s="30">
        <f t="shared" si="117"/>
        <v>0</v>
      </c>
      <c r="L1843" s="30">
        <f>IF(A1843="В/П",,MIN(SUMIFS(L$3:L1842,H$3:H1842,H1843,B$3:B1842,B1843)+E1843,8)-SUMIFS(L$3:L1842,H$3:H1842,H1843,B$3:B1842,B1843))</f>
        <v>7</v>
      </c>
    </row>
    <row r="1844" spans="1:12" x14ac:dyDescent="0.2">
      <c r="B1844" s="6">
        <v>45435</v>
      </c>
      <c r="C1844" s="71" t="str">
        <f>TEXT(B1844,"ДДД")</f>
        <v>Чт</v>
      </c>
      <c r="D1844" s="30" t="s">
        <v>79</v>
      </c>
      <c r="E1844" s="30">
        <v>2</v>
      </c>
      <c r="H1844" s="30" t="s">
        <v>25</v>
      </c>
      <c r="I1844" s="69">
        <f>EOMONTH(B1844,-1)+1</f>
        <v>45413</v>
      </c>
      <c r="J1844" s="30" t="str">
        <f>CHOOSE(SUMPRODUCT((K1844:L1844&gt;0)*{1,2})+1,"","переработка","норма","норма + переработка")</f>
        <v>норма</v>
      </c>
      <c r="K1844" s="30">
        <f>MIN(E1844,E1844-L1844)</f>
        <v>0</v>
      </c>
      <c r="L1844" s="30">
        <f>IF(A1844="В/П",,MIN(SUMIFS(L$3:L1843,H$3:H1843,H1844,B$3:B1843,B1844)+E1844,8)-SUMIFS(L$3:L1843,H$3:H1843,H1844,B$3:B1843,B1844))</f>
        <v>2</v>
      </c>
    </row>
    <row r="1845" spans="1:12" x14ac:dyDescent="0.2">
      <c r="B1845" s="6">
        <v>45435</v>
      </c>
      <c r="C1845" s="71" t="str">
        <f t="shared" si="116"/>
        <v>Чт</v>
      </c>
      <c r="D1845" s="30" t="s">
        <v>87</v>
      </c>
      <c r="E1845" s="30">
        <v>7</v>
      </c>
      <c r="H1845" s="30" t="s">
        <v>25</v>
      </c>
      <c r="I1845" s="69">
        <f t="shared" si="118"/>
        <v>45413</v>
      </c>
      <c r="J1845" s="30" t="str">
        <f>CHOOSE(SUMPRODUCT((K1845:L1845&gt;0)*{1,2})+1,"","переработка","норма","норма + переработка")</f>
        <v>норма + переработка</v>
      </c>
      <c r="K1845" s="30">
        <f t="shared" si="117"/>
        <v>1</v>
      </c>
      <c r="L1845" s="30">
        <f>IF(A1845="В/П",,MIN(SUMIFS(L$3:L1844,H$3:H1844,H1845,B$3:B1844,B1845)+E1845,8)-SUMIFS(L$3:L1844,H$3:H1844,H1845,B$3:B1844,B1845))</f>
        <v>6</v>
      </c>
    </row>
    <row r="1846" spans="1:12" x14ac:dyDescent="0.2">
      <c r="B1846" s="6">
        <v>45436</v>
      </c>
      <c r="C1846" s="71" t="str">
        <f>TEXT(B1846,"ДДД")</f>
        <v>Пт</v>
      </c>
      <c r="D1846" s="30" t="s">
        <v>79</v>
      </c>
      <c r="E1846" s="30">
        <v>3</v>
      </c>
      <c r="H1846" s="30" t="s">
        <v>25</v>
      </c>
      <c r="I1846" s="69">
        <f>EOMONTH(B1846,-1)+1</f>
        <v>45413</v>
      </c>
      <c r="J1846" s="30" t="str">
        <f>CHOOSE(SUMPRODUCT((K1846:L1846&gt;0)*{1,2})+1,"","переработка","норма","норма + переработка")</f>
        <v>норма</v>
      </c>
      <c r="K1846" s="30">
        <f>MIN(E1846,E1846-L1846)</f>
        <v>0</v>
      </c>
      <c r="L1846" s="30">
        <f>IF(A1846="В/П",,MIN(SUMIFS(L$3:L1845,H$3:H1845,H1846,B$3:B1845,B1846)+E1846,8)-SUMIFS(L$3:L1845,H$3:H1845,H1846,B$3:B1845,B1846))</f>
        <v>3</v>
      </c>
    </row>
    <row r="1847" spans="1:12" x14ac:dyDescent="0.2">
      <c r="B1847" s="6">
        <v>45436</v>
      </c>
      <c r="C1847" s="71" t="str">
        <f t="shared" si="116"/>
        <v>Пт</v>
      </c>
      <c r="D1847" s="30" t="s">
        <v>87</v>
      </c>
      <c r="E1847" s="30">
        <v>6</v>
      </c>
      <c r="H1847" s="30" t="s">
        <v>25</v>
      </c>
      <c r="I1847" s="69">
        <f t="shared" si="118"/>
        <v>45413</v>
      </c>
      <c r="J1847" s="30" t="str">
        <f>CHOOSE(SUMPRODUCT((K1847:L1847&gt;0)*{1,2})+1,"","переработка","норма","норма + переработка")</f>
        <v>норма + переработка</v>
      </c>
      <c r="K1847" s="30">
        <f t="shared" si="117"/>
        <v>1</v>
      </c>
      <c r="L1847" s="30">
        <f>IF(A1847="В/П",,MIN(SUMIFS(L$3:L1846,H$3:H1846,H1847,B$3:B1846,B1847)+E1847,8)-SUMIFS(L$3:L1846,H$3:H1846,H1847,B$3:B1846,B1847))</f>
        <v>5</v>
      </c>
    </row>
    <row r="1848" spans="1:12" x14ac:dyDescent="0.2">
      <c r="A1848" s="66" t="s">
        <v>53</v>
      </c>
      <c r="B1848" s="6">
        <v>45437</v>
      </c>
      <c r="C1848" s="71" t="str">
        <f t="shared" si="116"/>
        <v>Сб</v>
      </c>
      <c r="E1848" s="30">
        <v>0</v>
      </c>
      <c r="H1848" s="30" t="s">
        <v>25</v>
      </c>
      <c r="I1848" s="69">
        <f t="shared" si="118"/>
        <v>45413</v>
      </c>
      <c r="J1848" s="30" t="str">
        <f>CHOOSE(SUMPRODUCT((K1848:L1848&gt;0)*{1,2})+1,"","переработка","норма","норма + переработка")</f>
        <v/>
      </c>
      <c r="K1848" s="30">
        <f t="shared" si="117"/>
        <v>0</v>
      </c>
      <c r="L1848" s="30">
        <f>IF(A1848="В/П",,MIN(SUMIFS(L$3:L1847,H$3:H1847,H1848,B$3:B1847,B1848)+E1848,8)-SUMIFS(L$3:L1847,H$3:H1847,H1848,B$3:B1847,B1848))</f>
        <v>0</v>
      </c>
    </row>
    <row r="1849" spans="1:12" x14ac:dyDescent="0.2">
      <c r="A1849" s="66" t="s">
        <v>53</v>
      </c>
      <c r="B1849" s="6">
        <v>45438</v>
      </c>
      <c r="C1849" s="71" t="str">
        <f t="shared" ref="C1849:C1917" si="119">TEXT(B1849,"ДДД")</f>
        <v>Вс</v>
      </c>
      <c r="E1849" s="30">
        <v>0</v>
      </c>
      <c r="H1849" s="30" t="s">
        <v>25</v>
      </c>
      <c r="I1849" s="69">
        <f t="shared" si="118"/>
        <v>45413</v>
      </c>
      <c r="J1849" s="30" t="str">
        <f>CHOOSE(SUMPRODUCT((K1849:L1849&gt;0)*{1,2})+1,"","переработка","норма","норма + переработка")</f>
        <v/>
      </c>
      <c r="K1849" s="30">
        <f t="shared" si="117"/>
        <v>0</v>
      </c>
      <c r="L1849" s="30">
        <f>IF(A1849="В/П",,MIN(SUMIFS(L$3:L1848,H$3:H1848,H1849,B$3:B1848,B1849)+E1849,8)-SUMIFS(L$3:L1848,H$3:H1848,H1849,B$3:B1848,B1849))</f>
        <v>0</v>
      </c>
    </row>
    <row r="1850" spans="1:12" x14ac:dyDescent="0.2">
      <c r="B1850" s="6">
        <v>45439</v>
      </c>
      <c r="C1850" s="71" t="str">
        <f t="shared" si="119"/>
        <v>Пн</v>
      </c>
      <c r="D1850" s="30" t="s">
        <v>87</v>
      </c>
      <c r="E1850" s="30">
        <v>8</v>
      </c>
      <c r="H1850" s="30" t="s">
        <v>25</v>
      </c>
      <c r="I1850" s="69">
        <f t="shared" si="118"/>
        <v>45413</v>
      </c>
      <c r="J1850" s="30" t="str">
        <f>CHOOSE(SUMPRODUCT((K1850:L1850&gt;0)*{1,2})+1,"","переработка","норма","норма + переработка")</f>
        <v>норма</v>
      </c>
      <c r="K1850" s="30">
        <f t="shared" si="117"/>
        <v>0</v>
      </c>
      <c r="L1850" s="30">
        <f>IF(A1850="В/П",,MIN(SUMIFS(L$3:L1849,H$3:H1849,H1850,B$3:B1849,B1850)+E1850,8)-SUMIFS(L$3:L1849,H$3:H1849,H1850,B$3:B1849,B1850))</f>
        <v>8</v>
      </c>
    </row>
    <row r="1851" spans="1:12" x14ac:dyDescent="0.2">
      <c r="B1851" s="6">
        <v>45440</v>
      </c>
      <c r="C1851" s="71" t="str">
        <f>TEXT(B1851,"ДДД")</f>
        <v>Вт</v>
      </c>
      <c r="D1851" s="30" t="s">
        <v>79</v>
      </c>
      <c r="E1851" s="30">
        <v>4</v>
      </c>
      <c r="H1851" s="30" t="s">
        <v>25</v>
      </c>
      <c r="I1851" s="69">
        <f>EOMONTH(B1851,-1)+1</f>
        <v>45413</v>
      </c>
      <c r="J1851" s="30" t="str">
        <f>CHOOSE(SUMPRODUCT((K1851:L1851&gt;0)*{1,2})+1,"","переработка","норма","норма + переработка")</f>
        <v>норма</v>
      </c>
      <c r="K1851" s="30">
        <f>MIN(E1851,E1851-L1851)</f>
        <v>0</v>
      </c>
      <c r="L1851" s="30">
        <f>IF(A1851="В/П",,MIN(SUMIFS(L$3:L1850,H$3:H1850,H1851,B$3:B1850,B1851)+E1851,8)-SUMIFS(L$3:L1850,H$3:H1850,H1851,B$3:B1850,B1851))</f>
        <v>4</v>
      </c>
    </row>
    <row r="1852" spans="1:12" x14ac:dyDescent="0.2">
      <c r="B1852" s="6">
        <v>45440</v>
      </c>
      <c r="C1852" s="71" t="str">
        <f t="shared" si="119"/>
        <v>Вт</v>
      </c>
      <c r="D1852" s="30" t="s">
        <v>87</v>
      </c>
      <c r="E1852" s="30">
        <v>4</v>
      </c>
      <c r="H1852" s="30" t="s">
        <v>25</v>
      </c>
      <c r="I1852" s="69">
        <f t="shared" si="118"/>
        <v>45413</v>
      </c>
      <c r="J1852" s="30" t="str">
        <f>CHOOSE(SUMPRODUCT((K1852:L1852&gt;0)*{1,2})+1,"","переработка","норма","норма + переработка")</f>
        <v>норма</v>
      </c>
      <c r="K1852" s="30">
        <f t="shared" si="117"/>
        <v>0</v>
      </c>
      <c r="L1852" s="30">
        <f>IF(A1852="В/П",,MIN(SUMIFS(L$3:L1851,H$3:H1851,H1852,B$3:B1851,B1852)+E1852,8)-SUMIFS(L$3:L1851,H$3:H1851,H1852,B$3:B1851,B1852))</f>
        <v>4</v>
      </c>
    </row>
    <row r="1853" spans="1:12" x14ac:dyDescent="0.2">
      <c r="B1853" s="6">
        <v>45441</v>
      </c>
      <c r="C1853" s="71" t="str">
        <f t="shared" si="119"/>
        <v>Ср</v>
      </c>
      <c r="D1853" s="30" t="s">
        <v>87</v>
      </c>
      <c r="E1853" s="30">
        <v>8</v>
      </c>
      <c r="H1853" s="30" t="s">
        <v>25</v>
      </c>
      <c r="I1853" s="69">
        <f t="shared" si="118"/>
        <v>45413</v>
      </c>
      <c r="J1853" s="30" t="str">
        <f>CHOOSE(SUMPRODUCT((K1853:L1853&gt;0)*{1,2})+1,"","переработка","норма","норма + переработка")</f>
        <v>норма</v>
      </c>
      <c r="K1853" s="30">
        <f t="shared" si="117"/>
        <v>0</v>
      </c>
      <c r="L1853" s="30">
        <f>IF(A1853="В/П",,MIN(SUMIFS(L$3:L1852,H$3:H1852,H1853,B$3:B1852,B1853)+E1853,8)-SUMIFS(L$3:L1852,H$3:H1852,H1853,B$3:B1852,B1853))</f>
        <v>8</v>
      </c>
    </row>
    <row r="1854" spans="1:12" x14ac:dyDescent="0.2">
      <c r="B1854" s="6">
        <v>45442</v>
      </c>
      <c r="C1854" s="71" t="str">
        <f t="shared" si="119"/>
        <v>Чт</v>
      </c>
      <c r="D1854" s="30" t="s">
        <v>87</v>
      </c>
      <c r="E1854" s="30">
        <v>8</v>
      </c>
      <c r="H1854" s="30" t="s">
        <v>25</v>
      </c>
      <c r="I1854" s="69">
        <f t="shared" si="118"/>
        <v>45413</v>
      </c>
      <c r="J1854" s="30" t="str">
        <f>CHOOSE(SUMPRODUCT((K1854:L1854&gt;0)*{1,2})+1,"","переработка","норма","норма + переработка")</f>
        <v>норма</v>
      </c>
      <c r="K1854" s="30">
        <f t="shared" si="117"/>
        <v>0</v>
      </c>
      <c r="L1854" s="30">
        <f>IF(A1854="В/П",,MIN(SUMIFS(L$3:L1853,H$3:H1853,H1854,B$3:B1853,B1854)+E1854,8)-SUMIFS(L$3:L1853,H$3:H1853,H1854,B$3:B1853,B1854))</f>
        <v>8</v>
      </c>
    </row>
    <row r="1855" spans="1:12" x14ac:dyDescent="0.2">
      <c r="B1855" s="6">
        <v>45443</v>
      </c>
      <c r="C1855" s="71" t="str">
        <f t="shared" si="119"/>
        <v>Пт</v>
      </c>
      <c r="D1855" s="30" t="s">
        <v>87</v>
      </c>
      <c r="E1855" s="30">
        <v>8</v>
      </c>
      <c r="H1855" s="30" t="s">
        <v>25</v>
      </c>
      <c r="I1855" s="69">
        <f t="shared" si="118"/>
        <v>45413</v>
      </c>
      <c r="J1855" s="30" t="str">
        <f>CHOOSE(SUMPRODUCT((K1855:L1855&gt;0)*{1,2})+1,"","переработка","норма","норма + переработка")</f>
        <v>норма</v>
      </c>
      <c r="K1855" s="30">
        <f t="shared" si="117"/>
        <v>0</v>
      </c>
      <c r="L1855" s="30">
        <f>IF(A1855="В/П",,MIN(SUMIFS(L$3:L1854,H$3:H1854,H1855,B$3:B1854,B1855)+E1855,8)-SUMIFS(L$3:L1854,H$3:H1854,H1855,B$3:B1854,B1855))</f>
        <v>8</v>
      </c>
    </row>
    <row r="1856" spans="1:12" x14ac:dyDescent="0.2">
      <c r="A1856" s="66" t="s">
        <v>53</v>
      </c>
      <c r="B1856" s="6">
        <v>45413</v>
      </c>
      <c r="C1856" s="71" t="str">
        <f t="shared" si="119"/>
        <v>Ср</v>
      </c>
      <c r="E1856" s="30">
        <v>0</v>
      </c>
      <c r="H1856" s="30" t="s">
        <v>23</v>
      </c>
      <c r="I1856" s="69">
        <f t="shared" si="118"/>
        <v>45413</v>
      </c>
      <c r="J1856" s="30" t="str">
        <f>CHOOSE(SUMPRODUCT((K1856:L1856&gt;0)*{1,2})+1,"","переработка","норма","норма + переработка")</f>
        <v/>
      </c>
      <c r="K1856" s="30">
        <f t="shared" si="117"/>
        <v>0</v>
      </c>
      <c r="L1856" s="30">
        <f>IF(A1856="В/П",,MIN(SUMIFS(L$3:L1855,H$3:H1855,H1856,B$3:B1855,B1856)+E1856,8)-SUMIFS(L$3:L1855,H$3:H1855,H1856,B$3:B1855,B1856))</f>
        <v>0</v>
      </c>
    </row>
    <row r="1857" spans="1:12" x14ac:dyDescent="0.2">
      <c r="B1857" s="6">
        <v>45414</v>
      </c>
      <c r="C1857" s="71" t="str">
        <f t="shared" si="119"/>
        <v>Чт</v>
      </c>
      <c r="D1857" s="30" t="s">
        <v>79</v>
      </c>
      <c r="E1857" s="30">
        <v>8</v>
      </c>
      <c r="H1857" s="30" t="s">
        <v>23</v>
      </c>
      <c r="I1857" s="69">
        <f t="shared" si="118"/>
        <v>45413</v>
      </c>
      <c r="J1857" s="30" t="str">
        <f>CHOOSE(SUMPRODUCT((K1857:L1857&gt;0)*{1,2})+1,"","переработка","норма","норма + переработка")</f>
        <v>норма</v>
      </c>
      <c r="K1857" s="30">
        <f t="shared" si="117"/>
        <v>0</v>
      </c>
      <c r="L1857" s="30">
        <f>IF(A1857="В/П",,MIN(SUMIFS(L$3:L1856,H$3:H1856,H1857,B$3:B1856,B1857)+E1857,8)-SUMIFS(L$3:L1856,H$3:H1856,H1857,B$3:B1856,B1857))</f>
        <v>8</v>
      </c>
    </row>
    <row r="1858" spans="1:12" x14ac:dyDescent="0.2">
      <c r="B1858" s="6">
        <v>45415</v>
      </c>
      <c r="C1858" s="71" t="str">
        <f t="shared" si="119"/>
        <v>Пт</v>
      </c>
      <c r="D1858" s="30" t="s">
        <v>79</v>
      </c>
      <c r="E1858" s="30">
        <v>8</v>
      </c>
      <c r="H1858" s="30" t="s">
        <v>23</v>
      </c>
      <c r="I1858" s="69">
        <f t="shared" si="118"/>
        <v>45413</v>
      </c>
      <c r="J1858" s="30" t="str">
        <f>CHOOSE(SUMPRODUCT((K1858:L1858&gt;0)*{1,2})+1,"","переработка","норма","норма + переработка")</f>
        <v>норма</v>
      </c>
      <c r="K1858" s="30">
        <f t="shared" si="117"/>
        <v>0</v>
      </c>
      <c r="L1858" s="30">
        <f>IF(A1858="В/П",,MIN(SUMIFS(L$3:L1857,H$3:H1857,H1858,B$3:B1857,B1858)+E1858,8)-SUMIFS(L$3:L1857,H$3:H1857,H1858,B$3:B1857,B1858))</f>
        <v>8</v>
      </c>
    </row>
    <row r="1859" spans="1:12" x14ac:dyDescent="0.2">
      <c r="A1859" s="66" t="s">
        <v>53</v>
      </c>
      <c r="B1859" s="6">
        <v>45416</v>
      </c>
      <c r="C1859" s="71" t="str">
        <f t="shared" si="119"/>
        <v>Сб</v>
      </c>
      <c r="D1859" s="30" t="s">
        <v>79</v>
      </c>
      <c r="E1859" s="30">
        <v>0</v>
      </c>
      <c r="H1859" s="30" t="s">
        <v>23</v>
      </c>
      <c r="I1859" s="69">
        <f t="shared" si="118"/>
        <v>45413</v>
      </c>
      <c r="J1859" s="30" t="str">
        <f>CHOOSE(SUMPRODUCT((K1859:L1859&gt;0)*{1,2})+1,"","переработка","норма","норма + переработка")</f>
        <v/>
      </c>
      <c r="K1859" s="30">
        <f t="shared" si="117"/>
        <v>0</v>
      </c>
      <c r="L1859" s="30">
        <f>IF(A1859="В/П",,MIN(SUMIFS(L$3:L1858,H$3:H1858,H1859,B$3:B1858,B1859)+E1859,8)-SUMIFS(L$3:L1858,H$3:H1858,H1859,B$3:B1858,B1859))</f>
        <v>0</v>
      </c>
    </row>
    <row r="1860" spans="1:12" x14ac:dyDescent="0.2">
      <c r="A1860" s="66" t="s">
        <v>53</v>
      </c>
      <c r="B1860" s="6">
        <v>45417</v>
      </c>
      <c r="C1860" s="71" t="str">
        <f t="shared" si="119"/>
        <v>Вс</v>
      </c>
      <c r="D1860" s="30" t="s">
        <v>79</v>
      </c>
      <c r="E1860" s="30">
        <v>4</v>
      </c>
      <c r="H1860" s="30" t="s">
        <v>23</v>
      </c>
      <c r="I1860" s="69">
        <f t="shared" si="118"/>
        <v>45413</v>
      </c>
      <c r="J1860" s="30" t="str">
        <f>CHOOSE(SUMPRODUCT((K1860:L1860&gt;0)*{1,2})+1,"","переработка","норма","норма + переработка")</f>
        <v>переработка</v>
      </c>
      <c r="K1860" s="30">
        <f t="shared" si="117"/>
        <v>4</v>
      </c>
      <c r="L1860" s="30">
        <f>IF(A1860="В/П",,MIN(SUMIFS(L$3:L1859,H$3:H1859,H1860,B$3:B1859,B1860)+E1860,8)-SUMIFS(L$3:L1859,H$3:H1859,H1860,B$3:B1859,B1860))</f>
        <v>0</v>
      </c>
    </row>
    <row r="1861" spans="1:12" x14ac:dyDescent="0.2">
      <c r="B1861" s="6">
        <v>45418</v>
      </c>
      <c r="C1861" s="71" t="str">
        <f t="shared" si="119"/>
        <v>Пн</v>
      </c>
      <c r="D1861" s="30" t="s">
        <v>79</v>
      </c>
      <c r="E1861" s="30">
        <v>8</v>
      </c>
      <c r="H1861" s="30" t="s">
        <v>23</v>
      </c>
      <c r="I1861" s="69">
        <f t="shared" si="118"/>
        <v>45413</v>
      </c>
      <c r="J1861" s="30" t="str">
        <f>CHOOSE(SUMPRODUCT((K1861:L1861&gt;0)*{1,2})+1,"","переработка","норма","норма + переработка")</f>
        <v>норма</v>
      </c>
      <c r="K1861" s="30">
        <f t="shared" si="117"/>
        <v>0</v>
      </c>
      <c r="L1861" s="30">
        <f>IF(A1861="В/П",,MIN(SUMIFS(L$3:L1860,H$3:H1860,H1861,B$3:B1860,B1861)+E1861,8)-SUMIFS(L$3:L1860,H$3:H1860,H1861,B$3:B1860,B1861))</f>
        <v>8</v>
      </c>
    </row>
    <row r="1862" spans="1:12" x14ac:dyDescent="0.2">
      <c r="B1862" s="6">
        <v>45419</v>
      </c>
      <c r="C1862" s="71" t="str">
        <f t="shared" si="119"/>
        <v>Вт</v>
      </c>
      <c r="D1862" s="30" t="s">
        <v>79</v>
      </c>
      <c r="E1862" s="30">
        <v>8</v>
      </c>
      <c r="H1862" s="30" t="s">
        <v>23</v>
      </c>
      <c r="I1862" s="69">
        <f t="shared" si="118"/>
        <v>45413</v>
      </c>
      <c r="J1862" s="30" t="str">
        <f>CHOOSE(SUMPRODUCT((K1862:L1862&gt;0)*{1,2})+1,"","переработка","норма","норма + переработка")</f>
        <v>норма</v>
      </c>
      <c r="K1862" s="30">
        <f t="shared" si="117"/>
        <v>0</v>
      </c>
      <c r="L1862" s="30">
        <f>IF(A1862="В/П",,MIN(SUMIFS(L$3:L1861,H$3:H1861,H1862,B$3:B1861,B1862)+E1862,8)-SUMIFS(L$3:L1861,H$3:H1861,H1862,B$3:B1861,B1862))</f>
        <v>8</v>
      </c>
    </row>
    <row r="1863" spans="1:12" x14ac:dyDescent="0.2">
      <c r="B1863" s="6">
        <v>45420</v>
      </c>
      <c r="C1863" s="71" t="str">
        <f>TEXT(B1863,"ДДД")</f>
        <v>Ср</v>
      </c>
      <c r="D1863" s="30" t="s">
        <v>79</v>
      </c>
      <c r="E1863" s="30">
        <v>4</v>
      </c>
      <c r="H1863" s="30" t="s">
        <v>23</v>
      </c>
      <c r="I1863" s="69">
        <f>EOMONTH(B1863,-1)+1</f>
        <v>45413</v>
      </c>
      <c r="J1863" s="30" t="str">
        <f>CHOOSE(SUMPRODUCT((K1863:L1863&gt;0)*{1,2})+1,"","переработка","норма","норма + переработка")</f>
        <v>норма</v>
      </c>
      <c r="K1863" s="30">
        <f>MIN(E1863,E1863-L1863)</f>
        <v>0</v>
      </c>
      <c r="L1863" s="30">
        <f>IF(A1863="В/П",,MIN(SUMIFS(L$3:L1862,H$3:H1862,H1863,B$3:B1862,B1863)+E1863,8)-SUMIFS(L$3:L1862,H$3:H1862,H1863,B$3:B1862,B1863))</f>
        <v>4</v>
      </c>
    </row>
    <row r="1864" spans="1:12" x14ac:dyDescent="0.2">
      <c r="B1864" s="6">
        <v>45420</v>
      </c>
      <c r="C1864" s="71" t="str">
        <f t="shared" si="119"/>
        <v>Ср</v>
      </c>
      <c r="D1864" s="30" t="s">
        <v>78</v>
      </c>
      <c r="E1864" s="30">
        <v>4</v>
      </c>
      <c r="H1864" s="30" t="s">
        <v>23</v>
      </c>
      <c r="I1864" s="69">
        <f t="shared" si="118"/>
        <v>45413</v>
      </c>
      <c r="J1864" s="30" t="str">
        <f>CHOOSE(SUMPRODUCT((K1864:L1864&gt;0)*{1,2})+1,"","переработка","норма","норма + переработка")</f>
        <v>норма</v>
      </c>
      <c r="K1864" s="30">
        <f t="shared" si="117"/>
        <v>0</v>
      </c>
      <c r="L1864" s="30">
        <f>IF(A1864="В/П",,MIN(SUMIFS(L$3:L1863,H$3:H1863,H1864,B$3:B1863,B1864)+E1864,8)-SUMIFS(L$3:L1863,H$3:H1863,H1864,B$3:B1863,B1864))</f>
        <v>4</v>
      </c>
    </row>
    <row r="1865" spans="1:12" x14ac:dyDescent="0.2">
      <c r="A1865" s="66" t="s">
        <v>53</v>
      </c>
      <c r="B1865" s="6">
        <v>45421</v>
      </c>
      <c r="C1865" s="71" t="str">
        <f t="shared" si="119"/>
        <v>Чт</v>
      </c>
      <c r="E1865" s="30">
        <v>0</v>
      </c>
      <c r="H1865" s="30" t="s">
        <v>23</v>
      </c>
      <c r="I1865" s="69">
        <f t="shared" si="118"/>
        <v>45413</v>
      </c>
      <c r="J1865" s="30" t="str">
        <f>CHOOSE(SUMPRODUCT((K1865:L1865&gt;0)*{1,2})+1,"","переработка","норма","норма + переработка")</f>
        <v/>
      </c>
      <c r="K1865" s="30">
        <f t="shared" si="117"/>
        <v>0</v>
      </c>
      <c r="L1865" s="30">
        <f>IF(A1865="В/П",,MIN(SUMIFS(L$3:L1864,H$3:H1864,H1865,B$3:B1864,B1865)+E1865,8)-SUMIFS(L$3:L1864,H$3:H1864,H1865,B$3:B1864,B1865))</f>
        <v>0</v>
      </c>
    </row>
    <row r="1866" spans="1:12" x14ac:dyDescent="0.2">
      <c r="A1866" s="66" t="s">
        <v>53</v>
      </c>
      <c r="B1866" s="6">
        <v>45422</v>
      </c>
      <c r="C1866" s="71" t="str">
        <f t="shared" si="119"/>
        <v>Пт</v>
      </c>
      <c r="E1866" s="30">
        <v>0</v>
      </c>
      <c r="H1866" s="30" t="s">
        <v>23</v>
      </c>
      <c r="I1866" s="69">
        <f t="shared" si="118"/>
        <v>45413</v>
      </c>
      <c r="J1866" s="30" t="str">
        <f>CHOOSE(SUMPRODUCT((K1866:L1866&gt;0)*{1,2})+1,"","переработка","норма","норма + переработка")</f>
        <v/>
      </c>
      <c r="K1866" s="30">
        <f t="shared" si="117"/>
        <v>0</v>
      </c>
      <c r="L1866" s="30">
        <f>IF(A1866="В/П",,MIN(SUMIFS(L$3:L1865,H$3:H1865,H1866,B$3:B1865,B1866)+E1866,8)-SUMIFS(L$3:L1865,H$3:H1865,H1866,B$3:B1865,B1866))</f>
        <v>0</v>
      </c>
    </row>
    <row r="1867" spans="1:12" x14ac:dyDescent="0.2">
      <c r="A1867" s="66" t="s">
        <v>53</v>
      </c>
      <c r="B1867" s="6">
        <v>45423</v>
      </c>
      <c r="C1867" s="71" t="str">
        <f t="shared" si="119"/>
        <v>Сб</v>
      </c>
      <c r="E1867" s="30">
        <v>0</v>
      </c>
      <c r="H1867" s="30" t="s">
        <v>23</v>
      </c>
      <c r="I1867" s="69">
        <f t="shared" si="118"/>
        <v>45413</v>
      </c>
      <c r="J1867" s="30" t="str">
        <f>CHOOSE(SUMPRODUCT((K1867:L1867&gt;0)*{1,2})+1,"","переработка","норма","норма + переработка")</f>
        <v/>
      </c>
      <c r="K1867" s="30">
        <f t="shared" si="117"/>
        <v>0</v>
      </c>
      <c r="L1867" s="30">
        <f>IF(A1867="В/П",,MIN(SUMIFS(L$3:L1866,H$3:H1866,H1867,B$3:B1866,B1867)+E1867,8)-SUMIFS(L$3:L1866,H$3:H1866,H1867,B$3:B1866,B1867))</f>
        <v>0</v>
      </c>
    </row>
    <row r="1868" spans="1:12" x14ac:dyDescent="0.2">
      <c r="A1868" s="66" t="s">
        <v>53</v>
      </c>
      <c r="B1868" s="6">
        <v>45424</v>
      </c>
      <c r="C1868" s="71" t="str">
        <f t="shared" si="119"/>
        <v>Вс</v>
      </c>
      <c r="E1868" s="30">
        <v>0</v>
      </c>
      <c r="H1868" s="30" t="s">
        <v>23</v>
      </c>
      <c r="I1868" s="69">
        <f t="shared" si="118"/>
        <v>45413</v>
      </c>
      <c r="J1868" s="30" t="str">
        <f>CHOOSE(SUMPRODUCT((K1868:L1868&gt;0)*{1,2})+1,"","переработка","норма","норма + переработка")</f>
        <v/>
      </c>
      <c r="K1868" s="30">
        <f t="shared" si="117"/>
        <v>0</v>
      </c>
      <c r="L1868" s="30">
        <f>IF(A1868="В/П",,MIN(SUMIFS(L$3:L1867,H$3:H1867,H1868,B$3:B1867,B1868)+E1868,8)-SUMIFS(L$3:L1867,H$3:H1867,H1868,B$3:B1867,B1868))</f>
        <v>0</v>
      </c>
    </row>
    <row r="1869" spans="1:12" x14ac:dyDescent="0.2">
      <c r="B1869" s="6">
        <v>45425</v>
      </c>
      <c r="C1869" s="71" t="str">
        <f t="shared" si="119"/>
        <v>Пн</v>
      </c>
      <c r="D1869" s="30" t="s">
        <v>79</v>
      </c>
      <c r="E1869" s="30">
        <v>8</v>
      </c>
      <c r="H1869" s="30" t="s">
        <v>23</v>
      </c>
      <c r="I1869" s="69">
        <f t="shared" si="118"/>
        <v>45413</v>
      </c>
      <c r="J1869" s="30" t="str">
        <f>CHOOSE(SUMPRODUCT((K1869:L1869&gt;0)*{1,2})+1,"","переработка","норма","норма + переработка")</f>
        <v>норма</v>
      </c>
      <c r="K1869" s="30">
        <f t="shared" si="117"/>
        <v>0</v>
      </c>
      <c r="L1869" s="30">
        <f>IF(A1869="В/П",,MIN(SUMIFS(L$3:L1868,H$3:H1868,H1869,B$3:B1868,B1869)+E1869,8)-SUMIFS(L$3:L1868,H$3:H1868,H1869,B$3:B1868,B1869))</f>
        <v>8</v>
      </c>
    </row>
    <row r="1870" spans="1:12" x14ac:dyDescent="0.2">
      <c r="B1870" s="6">
        <v>45426</v>
      </c>
      <c r="C1870" s="71" t="str">
        <f t="shared" si="119"/>
        <v>Вт</v>
      </c>
      <c r="D1870" s="30" t="s">
        <v>78</v>
      </c>
      <c r="E1870" s="30">
        <v>8</v>
      </c>
      <c r="H1870" s="30" t="s">
        <v>23</v>
      </c>
      <c r="I1870" s="69">
        <f t="shared" si="118"/>
        <v>45413</v>
      </c>
      <c r="J1870" s="30" t="str">
        <f>CHOOSE(SUMPRODUCT((K1870:L1870&gt;0)*{1,2})+1,"","переработка","норма","норма + переработка")</f>
        <v>норма</v>
      </c>
      <c r="K1870" s="30">
        <f t="shared" ref="K1870:K1921" si="120">MIN(E1870,E1870-L1870)</f>
        <v>0</v>
      </c>
      <c r="L1870" s="30">
        <f>IF(A1870="В/П",,MIN(SUMIFS(L$3:L1869,H$3:H1869,H1870,B$3:B1869,B1870)+E1870,8)-SUMIFS(L$3:L1869,H$3:H1869,H1870,B$3:B1869,B1870))</f>
        <v>8</v>
      </c>
    </row>
    <row r="1871" spans="1:12" x14ac:dyDescent="0.2">
      <c r="B1871" s="6">
        <v>45427</v>
      </c>
      <c r="C1871" s="71" t="str">
        <f t="shared" si="119"/>
        <v>Ср</v>
      </c>
      <c r="D1871" s="30" t="s">
        <v>79</v>
      </c>
      <c r="E1871" s="30">
        <v>8</v>
      </c>
      <c r="H1871" s="30" t="s">
        <v>23</v>
      </c>
      <c r="I1871" s="69">
        <f t="shared" si="118"/>
        <v>45413</v>
      </c>
      <c r="J1871" s="30" t="str">
        <f>CHOOSE(SUMPRODUCT((K1871:L1871&gt;0)*{1,2})+1,"","переработка","норма","норма + переработка")</f>
        <v>норма</v>
      </c>
      <c r="K1871" s="30">
        <f t="shared" si="120"/>
        <v>0</v>
      </c>
      <c r="L1871" s="30">
        <f>IF(A1871="В/П",,MIN(SUMIFS(L$3:L1870,H$3:H1870,H1871,B$3:B1870,B1871)+E1871,8)-SUMIFS(L$3:L1870,H$3:H1870,H1871,B$3:B1870,B1871))</f>
        <v>8</v>
      </c>
    </row>
    <row r="1872" spans="1:12" x14ac:dyDescent="0.2">
      <c r="B1872" s="6">
        <v>45428</v>
      </c>
      <c r="C1872" s="71" t="str">
        <f>TEXT(B1872,"ДДД")</f>
        <v>Чт</v>
      </c>
      <c r="D1872" s="30" t="s">
        <v>34</v>
      </c>
      <c r="E1872" s="30">
        <v>2</v>
      </c>
      <c r="H1872" s="30" t="s">
        <v>23</v>
      </c>
      <c r="I1872" s="69">
        <f>EOMONTH(B1872,-1)+1</f>
        <v>45413</v>
      </c>
      <c r="J1872" s="30" t="str">
        <f>CHOOSE(SUMPRODUCT((K1872:L1872&gt;0)*{1,2})+1,"","переработка","норма","норма + переработка")</f>
        <v>норма</v>
      </c>
      <c r="K1872" s="30">
        <f>MIN(E1872,E1872-L1872)</f>
        <v>0</v>
      </c>
      <c r="L1872" s="30">
        <f>IF(A1872="В/П",,MIN(SUMIFS(L$3:L1871,H$3:H1871,H1872,B$3:B1871,B1872)+E1872,8)-SUMIFS(L$3:L1871,H$3:H1871,H1872,B$3:B1871,B1872))</f>
        <v>2</v>
      </c>
    </row>
    <row r="1873" spans="1:12" x14ac:dyDescent="0.2">
      <c r="B1873" s="6">
        <v>45428</v>
      </c>
      <c r="C1873" s="71" t="str">
        <f t="shared" si="119"/>
        <v>Чт</v>
      </c>
      <c r="D1873" s="30" t="s">
        <v>79</v>
      </c>
      <c r="E1873" s="30">
        <v>6</v>
      </c>
      <c r="H1873" s="30" t="s">
        <v>23</v>
      </c>
      <c r="I1873" s="69">
        <f t="shared" si="118"/>
        <v>45413</v>
      </c>
      <c r="J1873" s="30" t="str">
        <f>CHOOSE(SUMPRODUCT((K1873:L1873&gt;0)*{1,2})+1,"","переработка","норма","норма + переработка")</f>
        <v>норма</v>
      </c>
      <c r="K1873" s="30">
        <f t="shared" si="120"/>
        <v>0</v>
      </c>
      <c r="L1873" s="30">
        <f>IF(A1873="В/П",,MIN(SUMIFS(L$3:L1872,H$3:H1872,H1873,B$3:B1872,B1873)+E1873,8)-SUMIFS(L$3:L1872,H$3:H1872,H1873,B$3:B1872,B1873))</f>
        <v>6</v>
      </c>
    </row>
    <row r="1874" spans="1:12" x14ac:dyDescent="0.2">
      <c r="B1874" s="6">
        <v>45429</v>
      </c>
      <c r="C1874" s="71" t="str">
        <f t="shared" si="119"/>
        <v>Пт</v>
      </c>
      <c r="D1874" s="30" t="s">
        <v>79</v>
      </c>
      <c r="E1874" s="30">
        <v>8</v>
      </c>
      <c r="H1874" s="30" t="s">
        <v>23</v>
      </c>
      <c r="I1874" s="69">
        <f t="shared" si="118"/>
        <v>45413</v>
      </c>
      <c r="J1874" s="30" t="str">
        <f>CHOOSE(SUMPRODUCT((K1874:L1874&gt;0)*{1,2})+1,"","переработка","норма","норма + переработка")</f>
        <v>норма</v>
      </c>
      <c r="K1874" s="30">
        <f t="shared" si="120"/>
        <v>0</v>
      </c>
      <c r="L1874" s="30">
        <f>IF(A1874="В/П",,MIN(SUMIFS(L$3:L1873,H$3:H1873,H1874,B$3:B1873,B1874)+E1874,8)-SUMIFS(L$3:L1873,H$3:H1873,H1874,B$3:B1873,B1874))</f>
        <v>8</v>
      </c>
    </row>
    <row r="1875" spans="1:12" x14ac:dyDescent="0.2">
      <c r="A1875" s="66" t="s">
        <v>53</v>
      </c>
      <c r="B1875" s="6">
        <v>45430</v>
      </c>
      <c r="C1875" s="71" t="str">
        <f t="shared" si="119"/>
        <v>Сб</v>
      </c>
      <c r="E1875" s="30">
        <v>0</v>
      </c>
      <c r="H1875" s="30" t="s">
        <v>23</v>
      </c>
      <c r="I1875" s="69">
        <f t="shared" si="118"/>
        <v>45413</v>
      </c>
      <c r="J1875" s="30" t="str">
        <f>CHOOSE(SUMPRODUCT((K1875:L1875&gt;0)*{1,2})+1,"","переработка","норма","норма + переработка")</f>
        <v/>
      </c>
      <c r="K1875" s="30">
        <f t="shared" si="120"/>
        <v>0</v>
      </c>
      <c r="L1875" s="30">
        <f>IF(A1875="В/П",,MIN(SUMIFS(L$3:L1874,H$3:H1874,H1875,B$3:B1874,B1875)+E1875,8)-SUMIFS(L$3:L1874,H$3:H1874,H1875,B$3:B1874,B1875))</f>
        <v>0</v>
      </c>
    </row>
    <row r="1876" spans="1:12" x14ac:dyDescent="0.2">
      <c r="A1876" s="66" t="s">
        <v>53</v>
      </c>
      <c r="B1876" s="6">
        <v>45431</v>
      </c>
      <c r="C1876" s="71" t="str">
        <f t="shared" si="119"/>
        <v>Вс</v>
      </c>
      <c r="E1876" s="30">
        <v>0</v>
      </c>
      <c r="H1876" s="30" t="s">
        <v>23</v>
      </c>
      <c r="I1876" s="69">
        <f t="shared" si="118"/>
        <v>45413</v>
      </c>
      <c r="J1876" s="30" t="str">
        <f>CHOOSE(SUMPRODUCT((K1876:L1876&gt;0)*{1,2})+1,"","переработка","норма","норма + переработка")</f>
        <v/>
      </c>
      <c r="K1876" s="30">
        <f t="shared" si="120"/>
        <v>0</v>
      </c>
      <c r="L1876" s="30">
        <f>IF(A1876="В/П",,MIN(SUMIFS(L$3:L1875,H$3:H1875,H1876,B$3:B1875,B1876)+E1876,8)-SUMIFS(L$3:L1875,H$3:H1875,H1876,B$3:B1875,B1876))</f>
        <v>0</v>
      </c>
    </row>
    <row r="1877" spans="1:12" x14ac:dyDescent="0.2">
      <c r="B1877" s="6">
        <v>45432</v>
      </c>
      <c r="C1877" s="71" t="str">
        <f t="shared" si="119"/>
        <v>Пн</v>
      </c>
      <c r="D1877" s="30" t="s">
        <v>79</v>
      </c>
      <c r="E1877" s="30">
        <v>8</v>
      </c>
      <c r="H1877" s="30" t="s">
        <v>23</v>
      </c>
      <c r="I1877" s="69">
        <f t="shared" si="118"/>
        <v>45413</v>
      </c>
      <c r="J1877" s="30" t="str">
        <f>CHOOSE(SUMPRODUCT((K1877:L1877&gt;0)*{1,2})+1,"","переработка","норма","норма + переработка")</f>
        <v>норма</v>
      </c>
      <c r="K1877" s="30">
        <f t="shared" si="120"/>
        <v>0</v>
      </c>
      <c r="L1877" s="30">
        <f>IF(A1877="В/П",,MIN(SUMIFS(L$3:L1876,H$3:H1876,H1877,B$3:B1876,B1877)+E1877,8)-SUMIFS(L$3:L1876,H$3:H1876,H1877,B$3:B1876,B1877))</f>
        <v>8</v>
      </c>
    </row>
    <row r="1878" spans="1:12" x14ac:dyDescent="0.2">
      <c r="B1878" s="6">
        <v>45433</v>
      </c>
      <c r="C1878" s="71" t="str">
        <f t="shared" si="119"/>
        <v>Вт</v>
      </c>
      <c r="D1878" s="30" t="s">
        <v>79</v>
      </c>
      <c r="E1878" s="30">
        <v>8</v>
      </c>
      <c r="H1878" s="30" t="s">
        <v>23</v>
      </c>
      <c r="I1878" s="69">
        <f t="shared" si="118"/>
        <v>45413</v>
      </c>
      <c r="J1878" s="30" t="str">
        <f>CHOOSE(SUMPRODUCT((K1878:L1878&gt;0)*{1,2})+1,"","переработка","норма","норма + переработка")</f>
        <v>норма</v>
      </c>
      <c r="K1878" s="30">
        <f t="shared" si="120"/>
        <v>0</v>
      </c>
      <c r="L1878" s="30">
        <f>IF(A1878="В/П",,MIN(SUMIFS(L$3:L1877,H$3:H1877,H1878,B$3:B1877,B1878)+E1878,8)-SUMIFS(L$3:L1877,H$3:H1877,H1878,B$3:B1877,B1878))</f>
        <v>8</v>
      </c>
    </row>
    <row r="1879" spans="1:12" x14ac:dyDescent="0.2">
      <c r="B1879" s="6">
        <v>45434</v>
      </c>
      <c r="C1879" s="71" t="str">
        <f t="shared" si="119"/>
        <v>Ср</v>
      </c>
      <c r="D1879" s="30" t="s">
        <v>79</v>
      </c>
      <c r="E1879" s="30">
        <v>8</v>
      </c>
      <c r="H1879" s="30" t="s">
        <v>23</v>
      </c>
      <c r="I1879" s="69">
        <f t="shared" si="118"/>
        <v>45413</v>
      </c>
      <c r="J1879" s="30" t="str">
        <f>CHOOSE(SUMPRODUCT((K1879:L1879&gt;0)*{1,2})+1,"","переработка","норма","норма + переработка")</f>
        <v>норма</v>
      </c>
      <c r="K1879" s="30">
        <f t="shared" si="120"/>
        <v>0</v>
      </c>
      <c r="L1879" s="30">
        <f>IF(A1879="В/П",,MIN(SUMIFS(L$3:L1878,H$3:H1878,H1879,B$3:B1878,B1879)+E1879,8)-SUMIFS(L$3:L1878,H$3:H1878,H1879,B$3:B1878,B1879))</f>
        <v>8</v>
      </c>
    </row>
    <row r="1880" spans="1:12" x14ac:dyDescent="0.2">
      <c r="B1880" s="6">
        <v>45435</v>
      </c>
      <c r="C1880" s="71" t="str">
        <f t="shared" si="119"/>
        <v>Чт</v>
      </c>
      <c r="D1880" s="30" t="s">
        <v>79</v>
      </c>
      <c r="E1880" s="30">
        <v>11</v>
      </c>
      <c r="H1880" s="30" t="s">
        <v>23</v>
      </c>
      <c r="I1880" s="69">
        <f t="shared" si="118"/>
        <v>45413</v>
      </c>
      <c r="J1880" s="30" t="str">
        <f>CHOOSE(SUMPRODUCT((K1880:L1880&gt;0)*{1,2})+1,"","переработка","норма","норма + переработка")</f>
        <v>норма + переработка</v>
      </c>
      <c r="K1880" s="30">
        <f t="shared" si="120"/>
        <v>3</v>
      </c>
      <c r="L1880" s="30">
        <f>IF(A1880="В/П",,MIN(SUMIFS(L$3:L1879,H$3:H1879,H1880,B$3:B1879,B1880)+E1880,8)-SUMIFS(L$3:L1879,H$3:H1879,H1880,B$3:B1879,B1880))</f>
        <v>8</v>
      </c>
    </row>
    <row r="1881" spans="1:12" x14ac:dyDescent="0.2">
      <c r="B1881" s="6">
        <v>45436</v>
      </c>
      <c r="C1881" s="71" t="str">
        <f>TEXT(B1881,"ДДД")</f>
        <v>Пт</v>
      </c>
      <c r="D1881" s="30" t="s">
        <v>79</v>
      </c>
      <c r="E1881" s="30">
        <v>4</v>
      </c>
      <c r="H1881" s="30" t="s">
        <v>23</v>
      </c>
      <c r="I1881" s="69">
        <f>EOMONTH(B1881,-1)+1</f>
        <v>45413</v>
      </c>
      <c r="J1881" s="30" t="str">
        <f>CHOOSE(SUMPRODUCT((K1881:L1881&gt;0)*{1,2})+1,"","переработка","норма","норма + переработка")</f>
        <v>норма</v>
      </c>
      <c r="K1881" s="30">
        <f>MIN(E1881,E1881-L1881)</f>
        <v>0</v>
      </c>
      <c r="L1881" s="30">
        <f>IF(A1881="В/П",,MIN(SUMIFS(L$3:L1880,H$3:H1880,H1881,B$3:B1880,B1881)+E1881,8)-SUMIFS(L$3:L1880,H$3:H1880,H1881,B$3:B1880,B1881))</f>
        <v>4</v>
      </c>
    </row>
    <row r="1882" spans="1:12" x14ac:dyDescent="0.2">
      <c r="B1882" s="6">
        <v>45436</v>
      </c>
      <c r="C1882" s="71" t="str">
        <f t="shared" si="119"/>
        <v>Пт</v>
      </c>
      <c r="D1882" s="30" t="s">
        <v>78</v>
      </c>
      <c r="E1882" s="30">
        <v>4</v>
      </c>
      <c r="H1882" s="30" t="s">
        <v>23</v>
      </c>
      <c r="I1882" s="69">
        <f t="shared" si="118"/>
        <v>45413</v>
      </c>
      <c r="J1882" s="30" t="str">
        <f>CHOOSE(SUMPRODUCT((K1882:L1882&gt;0)*{1,2})+1,"","переработка","норма","норма + переработка")</f>
        <v>норма</v>
      </c>
      <c r="K1882" s="30">
        <f t="shared" si="120"/>
        <v>0</v>
      </c>
      <c r="L1882" s="30">
        <f>IF(A1882="В/П",,MIN(SUMIFS(L$3:L1881,H$3:H1881,H1882,B$3:B1881,B1882)+E1882,8)-SUMIFS(L$3:L1881,H$3:H1881,H1882,B$3:B1881,B1882))</f>
        <v>4</v>
      </c>
    </row>
    <row r="1883" spans="1:12" x14ac:dyDescent="0.2">
      <c r="A1883" s="66" t="s">
        <v>53</v>
      </c>
      <c r="B1883" s="6">
        <v>45437</v>
      </c>
      <c r="C1883" s="71" t="str">
        <f t="shared" si="119"/>
        <v>Сб</v>
      </c>
      <c r="E1883" s="30">
        <v>0</v>
      </c>
      <c r="H1883" s="30" t="s">
        <v>23</v>
      </c>
      <c r="I1883" s="69">
        <f t="shared" si="118"/>
        <v>45413</v>
      </c>
      <c r="J1883" s="30" t="str">
        <f>CHOOSE(SUMPRODUCT((K1883:L1883&gt;0)*{1,2})+1,"","переработка","норма","норма + переработка")</f>
        <v/>
      </c>
      <c r="K1883" s="30">
        <f t="shared" si="120"/>
        <v>0</v>
      </c>
      <c r="L1883" s="30">
        <f>IF(A1883="В/П",,MIN(SUMIFS(L$3:L1882,H$3:H1882,H1883,B$3:B1882,B1883)+E1883,8)-SUMIFS(L$3:L1882,H$3:H1882,H1883,B$3:B1882,B1883))</f>
        <v>0</v>
      </c>
    </row>
    <row r="1884" spans="1:12" x14ac:dyDescent="0.2">
      <c r="A1884" s="66" t="s">
        <v>53</v>
      </c>
      <c r="B1884" s="6">
        <v>45438</v>
      </c>
      <c r="C1884" s="71" t="str">
        <f t="shared" si="119"/>
        <v>Вс</v>
      </c>
      <c r="E1884" s="30">
        <v>0</v>
      </c>
      <c r="H1884" s="30" t="s">
        <v>23</v>
      </c>
      <c r="I1884" s="69">
        <f t="shared" si="118"/>
        <v>45413</v>
      </c>
      <c r="J1884" s="30" t="str">
        <f>CHOOSE(SUMPRODUCT((K1884:L1884&gt;0)*{1,2})+1,"","переработка","норма","норма + переработка")</f>
        <v/>
      </c>
      <c r="K1884" s="30">
        <f t="shared" si="120"/>
        <v>0</v>
      </c>
      <c r="L1884" s="30">
        <f>IF(A1884="В/П",,MIN(SUMIFS(L$3:L1883,H$3:H1883,H1884,B$3:B1883,B1884)+E1884,8)-SUMIFS(L$3:L1883,H$3:H1883,H1884,B$3:B1883,B1884))</f>
        <v>0</v>
      </c>
    </row>
    <row r="1885" spans="1:12" x14ac:dyDescent="0.2">
      <c r="B1885" s="6">
        <v>45439</v>
      </c>
      <c r="C1885" s="71" t="str">
        <f t="shared" si="119"/>
        <v>Пн</v>
      </c>
      <c r="D1885" s="30" t="s">
        <v>79</v>
      </c>
      <c r="E1885" s="30">
        <v>8</v>
      </c>
      <c r="H1885" s="30" t="s">
        <v>23</v>
      </c>
      <c r="I1885" s="69">
        <f t="shared" si="118"/>
        <v>45413</v>
      </c>
      <c r="J1885" s="30" t="str">
        <f>CHOOSE(SUMPRODUCT((K1885:L1885&gt;0)*{1,2})+1,"","переработка","норма","норма + переработка")</f>
        <v>норма</v>
      </c>
      <c r="K1885" s="30">
        <f t="shared" si="120"/>
        <v>0</v>
      </c>
      <c r="L1885" s="30">
        <f>IF(A1885="В/П",,MIN(SUMIFS(L$3:L1884,H$3:H1884,H1885,B$3:B1884,B1885)+E1885,8)-SUMIFS(L$3:L1884,H$3:H1884,H1885,B$3:B1884,B1885))</f>
        <v>8</v>
      </c>
    </row>
    <row r="1886" spans="1:12" x14ac:dyDescent="0.2">
      <c r="B1886" s="6">
        <v>45440</v>
      </c>
      <c r="C1886" s="71" t="str">
        <f t="shared" si="119"/>
        <v>Вт</v>
      </c>
      <c r="D1886" s="30" t="s">
        <v>34</v>
      </c>
      <c r="E1886" s="30">
        <v>2</v>
      </c>
      <c r="H1886" s="30" t="s">
        <v>23</v>
      </c>
      <c r="I1886" s="69">
        <f t="shared" si="118"/>
        <v>45413</v>
      </c>
      <c r="J1886" s="30" t="str">
        <f>CHOOSE(SUMPRODUCT((K1886:L1886&gt;0)*{1,2})+1,"","переработка","норма","норма + переработка")</f>
        <v>норма</v>
      </c>
      <c r="K1886" s="30">
        <f t="shared" si="120"/>
        <v>0</v>
      </c>
      <c r="L1886" s="30">
        <f>IF(A1886="В/П",,MIN(SUMIFS(L$3:L1885,H$3:H1885,H1886,B$3:B1885,B1886)+E1886,8)-SUMIFS(L$3:L1885,H$3:H1885,H1886,B$3:B1885,B1886))</f>
        <v>2</v>
      </c>
    </row>
    <row r="1887" spans="1:12" x14ac:dyDescent="0.2">
      <c r="B1887" s="6">
        <v>45440</v>
      </c>
      <c r="C1887" s="71" t="str">
        <f>TEXT(B1887,"ДДД")</f>
        <v>Вт</v>
      </c>
      <c r="D1887" s="30" t="s">
        <v>79</v>
      </c>
      <c r="E1887" s="30">
        <v>6</v>
      </c>
      <c r="H1887" s="30" t="s">
        <v>23</v>
      </c>
      <c r="I1887" s="69">
        <f>EOMONTH(B1887,-1)+1</f>
        <v>45413</v>
      </c>
      <c r="J1887" s="30" t="str">
        <f>CHOOSE(SUMPRODUCT((K1887:L1887&gt;0)*{1,2})+1,"","переработка","норма","норма + переработка")</f>
        <v>норма</v>
      </c>
      <c r="K1887" s="30">
        <f>MIN(E1887,E1887-L1887)</f>
        <v>0</v>
      </c>
      <c r="L1887" s="30">
        <f>IF(A1887="В/П",,MIN(SUMIFS(L$3:L1886,H$3:H1886,H1887,B$3:B1886,B1887)+E1887,8)-SUMIFS(L$3:L1886,H$3:H1886,H1887,B$3:B1886,B1887))</f>
        <v>6</v>
      </c>
    </row>
    <row r="1888" spans="1:12" x14ac:dyDescent="0.2">
      <c r="B1888" s="6">
        <v>45441</v>
      </c>
      <c r="C1888" s="71" t="str">
        <f t="shared" si="119"/>
        <v>Ср</v>
      </c>
      <c r="D1888" s="30" t="s">
        <v>79</v>
      </c>
      <c r="E1888" s="30">
        <v>11</v>
      </c>
      <c r="H1888" s="30" t="s">
        <v>23</v>
      </c>
      <c r="I1888" s="69">
        <f t="shared" si="118"/>
        <v>45413</v>
      </c>
      <c r="J1888" s="30" t="str">
        <f>CHOOSE(SUMPRODUCT((K1888:L1888&gt;0)*{1,2})+1,"","переработка","норма","норма + переработка")</f>
        <v>норма + переработка</v>
      </c>
      <c r="K1888" s="30">
        <f t="shared" si="120"/>
        <v>3</v>
      </c>
      <c r="L1888" s="30">
        <f>IF(A1888="В/П",,MIN(SUMIFS(L$3:L1887,H$3:H1887,H1888,B$3:B1887,B1888)+E1888,8)-SUMIFS(L$3:L1887,H$3:H1887,H1888,B$3:B1887,B1888))</f>
        <v>8</v>
      </c>
    </row>
    <row r="1889" spans="1:12" x14ac:dyDescent="0.2">
      <c r="B1889" s="6">
        <v>45442</v>
      </c>
      <c r="C1889" s="71" t="str">
        <f t="shared" si="119"/>
        <v>Чт</v>
      </c>
      <c r="D1889" s="30" t="s">
        <v>79</v>
      </c>
      <c r="E1889" s="30">
        <v>8</v>
      </c>
      <c r="H1889" s="30" t="s">
        <v>23</v>
      </c>
      <c r="I1889" s="69">
        <f t="shared" si="118"/>
        <v>45413</v>
      </c>
      <c r="J1889" s="30" t="str">
        <f>CHOOSE(SUMPRODUCT((K1889:L1889&gt;0)*{1,2})+1,"","переработка","норма","норма + переработка")</f>
        <v>норма</v>
      </c>
      <c r="K1889" s="30">
        <f t="shared" si="120"/>
        <v>0</v>
      </c>
      <c r="L1889" s="30">
        <f>IF(A1889="В/П",,MIN(SUMIFS(L$3:L1888,H$3:H1888,H1889,B$3:B1888,B1889)+E1889,8)-SUMIFS(L$3:L1888,H$3:H1888,H1889,B$3:B1888,B1889))</f>
        <v>8</v>
      </c>
    </row>
    <row r="1890" spans="1:12" x14ac:dyDescent="0.2">
      <c r="B1890" s="6">
        <v>45443</v>
      </c>
      <c r="C1890" s="71" t="str">
        <f t="shared" si="119"/>
        <v>Пт</v>
      </c>
      <c r="D1890" s="30" t="s">
        <v>79</v>
      </c>
      <c r="E1890" s="30">
        <v>8</v>
      </c>
      <c r="H1890" s="30" t="s">
        <v>23</v>
      </c>
      <c r="I1890" s="69">
        <f t="shared" si="118"/>
        <v>45413</v>
      </c>
      <c r="J1890" s="30" t="str">
        <f>CHOOSE(SUMPRODUCT((K1890:L1890&gt;0)*{1,2})+1,"","переработка","норма","норма + переработка")</f>
        <v>норма</v>
      </c>
      <c r="K1890" s="30">
        <f t="shared" si="120"/>
        <v>0</v>
      </c>
      <c r="L1890" s="30">
        <f>IF(A1890="В/П",,MIN(SUMIFS(L$3:L1889,H$3:H1889,H1890,B$3:B1889,B1890)+E1890,8)-SUMIFS(L$3:L1889,H$3:H1889,H1890,B$3:B1889,B1890))</f>
        <v>8</v>
      </c>
    </row>
    <row r="1891" spans="1:12" x14ac:dyDescent="0.2">
      <c r="A1891" s="66" t="s">
        <v>53</v>
      </c>
      <c r="B1891" s="6">
        <v>45413</v>
      </c>
      <c r="C1891" s="71" t="str">
        <f t="shared" si="119"/>
        <v>Ср</v>
      </c>
      <c r="E1891" s="30">
        <v>0</v>
      </c>
      <c r="H1891" s="30" t="s">
        <v>26</v>
      </c>
      <c r="I1891" s="69">
        <f t="shared" si="118"/>
        <v>45413</v>
      </c>
      <c r="J1891" s="30" t="str">
        <f>CHOOSE(SUMPRODUCT((K1891:L1891&gt;0)*{1,2})+1,"","переработка","норма","норма + переработка")</f>
        <v/>
      </c>
      <c r="K1891" s="30">
        <f t="shared" si="120"/>
        <v>0</v>
      </c>
      <c r="L1891" s="30">
        <f>IF(A1891="В/П",,MIN(SUMIFS(L$3:L1890,H$3:H1890,H1891,B$3:B1890,B1891)+E1891,8)-SUMIFS(L$3:L1890,H$3:H1890,H1891,B$3:B1890,B1891))</f>
        <v>0</v>
      </c>
    </row>
    <row r="1892" spans="1:12" x14ac:dyDescent="0.2">
      <c r="B1892" s="6">
        <v>45414</v>
      </c>
      <c r="C1892" s="71" t="str">
        <f t="shared" si="119"/>
        <v>Чт</v>
      </c>
      <c r="D1892" s="30" t="s">
        <v>91</v>
      </c>
      <c r="E1892" s="30">
        <v>8</v>
      </c>
      <c r="H1892" s="30" t="s">
        <v>26</v>
      </c>
      <c r="I1892" s="69">
        <f t="shared" si="118"/>
        <v>45413</v>
      </c>
      <c r="J1892" s="30" t="str">
        <f>CHOOSE(SUMPRODUCT((K1892:L1892&gt;0)*{1,2})+1,"","переработка","норма","норма + переработка")</f>
        <v>норма</v>
      </c>
      <c r="K1892" s="30">
        <f t="shared" si="120"/>
        <v>0</v>
      </c>
      <c r="L1892" s="30">
        <f>IF(A1892="В/П",,MIN(SUMIFS(L$3:L1891,H$3:H1891,H1892,B$3:B1891,B1892)+E1892,8)-SUMIFS(L$3:L1891,H$3:H1891,H1892,B$3:B1891,B1892))</f>
        <v>8</v>
      </c>
    </row>
    <row r="1893" spans="1:12" x14ac:dyDescent="0.2">
      <c r="B1893" s="6">
        <v>45415</v>
      </c>
      <c r="C1893" s="71" t="str">
        <f t="shared" si="119"/>
        <v>Пт</v>
      </c>
      <c r="D1893" s="30" t="s">
        <v>91</v>
      </c>
      <c r="E1893" s="30">
        <v>8</v>
      </c>
      <c r="H1893" s="30" t="s">
        <v>26</v>
      </c>
      <c r="I1893" s="69">
        <f t="shared" si="118"/>
        <v>45413</v>
      </c>
      <c r="J1893" s="30" t="str">
        <f>CHOOSE(SUMPRODUCT((K1893:L1893&gt;0)*{1,2})+1,"","переработка","норма","норма + переработка")</f>
        <v>норма</v>
      </c>
      <c r="K1893" s="30">
        <f t="shared" si="120"/>
        <v>0</v>
      </c>
      <c r="L1893" s="30">
        <f>IF(A1893="В/П",,MIN(SUMIFS(L$3:L1892,H$3:H1892,H1893,B$3:B1892,B1893)+E1893,8)-SUMIFS(L$3:L1892,H$3:H1892,H1893,B$3:B1892,B1893))</f>
        <v>8</v>
      </c>
    </row>
    <row r="1894" spans="1:12" x14ac:dyDescent="0.2">
      <c r="A1894" s="66" t="s">
        <v>53</v>
      </c>
      <c r="B1894" s="6">
        <v>45416</v>
      </c>
      <c r="C1894" s="71" t="str">
        <f t="shared" si="119"/>
        <v>Сб</v>
      </c>
      <c r="E1894" s="30">
        <v>0</v>
      </c>
      <c r="H1894" s="30" t="s">
        <v>26</v>
      </c>
      <c r="I1894" s="69">
        <f t="shared" si="118"/>
        <v>45413</v>
      </c>
      <c r="J1894" s="30" t="str">
        <f>CHOOSE(SUMPRODUCT((K1894:L1894&gt;0)*{1,2})+1,"","переработка","норма","норма + переработка")</f>
        <v/>
      </c>
      <c r="K1894" s="30">
        <f t="shared" si="120"/>
        <v>0</v>
      </c>
      <c r="L1894" s="30">
        <f>IF(A1894="В/П",,MIN(SUMIFS(L$3:L1893,H$3:H1893,H1894,B$3:B1893,B1894)+E1894,8)-SUMIFS(L$3:L1893,H$3:H1893,H1894,B$3:B1893,B1894))</f>
        <v>0</v>
      </c>
    </row>
    <row r="1895" spans="1:12" x14ac:dyDescent="0.2">
      <c r="A1895" s="66" t="s">
        <v>53</v>
      </c>
      <c r="B1895" s="6">
        <v>45417</v>
      </c>
      <c r="C1895" s="71" t="str">
        <f t="shared" si="119"/>
        <v>Вс</v>
      </c>
      <c r="E1895" s="30">
        <v>0</v>
      </c>
      <c r="H1895" s="30" t="s">
        <v>26</v>
      </c>
      <c r="I1895" s="69">
        <f t="shared" si="118"/>
        <v>45413</v>
      </c>
      <c r="J1895" s="30" t="str">
        <f>CHOOSE(SUMPRODUCT((K1895:L1895&gt;0)*{1,2})+1,"","переработка","норма","норма + переработка")</f>
        <v/>
      </c>
      <c r="K1895" s="30">
        <f t="shared" si="120"/>
        <v>0</v>
      </c>
      <c r="L1895" s="30">
        <f>IF(A1895="В/П",,MIN(SUMIFS(L$3:L1894,H$3:H1894,H1895,B$3:B1894,B1895)+E1895,8)-SUMIFS(L$3:L1894,H$3:H1894,H1895,B$3:B1894,B1895))</f>
        <v>0</v>
      </c>
    </row>
    <row r="1896" spans="1:12" x14ac:dyDescent="0.2">
      <c r="B1896" s="6">
        <v>45418</v>
      </c>
      <c r="C1896" s="71" t="str">
        <f t="shared" si="119"/>
        <v>Пн</v>
      </c>
      <c r="D1896" s="30" t="s">
        <v>91</v>
      </c>
      <c r="E1896" s="30">
        <v>8</v>
      </c>
      <c r="H1896" s="30" t="s">
        <v>26</v>
      </c>
      <c r="I1896" s="69">
        <f t="shared" si="118"/>
        <v>45413</v>
      </c>
      <c r="J1896" s="30" t="str">
        <f>CHOOSE(SUMPRODUCT((K1896:L1896&gt;0)*{1,2})+1,"","переработка","норма","норма + переработка")</f>
        <v>норма</v>
      </c>
      <c r="K1896" s="30">
        <f t="shared" si="120"/>
        <v>0</v>
      </c>
      <c r="L1896" s="30">
        <f>IF(A1896="В/П",,MIN(SUMIFS(L$3:L1895,H$3:H1895,H1896,B$3:B1895,B1896)+E1896,8)-SUMIFS(L$3:L1895,H$3:H1895,H1896,B$3:B1895,B1896))</f>
        <v>8</v>
      </c>
    </row>
    <row r="1897" spans="1:12" x14ac:dyDescent="0.2">
      <c r="B1897" s="6">
        <v>45419</v>
      </c>
      <c r="C1897" s="71" t="str">
        <f t="shared" si="119"/>
        <v>Вт</v>
      </c>
      <c r="D1897" s="30" t="s">
        <v>91</v>
      </c>
      <c r="E1897" s="30">
        <v>8</v>
      </c>
      <c r="H1897" s="30" t="s">
        <v>26</v>
      </c>
      <c r="I1897" s="69">
        <f t="shared" si="118"/>
        <v>45413</v>
      </c>
      <c r="J1897" s="30" t="str">
        <f>CHOOSE(SUMPRODUCT((K1897:L1897&gt;0)*{1,2})+1,"","переработка","норма","норма + переработка")</f>
        <v>норма</v>
      </c>
      <c r="K1897" s="30">
        <f t="shared" si="120"/>
        <v>0</v>
      </c>
      <c r="L1897" s="30">
        <f>IF(A1897="В/П",,MIN(SUMIFS(L$3:L1896,H$3:H1896,H1897,B$3:B1896,B1897)+E1897,8)-SUMIFS(L$3:L1896,H$3:H1896,H1897,B$3:B1896,B1897))</f>
        <v>8</v>
      </c>
    </row>
    <row r="1898" spans="1:12" x14ac:dyDescent="0.2">
      <c r="B1898" s="6">
        <v>45420</v>
      </c>
      <c r="C1898" s="71" t="str">
        <f t="shared" si="119"/>
        <v>Ср</v>
      </c>
      <c r="D1898" s="30" t="s">
        <v>91</v>
      </c>
      <c r="E1898" s="30">
        <v>7</v>
      </c>
      <c r="H1898" s="30" t="s">
        <v>26</v>
      </c>
      <c r="I1898" s="69">
        <f t="shared" si="118"/>
        <v>45413</v>
      </c>
      <c r="J1898" s="30" t="str">
        <f>CHOOSE(SUMPRODUCT((K1898:L1898&gt;0)*{1,2})+1,"","переработка","норма","норма + переработка")</f>
        <v>норма</v>
      </c>
      <c r="K1898" s="30">
        <f t="shared" si="120"/>
        <v>0</v>
      </c>
      <c r="L1898" s="30">
        <f>IF(A1898="В/П",,MIN(SUMIFS(L$3:L1897,H$3:H1897,H1898,B$3:B1897,B1898)+E1898,8)-SUMIFS(L$3:L1897,H$3:H1897,H1898,B$3:B1897,B1898))</f>
        <v>7</v>
      </c>
    </row>
    <row r="1899" spans="1:12" x14ac:dyDescent="0.2">
      <c r="A1899" s="66" t="s">
        <v>53</v>
      </c>
      <c r="B1899" s="6">
        <v>45421</v>
      </c>
      <c r="C1899" s="71" t="str">
        <f t="shared" si="119"/>
        <v>Чт</v>
      </c>
      <c r="E1899" s="30">
        <v>0</v>
      </c>
      <c r="H1899" s="30" t="s">
        <v>26</v>
      </c>
      <c r="I1899" s="69">
        <f t="shared" ref="I1899:I1921" si="121">EOMONTH(B1899,-1)+1</f>
        <v>45413</v>
      </c>
      <c r="J1899" s="30" t="str">
        <f>CHOOSE(SUMPRODUCT((K1899:L1899&gt;0)*{1,2})+1,"","переработка","норма","норма + переработка")</f>
        <v/>
      </c>
      <c r="K1899" s="30">
        <f t="shared" si="120"/>
        <v>0</v>
      </c>
      <c r="L1899" s="30">
        <f>IF(A1899="В/П",,MIN(SUMIFS(L$3:L1898,H$3:H1898,H1899,B$3:B1898,B1899)+E1899,8)-SUMIFS(L$3:L1898,H$3:H1898,H1899,B$3:B1898,B1899))</f>
        <v>0</v>
      </c>
    </row>
    <row r="1900" spans="1:12" x14ac:dyDescent="0.2">
      <c r="A1900" s="66" t="s">
        <v>53</v>
      </c>
      <c r="B1900" s="6">
        <v>45422</v>
      </c>
      <c r="C1900" s="71" t="str">
        <f t="shared" si="119"/>
        <v>Пт</v>
      </c>
      <c r="E1900" s="30">
        <v>0</v>
      </c>
      <c r="H1900" s="30" t="s">
        <v>26</v>
      </c>
      <c r="I1900" s="69">
        <f t="shared" si="121"/>
        <v>45413</v>
      </c>
      <c r="J1900" s="30" t="str">
        <f>CHOOSE(SUMPRODUCT((K1900:L1900&gt;0)*{1,2})+1,"","переработка","норма","норма + переработка")</f>
        <v/>
      </c>
      <c r="K1900" s="30">
        <f t="shared" si="120"/>
        <v>0</v>
      </c>
      <c r="L1900" s="30">
        <f>IF(A1900="В/П",,MIN(SUMIFS(L$3:L1899,H$3:H1899,H1900,B$3:B1899,B1900)+E1900,8)-SUMIFS(L$3:L1899,H$3:H1899,H1900,B$3:B1899,B1900))</f>
        <v>0</v>
      </c>
    </row>
    <row r="1901" spans="1:12" x14ac:dyDescent="0.2">
      <c r="A1901" s="66" t="s">
        <v>53</v>
      </c>
      <c r="B1901" s="6">
        <v>45423</v>
      </c>
      <c r="C1901" s="71" t="str">
        <f t="shared" si="119"/>
        <v>Сб</v>
      </c>
      <c r="E1901" s="30">
        <v>0</v>
      </c>
      <c r="H1901" s="30" t="s">
        <v>26</v>
      </c>
      <c r="I1901" s="69">
        <f t="shared" si="121"/>
        <v>45413</v>
      </c>
      <c r="J1901" s="30" t="str">
        <f>CHOOSE(SUMPRODUCT((K1901:L1901&gt;0)*{1,2})+1,"","переработка","норма","норма + переработка")</f>
        <v/>
      </c>
      <c r="K1901" s="30">
        <f t="shared" si="120"/>
        <v>0</v>
      </c>
      <c r="L1901" s="30">
        <f>IF(A1901="В/П",,MIN(SUMIFS(L$3:L1900,H$3:H1900,H1901,B$3:B1900,B1901)+E1901,8)-SUMIFS(L$3:L1900,H$3:H1900,H1901,B$3:B1900,B1901))</f>
        <v>0</v>
      </c>
    </row>
    <row r="1902" spans="1:12" x14ac:dyDescent="0.2">
      <c r="A1902" s="66" t="s">
        <v>53</v>
      </c>
      <c r="B1902" s="6">
        <v>45424</v>
      </c>
      <c r="C1902" s="71" t="str">
        <f t="shared" si="119"/>
        <v>Вс</v>
      </c>
      <c r="E1902" s="30">
        <v>0</v>
      </c>
      <c r="H1902" s="30" t="s">
        <v>26</v>
      </c>
      <c r="I1902" s="69">
        <f t="shared" si="121"/>
        <v>45413</v>
      </c>
      <c r="J1902" s="30" t="str">
        <f>CHOOSE(SUMPRODUCT((K1902:L1902&gt;0)*{1,2})+1,"","переработка","норма","норма + переработка")</f>
        <v/>
      </c>
      <c r="K1902" s="30">
        <f t="shared" si="120"/>
        <v>0</v>
      </c>
      <c r="L1902" s="30">
        <f>IF(A1902="В/П",,MIN(SUMIFS(L$3:L1901,H$3:H1901,H1902,B$3:B1901,B1902)+E1902,8)-SUMIFS(L$3:L1901,H$3:H1901,H1902,B$3:B1901,B1902))</f>
        <v>0</v>
      </c>
    </row>
    <row r="1903" spans="1:12" x14ac:dyDescent="0.2">
      <c r="B1903" s="6">
        <v>45425</v>
      </c>
      <c r="C1903" s="71" t="str">
        <f t="shared" si="119"/>
        <v>Пн</v>
      </c>
      <c r="D1903" s="30" t="s">
        <v>91</v>
      </c>
      <c r="E1903" s="30">
        <v>8</v>
      </c>
      <c r="H1903" s="30" t="s">
        <v>26</v>
      </c>
      <c r="I1903" s="69">
        <f t="shared" si="121"/>
        <v>45413</v>
      </c>
      <c r="J1903" s="30" t="str">
        <f>CHOOSE(SUMPRODUCT((K1903:L1903&gt;0)*{1,2})+1,"","переработка","норма","норма + переработка")</f>
        <v>норма</v>
      </c>
      <c r="K1903" s="30">
        <f t="shared" si="120"/>
        <v>0</v>
      </c>
      <c r="L1903" s="30">
        <f>IF(A1903="В/П",,MIN(SUMIFS(L$3:L1902,H$3:H1902,H1903,B$3:B1902,B1903)+E1903,8)-SUMIFS(L$3:L1902,H$3:H1902,H1903,B$3:B1902,B1903))</f>
        <v>8</v>
      </c>
    </row>
    <row r="1904" spans="1:12" x14ac:dyDescent="0.2">
      <c r="B1904" s="6">
        <v>45426</v>
      </c>
      <c r="C1904" s="71" t="str">
        <f t="shared" si="119"/>
        <v>Вт</v>
      </c>
      <c r="D1904" s="30" t="s">
        <v>91</v>
      </c>
      <c r="E1904" s="30">
        <v>8</v>
      </c>
      <c r="H1904" s="30" t="s">
        <v>26</v>
      </c>
      <c r="I1904" s="69">
        <f t="shared" si="121"/>
        <v>45413</v>
      </c>
      <c r="J1904" s="30" t="str">
        <f>CHOOSE(SUMPRODUCT((K1904:L1904&gt;0)*{1,2})+1,"","переработка","норма","норма + переработка")</f>
        <v>норма</v>
      </c>
      <c r="K1904" s="30">
        <f t="shared" si="120"/>
        <v>0</v>
      </c>
      <c r="L1904" s="30">
        <f>IF(A1904="В/П",,MIN(SUMIFS(L$3:L1903,H$3:H1903,H1904,B$3:B1903,B1904)+E1904,8)-SUMIFS(L$3:L1903,H$3:H1903,H1904,B$3:B1903,B1904))</f>
        <v>8</v>
      </c>
    </row>
    <row r="1905" spans="1:12" x14ac:dyDescent="0.2">
      <c r="B1905" s="6">
        <v>45427</v>
      </c>
      <c r="C1905" s="71" t="str">
        <f t="shared" si="119"/>
        <v>Ср</v>
      </c>
      <c r="D1905" s="30" t="s">
        <v>91</v>
      </c>
      <c r="E1905" s="30">
        <v>8</v>
      </c>
      <c r="H1905" s="30" t="s">
        <v>26</v>
      </c>
      <c r="I1905" s="69">
        <f t="shared" si="121"/>
        <v>45413</v>
      </c>
      <c r="J1905" s="30" t="str">
        <f>CHOOSE(SUMPRODUCT((K1905:L1905&gt;0)*{1,2})+1,"","переработка","норма","норма + переработка")</f>
        <v>норма</v>
      </c>
      <c r="K1905" s="30">
        <f t="shared" si="120"/>
        <v>0</v>
      </c>
      <c r="L1905" s="30">
        <f>IF(A1905="В/П",,MIN(SUMIFS(L$3:L1904,H$3:H1904,H1905,B$3:B1904,B1905)+E1905,8)-SUMIFS(L$3:L1904,H$3:H1904,H1905,B$3:B1904,B1905))</f>
        <v>8</v>
      </c>
    </row>
    <row r="1906" spans="1:12" x14ac:dyDescent="0.2">
      <c r="B1906" s="6">
        <v>45428</v>
      </c>
      <c r="C1906" s="71" t="str">
        <f t="shared" si="119"/>
        <v>Чт</v>
      </c>
      <c r="D1906" s="30" t="s">
        <v>91</v>
      </c>
      <c r="E1906" s="30">
        <v>8</v>
      </c>
      <c r="H1906" s="30" t="s">
        <v>26</v>
      </c>
      <c r="I1906" s="69">
        <f t="shared" si="121"/>
        <v>45413</v>
      </c>
      <c r="J1906" s="30" t="str">
        <f>CHOOSE(SUMPRODUCT((K1906:L1906&gt;0)*{1,2})+1,"","переработка","норма","норма + переработка")</f>
        <v>норма</v>
      </c>
      <c r="K1906" s="30">
        <f t="shared" si="120"/>
        <v>0</v>
      </c>
      <c r="L1906" s="30">
        <f>IF(A1906="В/П",,MIN(SUMIFS(L$3:L1905,H$3:H1905,H1906,B$3:B1905,B1906)+E1906,8)-SUMIFS(L$3:L1905,H$3:H1905,H1906,B$3:B1905,B1906))</f>
        <v>8</v>
      </c>
    </row>
    <row r="1907" spans="1:12" x14ac:dyDescent="0.2">
      <c r="B1907" s="6">
        <v>45429</v>
      </c>
      <c r="C1907" s="71" t="str">
        <f t="shared" si="119"/>
        <v>Пт</v>
      </c>
      <c r="D1907" s="30" t="s">
        <v>91</v>
      </c>
      <c r="E1907" s="30">
        <v>8</v>
      </c>
      <c r="H1907" s="30" t="s">
        <v>26</v>
      </c>
      <c r="I1907" s="69">
        <f t="shared" si="121"/>
        <v>45413</v>
      </c>
      <c r="J1907" s="30" t="str">
        <f>CHOOSE(SUMPRODUCT((K1907:L1907&gt;0)*{1,2})+1,"","переработка","норма","норма + переработка")</f>
        <v>норма</v>
      </c>
      <c r="K1907" s="30">
        <f t="shared" si="120"/>
        <v>0</v>
      </c>
      <c r="L1907" s="30">
        <f>IF(A1907="В/П",,MIN(SUMIFS(L$3:L1906,H$3:H1906,H1907,B$3:B1906,B1907)+E1907,8)-SUMIFS(L$3:L1906,H$3:H1906,H1907,B$3:B1906,B1907))</f>
        <v>8</v>
      </c>
    </row>
    <row r="1908" spans="1:12" x14ac:dyDescent="0.2">
      <c r="A1908" s="66" t="s">
        <v>53</v>
      </c>
      <c r="B1908" s="6">
        <v>45430</v>
      </c>
      <c r="C1908" s="71" t="str">
        <f t="shared" si="119"/>
        <v>Сб</v>
      </c>
      <c r="E1908" s="30">
        <v>0</v>
      </c>
      <c r="H1908" s="30" t="s">
        <v>26</v>
      </c>
      <c r="I1908" s="69">
        <f t="shared" si="121"/>
        <v>45413</v>
      </c>
      <c r="J1908" s="30" t="str">
        <f>CHOOSE(SUMPRODUCT((K1908:L1908&gt;0)*{1,2})+1,"","переработка","норма","норма + переработка")</f>
        <v/>
      </c>
      <c r="K1908" s="30">
        <f t="shared" si="120"/>
        <v>0</v>
      </c>
      <c r="L1908" s="30">
        <f>IF(A1908="В/П",,MIN(SUMIFS(L$3:L1907,H$3:H1907,H1908,B$3:B1907,B1908)+E1908,8)-SUMIFS(L$3:L1907,H$3:H1907,H1908,B$3:B1907,B1908))</f>
        <v>0</v>
      </c>
    </row>
    <row r="1909" spans="1:12" x14ac:dyDescent="0.2">
      <c r="A1909" s="66" t="s">
        <v>53</v>
      </c>
      <c r="B1909" s="6">
        <v>45431</v>
      </c>
      <c r="C1909" s="71" t="str">
        <f t="shared" si="119"/>
        <v>Вс</v>
      </c>
      <c r="E1909" s="30">
        <v>0</v>
      </c>
      <c r="H1909" s="30" t="s">
        <v>26</v>
      </c>
      <c r="I1909" s="69">
        <f t="shared" si="121"/>
        <v>45413</v>
      </c>
      <c r="J1909" s="30" t="str">
        <f>CHOOSE(SUMPRODUCT((K1909:L1909&gt;0)*{1,2})+1,"","переработка","норма","норма + переработка")</f>
        <v/>
      </c>
      <c r="K1909" s="30">
        <f t="shared" si="120"/>
        <v>0</v>
      </c>
      <c r="L1909" s="30">
        <f>IF(A1909="В/П",,MIN(SUMIFS(L$3:L1908,H$3:H1908,H1909,B$3:B1908,B1909)+E1909,8)-SUMIFS(L$3:L1908,H$3:H1908,H1909,B$3:B1908,B1909))</f>
        <v>0</v>
      </c>
    </row>
    <row r="1910" spans="1:12" x14ac:dyDescent="0.2">
      <c r="B1910" s="6">
        <v>45432</v>
      </c>
      <c r="C1910" s="71" t="str">
        <f t="shared" si="119"/>
        <v>Пн</v>
      </c>
      <c r="D1910" s="30" t="s">
        <v>91</v>
      </c>
      <c r="E1910" s="30">
        <v>8</v>
      </c>
      <c r="H1910" s="30" t="s">
        <v>26</v>
      </c>
      <c r="I1910" s="69">
        <f t="shared" si="121"/>
        <v>45413</v>
      </c>
      <c r="J1910" s="30" t="str">
        <f>CHOOSE(SUMPRODUCT((K1910:L1910&gt;0)*{1,2})+1,"","переработка","норма","норма + переработка")</f>
        <v>норма</v>
      </c>
      <c r="K1910" s="30">
        <f t="shared" si="120"/>
        <v>0</v>
      </c>
      <c r="L1910" s="30">
        <f>IF(A1910="В/П",,MIN(SUMIFS(L$3:L1909,H$3:H1909,H1910,B$3:B1909,B1910)+E1910,8)-SUMIFS(L$3:L1909,H$3:H1909,H1910,B$3:B1909,B1910))</f>
        <v>8</v>
      </c>
    </row>
    <row r="1911" spans="1:12" x14ac:dyDescent="0.2">
      <c r="B1911" s="6">
        <v>45433</v>
      </c>
      <c r="C1911" s="71" t="str">
        <f t="shared" si="119"/>
        <v>Вт</v>
      </c>
      <c r="D1911" s="30" t="s">
        <v>91</v>
      </c>
      <c r="E1911" s="30">
        <v>8</v>
      </c>
      <c r="H1911" s="30" t="s">
        <v>26</v>
      </c>
      <c r="I1911" s="69">
        <f t="shared" si="121"/>
        <v>45413</v>
      </c>
      <c r="J1911" s="30" t="str">
        <f>CHOOSE(SUMPRODUCT((K1911:L1911&gt;0)*{1,2})+1,"","переработка","норма","норма + переработка")</f>
        <v>норма</v>
      </c>
      <c r="K1911" s="30">
        <f t="shared" si="120"/>
        <v>0</v>
      </c>
      <c r="L1911" s="30">
        <f>IF(A1911="В/П",,MIN(SUMIFS(L$3:L1910,H$3:H1910,H1911,B$3:B1910,B1911)+E1911,8)-SUMIFS(L$3:L1910,H$3:H1910,H1911,B$3:B1910,B1911))</f>
        <v>8</v>
      </c>
    </row>
    <row r="1912" spans="1:12" x14ac:dyDescent="0.2">
      <c r="B1912" s="6">
        <v>45434</v>
      </c>
      <c r="C1912" s="71" t="str">
        <f t="shared" si="119"/>
        <v>Ср</v>
      </c>
      <c r="D1912" s="30" t="s">
        <v>91</v>
      </c>
      <c r="E1912" s="30">
        <v>8</v>
      </c>
      <c r="H1912" s="30" t="s">
        <v>26</v>
      </c>
      <c r="I1912" s="69">
        <f t="shared" si="121"/>
        <v>45413</v>
      </c>
      <c r="J1912" s="30" t="str">
        <f>CHOOSE(SUMPRODUCT((K1912:L1912&gt;0)*{1,2})+1,"","переработка","норма","норма + переработка")</f>
        <v>норма</v>
      </c>
      <c r="K1912" s="30">
        <f t="shared" si="120"/>
        <v>0</v>
      </c>
      <c r="L1912" s="30">
        <f>IF(A1912="В/П",,MIN(SUMIFS(L$3:L1911,H$3:H1911,H1912,B$3:B1911,B1912)+E1912,8)-SUMIFS(L$3:L1911,H$3:H1911,H1912,B$3:B1911,B1912))</f>
        <v>8</v>
      </c>
    </row>
    <row r="1913" spans="1:12" x14ac:dyDescent="0.2">
      <c r="B1913" s="6">
        <v>45435</v>
      </c>
      <c r="C1913" s="71" t="str">
        <f t="shared" si="119"/>
        <v>Чт</v>
      </c>
      <c r="D1913" s="30" t="s">
        <v>91</v>
      </c>
      <c r="E1913" s="30">
        <v>8</v>
      </c>
      <c r="H1913" s="30" t="s">
        <v>26</v>
      </c>
      <c r="I1913" s="69">
        <f t="shared" si="121"/>
        <v>45413</v>
      </c>
      <c r="J1913" s="30" t="str">
        <f>CHOOSE(SUMPRODUCT((K1913:L1913&gt;0)*{1,2})+1,"","переработка","норма","норма + переработка")</f>
        <v>норма</v>
      </c>
      <c r="K1913" s="30">
        <f t="shared" si="120"/>
        <v>0</v>
      </c>
      <c r="L1913" s="30">
        <f>IF(A1913="В/П",,MIN(SUMIFS(L$3:L1912,H$3:H1912,H1913,B$3:B1912,B1913)+E1913,8)-SUMIFS(L$3:L1912,H$3:H1912,H1913,B$3:B1912,B1913))</f>
        <v>8</v>
      </c>
    </row>
    <row r="1914" spans="1:12" x14ac:dyDescent="0.2">
      <c r="B1914" s="6">
        <v>45436</v>
      </c>
      <c r="C1914" s="71" t="str">
        <f t="shared" si="119"/>
        <v>Пт</v>
      </c>
      <c r="D1914" s="30" t="s">
        <v>91</v>
      </c>
      <c r="E1914" s="30">
        <v>8</v>
      </c>
      <c r="H1914" s="30" t="s">
        <v>26</v>
      </c>
      <c r="I1914" s="69">
        <f t="shared" si="121"/>
        <v>45413</v>
      </c>
      <c r="J1914" s="30" t="str">
        <f>CHOOSE(SUMPRODUCT((K1914:L1914&gt;0)*{1,2})+1,"","переработка","норма","норма + переработка")</f>
        <v>норма</v>
      </c>
      <c r="K1914" s="30">
        <f t="shared" si="120"/>
        <v>0</v>
      </c>
      <c r="L1914" s="30">
        <f>IF(A1914="В/П",,MIN(SUMIFS(L$3:L1913,H$3:H1913,H1914,B$3:B1913,B1914)+E1914,8)-SUMIFS(L$3:L1913,H$3:H1913,H1914,B$3:B1913,B1914))</f>
        <v>8</v>
      </c>
    </row>
    <row r="1915" spans="1:12" x14ac:dyDescent="0.2">
      <c r="A1915" s="66" t="s">
        <v>53</v>
      </c>
      <c r="B1915" s="6">
        <v>45437</v>
      </c>
      <c r="C1915" s="71" t="str">
        <f t="shared" si="119"/>
        <v>Сб</v>
      </c>
      <c r="E1915" s="30">
        <v>0</v>
      </c>
      <c r="H1915" s="30" t="s">
        <v>26</v>
      </c>
      <c r="I1915" s="69">
        <f t="shared" si="121"/>
        <v>45413</v>
      </c>
      <c r="J1915" s="30" t="str">
        <f>CHOOSE(SUMPRODUCT((K1915:L1915&gt;0)*{1,2})+1,"","переработка","норма","норма + переработка")</f>
        <v/>
      </c>
      <c r="K1915" s="30">
        <f t="shared" si="120"/>
        <v>0</v>
      </c>
      <c r="L1915" s="30">
        <f>IF(A1915="В/П",,MIN(SUMIFS(L$3:L1914,H$3:H1914,H1915,B$3:B1914,B1915)+E1915,8)-SUMIFS(L$3:L1914,H$3:H1914,H1915,B$3:B1914,B1915))</f>
        <v>0</v>
      </c>
    </row>
    <row r="1916" spans="1:12" x14ac:dyDescent="0.2">
      <c r="A1916" s="66" t="s">
        <v>53</v>
      </c>
      <c r="B1916" s="6">
        <v>45438</v>
      </c>
      <c r="C1916" s="71" t="str">
        <f t="shared" si="119"/>
        <v>Вс</v>
      </c>
      <c r="E1916" s="30">
        <v>0</v>
      </c>
      <c r="H1916" s="30" t="s">
        <v>26</v>
      </c>
      <c r="I1916" s="69">
        <f t="shared" si="121"/>
        <v>45413</v>
      </c>
      <c r="J1916" s="30" t="str">
        <f>CHOOSE(SUMPRODUCT((K1916:L1916&gt;0)*{1,2})+1,"","переработка","норма","норма + переработка")</f>
        <v/>
      </c>
      <c r="K1916" s="30">
        <f t="shared" si="120"/>
        <v>0</v>
      </c>
      <c r="L1916" s="30">
        <f>IF(A1916="В/П",,MIN(SUMIFS(L$3:L1915,H$3:H1915,H1916,B$3:B1915,B1916)+E1916,8)-SUMIFS(L$3:L1915,H$3:H1915,H1916,B$3:B1915,B1916))</f>
        <v>0</v>
      </c>
    </row>
    <row r="1917" spans="1:12" x14ac:dyDescent="0.2">
      <c r="B1917" s="6">
        <v>45439</v>
      </c>
      <c r="C1917" s="71" t="str">
        <f t="shared" si="119"/>
        <v>Пн</v>
      </c>
      <c r="D1917" s="30" t="s">
        <v>91</v>
      </c>
      <c r="E1917" s="30">
        <v>8</v>
      </c>
      <c r="H1917" s="30" t="s">
        <v>26</v>
      </c>
      <c r="I1917" s="69">
        <f t="shared" si="121"/>
        <v>45413</v>
      </c>
      <c r="J1917" s="30" t="str">
        <f>CHOOSE(SUMPRODUCT((K1917:L1917&gt;0)*{1,2})+1,"","переработка","норма","норма + переработка")</f>
        <v>норма</v>
      </c>
      <c r="K1917" s="30">
        <f t="shared" si="120"/>
        <v>0</v>
      </c>
      <c r="L1917" s="30">
        <f>IF(A1917="В/П",,MIN(SUMIFS(L$3:L1916,H$3:H1916,H1917,B$3:B1916,B1917)+E1917,8)-SUMIFS(L$3:L1916,H$3:H1916,H1917,B$3:B1916,B1917))</f>
        <v>8</v>
      </c>
    </row>
    <row r="1918" spans="1:12" x14ac:dyDescent="0.2">
      <c r="B1918" s="6">
        <v>45440</v>
      </c>
      <c r="C1918" s="71" t="str">
        <f t="shared" ref="C1918:C1921" si="122">TEXT(B1918,"ДДД")</f>
        <v>Вт</v>
      </c>
      <c r="D1918" s="30" t="s">
        <v>91</v>
      </c>
      <c r="E1918" s="30">
        <v>8</v>
      </c>
      <c r="H1918" s="30" t="s">
        <v>26</v>
      </c>
      <c r="I1918" s="69">
        <f t="shared" si="121"/>
        <v>45413</v>
      </c>
      <c r="J1918" s="30" t="str">
        <f>CHOOSE(SUMPRODUCT((K1918:L1918&gt;0)*{1,2})+1,"","переработка","норма","норма + переработка")</f>
        <v>норма</v>
      </c>
      <c r="K1918" s="30">
        <f t="shared" si="120"/>
        <v>0</v>
      </c>
      <c r="L1918" s="30">
        <f>IF(A1918="В/П",,MIN(SUMIFS(L$3:L1917,H$3:H1917,H1918,B$3:B1917,B1918)+E1918,8)-SUMIFS(L$3:L1917,H$3:H1917,H1918,B$3:B1917,B1918))</f>
        <v>8</v>
      </c>
    </row>
    <row r="1919" spans="1:12" x14ac:dyDescent="0.2">
      <c r="B1919" s="6">
        <v>45441</v>
      </c>
      <c r="C1919" s="71" t="str">
        <f t="shared" si="122"/>
        <v>Ср</v>
      </c>
      <c r="D1919" s="30" t="s">
        <v>91</v>
      </c>
      <c r="E1919" s="30">
        <v>8</v>
      </c>
      <c r="H1919" s="30" t="s">
        <v>26</v>
      </c>
      <c r="I1919" s="69">
        <f t="shared" si="121"/>
        <v>45413</v>
      </c>
      <c r="J1919" s="30" t="str">
        <f>CHOOSE(SUMPRODUCT((K1919:L1919&gt;0)*{1,2})+1,"","переработка","норма","норма + переработка")</f>
        <v>норма</v>
      </c>
      <c r="K1919" s="30">
        <f t="shared" si="120"/>
        <v>0</v>
      </c>
      <c r="L1919" s="30">
        <f>IF(A1919="В/П",,MIN(SUMIFS(L$3:L1918,H$3:H1918,H1919,B$3:B1918,B1919)+E1919,8)-SUMIFS(L$3:L1918,H$3:H1918,H1919,B$3:B1918,B1919))</f>
        <v>8</v>
      </c>
    </row>
    <row r="1920" spans="1:12" x14ac:dyDescent="0.2">
      <c r="B1920" s="6">
        <v>45442</v>
      </c>
      <c r="C1920" s="71" t="str">
        <f t="shared" si="122"/>
        <v>Чт</v>
      </c>
      <c r="D1920" s="30" t="s">
        <v>91</v>
      </c>
      <c r="E1920" s="30">
        <v>8</v>
      </c>
      <c r="H1920" s="30" t="s">
        <v>26</v>
      </c>
      <c r="I1920" s="69">
        <f t="shared" si="121"/>
        <v>45413</v>
      </c>
      <c r="J1920" s="30" t="str">
        <f>CHOOSE(SUMPRODUCT((K1920:L1920&gt;0)*{1,2})+1,"","переработка","норма","норма + переработка")</f>
        <v>норма</v>
      </c>
      <c r="K1920" s="30">
        <f t="shared" si="120"/>
        <v>0</v>
      </c>
      <c r="L1920" s="30">
        <f>IF(A1920="В/П",,MIN(SUMIFS(L$3:L1919,H$3:H1919,H1920,B$3:B1919,B1920)+E1920,8)-SUMIFS(L$3:L1919,H$3:H1919,H1920,B$3:B1919,B1920))</f>
        <v>8</v>
      </c>
    </row>
    <row r="1921" spans="1:12" x14ac:dyDescent="0.2">
      <c r="B1921" s="6">
        <v>45443</v>
      </c>
      <c r="C1921" s="71" t="str">
        <f t="shared" si="122"/>
        <v>Пт</v>
      </c>
      <c r="D1921" s="30" t="s">
        <v>91</v>
      </c>
      <c r="E1921" s="30">
        <v>8</v>
      </c>
      <c r="H1921" s="30" t="s">
        <v>26</v>
      </c>
      <c r="I1921" s="69">
        <f t="shared" si="121"/>
        <v>45413</v>
      </c>
      <c r="J1921" s="30" t="str">
        <f>CHOOSE(SUMPRODUCT((K1921:L1921&gt;0)*{1,2})+1,"","переработка","норма","норма + переработка")</f>
        <v>норма</v>
      </c>
      <c r="K1921" s="30">
        <f t="shared" si="120"/>
        <v>0</v>
      </c>
      <c r="L1921" s="30">
        <f>IF(A1921="В/П",,MIN(SUMIFS(L$3:L1920,H$3:H1920,H1921,B$3:B1920,B1921)+E1921,8)-SUMIFS(L$3:L1920,H$3:H1920,H1921,B$3:B1920,B1921))</f>
        <v>8</v>
      </c>
    </row>
    <row r="1922" spans="1:12" x14ac:dyDescent="0.2">
      <c r="A1922" s="66" t="s">
        <v>53</v>
      </c>
      <c r="B1922" s="6">
        <v>45444</v>
      </c>
      <c r="C1922" s="71" t="str">
        <f t="shared" ref="C1922:C1959" si="123">TEXT(B1922,"ДДД")</f>
        <v>Сб</v>
      </c>
      <c r="E1922" s="30">
        <v>0</v>
      </c>
      <c r="H1922" s="30" t="s">
        <v>92</v>
      </c>
      <c r="I1922" s="69">
        <f t="shared" ref="I1922:I1987" si="124">EOMONTH(B1922,-1)+1</f>
        <v>45444</v>
      </c>
      <c r="J1922" s="30" t="str">
        <f>CHOOSE(SUMPRODUCT((K1922:L1922&gt;0)*{1,2})+1,"","переработка","норма","норма + переработка")</f>
        <v/>
      </c>
      <c r="K1922" s="30">
        <f t="shared" ref="K1922:K1978" si="125">MIN(E1922,E1922-L1922)</f>
        <v>0</v>
      </c>
      <c r="L1922" s="30">
        <f>IF(A1922="В/П",,MIN(SUMIFS(L$3:L1921,H$3:H1921,H1922,B$3:B1921,B1922)+E1922,8)-SUMIFS(L$3:L1921,H$3:H1921,H1922,B$3:B1921,B1922))</f>
        <v>0</v>
      </c>
    </row>
    <row r="1923" spans="1:12" x14ac:dyDescent="0.2">
      <c r="A1923" s="66" t="s">
        <v>53</v>
      </c>
      <c r="B1923" s="6">
        <v>45445</v>
      </c>
      <c r="C1923" s="71" t="str">
        <f t="shared" si="123"/>
        <v>Вс</v>
      </c>
      <c r="E1923" s="30">
        <v>0</v>
      </c>
      <c r="H1923" s="30" t="s">
        <v>92</v>
      </c>
      <c r="I1923" s="69">
        <f t="shared" si="124"/>
        <v>45444</v>
      </c>
      <c r="J1923" s="30" t="str">
        <f>CHOOSE(SUMPRODUCT((K1923:L1923&gt;0)*{1,2})+1,"","переработка","норма","норма + переработка")</f>
        <v/>
      </c>
      <c r="K1923" s="30">
        <f t="shared" si="125"/>
        <v>0</v>
      </c>
      <c r="L1923" s="30">
        <f>IF(A1923="В/П",,MIN(SUMIFS(L$3:L1922,H$3:H1922,H1923,B$3:B1922,B1923)+E1923,8)-SUMIFS(L$3:L1922,H$3:H1922,H1923,B$3:B1922,B1923))</f>
        <v>0</v>
      </c>
    </row>
    <row r="1924" spans="1:12" x14ac:dyDescent="0.2">
      <c r="B1924" s="6">
        <v>45446</v>
      </c>
      <c r="C1924" s="71" t="str">
        <f t="shared" si="123"/>
        <v>Пн</v>
      </c>
      <c r="D1924" s="30" t="s">
        <v>21</v>
      </c>
      <c r="E1924" s="30">
        <v>4</v>
      </c>
      <c r="H1924" s="30" t="s">
        <v>92</v>
      </c>
      <c r="I1924" s="69">
        <f t="shared" si="124"/>
        <v>45444</v>
      </c>
      <c r="J1924" s="30" t="str">
        <f>CHOOSE(SUMPRODUCT((K1924:L1924&gt;0)*{1,2})+1,"","переработка","норма","норма + переработка")</f>
        <v>норма</v>
      </c>
      <c r="K1924" s="30">
        <f t="shared" si="125"/>
        <v>0</v>
      </c>
      <c r="L1924" s="30">
        <f>IF(A1924="В/П",,MIN(SUMIFS(L$3:L1923,H$3:H1923,H1924,B$3:B1923,B1924)+E1924,8)-SUMIFS(L$3:L1923,H$3:H1923,H1924,B$3:B1923,B1924))</f>
        <v>4</v>
      </c>
    </row>
    <row r="1925" spans="1:12" x14ac:dyDescent="0.2">
      <c r="B1925" s="6">
        <v>45447</v>
      </c>
      <c r="C1925" s="71" t="str">
        <f t="shared" si="123"/>
        <v>Вт</v>
      </c>
      <c r="D1925" s="30" t="s">
        <v>21</v>
      </c>
      <c r="E1925" s="30">
        <v>8</v>
      </c>
      <c r="H1925" s="30" t="s">
        <v>92</v>
      </c>
      <c r="I1925" s="69">
        <f t="shared" si="124"/>
        <v>45444</v>
      </c>
      <c r="J1925" s="30" t="str">
        <f>CHOOSE(SUMPRODUCT((K1925:L1925&gt;0)*{1,2})+1,"","переработка","норма","норма + переработка")</f>
        <v>норма</v>
      </c>
      <c r="K1925" s="30">
        <f t="shared" si="125"/>
        <v>0</v>
      </c>
      <c r="L1925" s="30">
        <f>IF(A1925="В/П",,MIN(SUMIFS(L$3:L1924,H$3:H1924,H1925,B$3:B1924,B1925)+E1925,8)-SUMIFS(L$3:L1924,H$3:H1924,H1925,B$3:B1924,B1925))</f>
        <v>8</v>
      </c>
    </row>
    <row r="1926" spans="1:12" x14ac:dyDescent="0.2">
      <c r="B1926" s="6">
        <v>45448</v>
      </c>
      <c r="C1926" s="71" t="str">
        <f t="shared" si="123"/>
        <v>Ср</v>
      </c>
      <c r="D1926" s="30" t="s">
        <v>21</v>
      </c>
      <c r="E1926" s="30">
        <v>8</v>
      </c>
      <c r="H1926" s="30" t="s">
        <v>92</v>
      </c>
      <c r="I1926" s="69">
        <f t="shared" si="124"/>
        <v>45444</v>
      </c>
      <c r="J1926" s="30" t="str">
        <f>CHOOSE(SUMPRODUCT((K1926:L1926&gt;0)*{1,2})+1,"","переработка","норма","норма + переработка")</f>
        <v>норма</v>
      </c>
      <c r="K1926" s="30">
        <f t="shared" si="125"/>
        <v>0</v>
      </c>
      <c r="L1926" s="30">
        <f>IF(A1926="В/П",,MIN(SUMIFS(L$3:L1925,H$3:H1925,H1926,B$3:B1925,B1926)+E1926,8)-SUMIFS(L$3:L1925,H$3:H1925,H1926,B$3:B1925,B1926))</f>
        <v>8</v>
      </c>
    </row>
    <row r="1927" spans="1:12" x14ac:dyDescent="0.2">
      <c r="B1927" s="6">
        <v>45449</v>
      </c>
      <c r="C1927" s="71" t="str">
        <f t="shared" si="123"/>
        <v>Чт</v>
      </c>
      <c r="D1927" s="30" t="s">
        <v>21</v>
      </c>
      <c r="E1927" s="30">
        <v>8</v>
      </c>
      <c r="H1927" s="30" t="s">
        <v>92</v>
      </c>
      <c r="I1927" s="69">
        <f t="shared" si="124"/>
        <v>45444</v>
      </c>
      <c r="J1927" s="30" t="str">
        <f>CHOOSE(SUMPRODUCT((K1927:L1927&gt;0)*{1,2})+1,"","переработка","норма","норма + переработка")</f>
        <v>норма</v>
      </c>
      <c r="K1927" s="30">
        <f t="shared" si="125"/>
        <v>0</v>
      </c>
      <c r="L1927" s="30">
        <f>IF(A1927="В/П",,MIN(SUMIFS(L$3:L1926,H$3:H1926,H1927,B$3:B1926,B1927)+E1927,8)-SUMIFS(L$3:L1926,H$3:H1926,H1927,B$3:B1926,B1927))</f>
        <v>8</v>
      </c>
    </row>
    <row r="1928" spans="1:12" x14ac:dyDescent="0.2">
      <c r="B1928" s="6">
        <v>45450</v>
      </c>
      <c r="C1928" s="71" t="str">
        <f t="shared" si="123"/>
        <v>Пт</v>
      </c>
      <c r="D1928" s="30" t="s">
        <v>21</v>
      </c>
      <c r="E1928" s="30">
        <v>8</v>
      </c>
      <c r="H1928" s="30" t="s">
        <v>92</v>
      </c>
      <c r="I1928" s="69">
        <f t="shared" si="124"/>
        <v>45444</v>
      </c>
      <c r="J1928" s="30" t="str">
        <f>CHOOSE(SUMPRODUCT((K1928:L1928&gt;0)*{1,2})+1,"","переработка","норма","норма + переработка")</f>
        <v>норма</v>
      </c>
      <c r="K1928" s="30">
        <f t="shared" si="125"/>
        <v>0</v>
      </c>
      <c r="L1928" s="30">
        <f>IF(A1928="В/П",,MIN(SUMIFS(L$3:L1927,H$3:H1927,H1928,B$3:B1927,B1928)+E1928,8)-SUMIFS(L$3:L1927,H$3:H1927,H1928,B$3:B1927,B1928))</f>
        <v>8</v>
      </c>
    </row>
    <row r="1929" spans="1:12" x14ac:dyDescent="0.2">
      <c r="A1929" s="66" t="s">
        <v>53</v>
      </c>
      <c r="B1929" s="6">
        <v>45451</v>
      </c>
      <c r="C1929" s="71" t="str">
        <f t="shared" si="123"/>
        <v>Сб</v>
      </c>
      <c r="E1929" s="30">
        <v>0</v>
      </c>
      <c r="H1929" s="30" t="s">
        <v>92</v>
      </c>
      <c r="I1929" s="69">
        <f t="shared" si="124"/>
        <v>45444</v>
      </c>
      <c r="J1929" s="30" t="str">
        <f>CHOOSE(SUMPRODUCT((K1929:L1929&gt;0)*{1,2})+1,"","переработка","норма","норма + переработка")</f>
        <v/>
      </c>
      <c r="K1929" s="30">
        <f t="shared" si="125"/>
        <v>0</v>
      </c>
      <c r="L1929" s="30">
        <f>IF(A1929="В/П",,MIN(SUMIFS(L$3:L1928,H$3:H1928,H1929,B$3:B1928,B1929)+E1929,8)-SUMIFS(L$3:L1928,H$3:H1928,H1929,B$3:B1928,B1929))</f>
        <v>0</v>
      </c>
    </row>
    <row r="1930" spans="1:12" x14ac:dyDescent="0.2">
      <c r="A1930" s="66" t="s">
        <v>53</v>
      </c>
      <c r="B1930" s="6">
        <v>45452</v>
      </c>
      <c r="C1930" s="71" t="str">
        <f t="shared" si="123"/>
        <v>Вс</v>
      </c>
      <c r="E1930" s="30">
        <v>0</v>
      </c>
      <c r="H1930" s="30" t="s">
        <v>92</v>
      </c>
      <c r="I1930" s="69">
        <f t="shared" si="124"/>
        <v>45444</v>
      </c>
      <c r="J1930" s="30" t="str">
        <f>CHOOSE(SUMPRODUCT((K1930:L1930&gt;0)*{1,2})+1,"","переработка","норма","норма + переработка")</f>
        <v/>
      </c>
      <c r="K1930" s="30">
        <f t="shared" si="125"/>
        <v>0</v>
      </c>
      <c r="L1930" s="30">
        <f>IF(A1930="В/П",,MIN(SUMIFS(L$3:L1929,H$3:H1929,H1930,B$3:B1929,B1930)+E1930,8)-SUMIFS(L$3:L1929,H$3:H1929,H1930,B$3:B1929,B1930))</f>
        <v>0</v>
      </c>
    </row>
    <row r="1931" spans="1:12" x14ac:dyDescent="0.2">
      <c r="B1931" s="6">
        <v>45453</v>
      </c>
      <c r="C1931" s="71" t="str">
        <f t="shared" si="123"/>
        <v>Пн</v>
      </c>
      <c r="D1931" s="30" t="s">
        <v>21</v>
      </c>
      <c r="E1931" s="30">
        <v>8</v>
      </c>
      <c r="H1931" s="30" t="s">
        <v>92</v>
      </c>
      <c r="I1931" s="69">
        <f t="shared" si="124"/>
        <v>45444</v>
      </c>
      <c r="J1931" s="30" t="str">
        <f>CHOOSE(SUMPRODUCT((K1931:L1931&gt;0)*{1,2})+1,"","переработка","норма","норма + переработка")</f>
        <v>норма</v>
      </c>
      <c r="K1931" s="30">
        <f t="shared" si="125"/>
        <v>0</v>
      </c>
      <c r="L1931" s="30">
        <f>IF(A1931="В/П",,MIN(SUMIFS(L$3:L1930,H$3:H1930,H1931,B$3:B1930,B1931)+E1931,8)-SUMIFS(L$3:L1930,H$3:H1930,H1931,B$3:B1930,B1931))</f>
        <v>8</v>
      </c>
    </row>
    <row r="1932" spans="1:12" x14ac:dyDescent="0.2">
      <c r="B1932" s="6">
        <v>45454</v>
      </c>
      <c r="C1932" s="71" t="str">
        <f t="shared" si="123"/>
        <v>Вт</v>
      </c>
      <c r="D1932" s="30" t="s">
        <v>21</v>
      </c>
      <c r="E1932" s="30">
        <v>4</v>
      </c>
      <c r="H1932" s="30" t="s">
        <v>92</v>
      </c>
      <c r="I1932" s="69">
        <f t="shared" si="124"/>
        <v>45444</v>
      </c>
      <c r="J1932" s="30" t="str">
        <f>CHOOSE(SUMPRODUCT((K1932:L1932&gt;0)*{1,2})+1,"","переработка","норма","норма + переработка")</f>
        <v>норма</v>
      </c>
      <c r="K1932" s="30">
        <f t="shared" si="125"/>
        <v>0</v>
      </c>
      <c r="L1932" s="30">
        <f>IF(A1932="В/П",,MIN(SUMIFS(L$3:L1931,H$3:H1931,H1932,B$3:B1931,B1932)+E1932,8)-SUMIFS(L$3:L1931,H$3:H1931,H1932,B$3:B1931,B1932))</f>
        <v>4</v>
      </c>
    </row>
    <row r="1933" spans="1:12" x14ac:dyDescent="0.2">
      <c r="A1933" s="66" t="s">
        <v>53</v>
      </c>
      <c r="B1933" s="6">
        <v>45455</v>
      </c>
      <c r="C1933" s="71" t="str">
        <f t="shared" si="123"/>
        <v>Ср</v>
      </c>
      <c r="E1933" s="30">
        <v>0</v>
      </c>
      <c r="H1933" s="30" t="s">
        <v>92</v>
      </c>
      <c r="I1933" s="69">
        <f t="shared" si="124"/>
        <v>45444</v>
      </c>
      <c r="J1933" s="30" t="str">
        <f>CHOOSE(SUMPRODUCT((K1933:L1933&gt;0)*{1,2})+1,"","переработка","норма","норма + переработка")</f>
        <v/>
      </c>
      <c r="K1933" s="30">
        <f t="shared" si="125"/>
        <v>0</v>
      </c>
      <c r="L1933" s="30">
        <f>IF(A1933="В/П",,MIN(SUMIFS(L$3:L1932,H$3:H1932,H1933,B$3:B1932,B1933)+E1933,8)-SUMIFS(L$3:L1932,H$3:H1932,H1933,B$3:B1932,B1933))</f>
        <v>0</v>
      </c>
    </row>
    <row r="1934" spans="1:12" x14ac:dyDescent="0.2">
      <c r="B1934" s="6">
        <v>45456</v>
      </c>
      <c r="C1934" s="71" t="str">
        <f t="shared" si="123"/>
        <v>Чт</v>
      </c>
      <c r="D1934" s="30" t="s">
        <v>21</v>
      </c>
      <c r="E1934" s="30">
        <v>8</v>
      </c>
      <c r="H1934" s="30" t="s">
        <v>92</v>
      </c>
      <c r="I1934" s="69">
        <f t="shared" si="124"/>
        <v>45444</v>
      </c>
      <c r="J1934" s="30" t="str">
        <f>CHOOSE(SUMPRODUCT((K1934:L1934&gt;0)*{1,2})+1,"","переработка","норма","норма + переработка")</f>
        <v>норма</v>
      </c>
      <c r="K1934" s="30">
        <f t="shared" si="125"/>
        <v>0</v>
      </c>
      <c r="L1934" s="30">
        <f>IF(A1934="В/П",,MIN(SUMIFS(L$3:L1933,H$3:H1933,H1934,B$3:B1933,B1934)+E1934,8)-SUMIFS(L$3:L1933,H$3:H1933,H1934,B$3:B1933,B1934))</f>
        <v>8</v>
      </c>
    </row>
    <row r="1935" spans="1:12" x14ac:dyDescent="0.2">
      <c r="B1935" s="6">
        <v>45457</v>
      </c>
      <c r="C1935" s="71" t="str">
        <f t="shared" si="123"/>
        <v>Пт</v>
      </c>
      <c r="D1935" s="30" t="s">
        <v>21</v>
      </c>
      <c r="E1935" s="30">
        <v>8</v>
      </c>
      <c r="H1935" s="30" t="s">
        <v>92</v>
      </c>
      <c r="I1935" s="69">
        <f t="shared" si="124"/>
        <v>45444</v>
      </c>
      <c r="J1935" s="30" t="str">
        <f>CHOOSE(SUMPRODUCT((K1935:L1935&gt;0)*{1,2})+1,"","переработка","норма","норма + переработка")</f>
        <v>норма</v>
      </c>
      <c r="K1935" s="30">
        <f t="shared" si="125"/>
        <v>0</v>
      </c>
      <c r="L1935" s="30">
        <f>IF(A1935="В/П",,MIN(SUMIFS(L$3:L1934,H$3:H1934,H1935,B$3:B1934,B1935)+E1935,8)-SUMIFS(L$3:L1934,H$3:H1934,H1935,B$3:B1934,B1935))</f>
        <v>8</v>
      </c>
    </row>
    <row r="1936" spans="1:12" x14ac:dyDescent="0.2">
      <c r="A1936" s="66" t="s">
        <v>53</v>
      </c>
      <c r="B1936" s="6">
        <v>45458</v>
      </c>
      <c r="C1936" s="71" t="str">
        <f t="shared" si="123"/>
        <v>Сб</v>
      </c>
      <c r="E1936" s="30">
        <v>0</v>
      </c>
      <c r="H1936" s="30" t="s">
        <v>92</v>
      </c>
      <c r="I1936" s="69">
        <f t="shared" si="124"/>
        <v>45444</v>
      </c>
      <c r="J1936" s="30" t="str">
        <f>CHOOSE(SUMPRODUCT((K1936:L1936&gt;0)*{1,2})+1,"","переработка","норма","норма + переработка")</f>
        <v/>
      </c>
      <c r="K1936" s="30">
        <f t="shared" si="125"/>
        <v>0</v>
      </c>
      <c r="L1936" s="30">
        <f>IF(A1936="В/П",,MIN(SUMIFS(L$3:L1935,H$3:H1935,H1936,B$3:B1935,B1936)+E1936,8)-SUMIFS(L$3:L1935,H$3:H1935,H1936,B$3:B1935,B1936))</f>
        <v>0</v>
      </c>
    </row>
    <row r="1937" spans="1:12" x14ac:dyDescent="0.2">
      <c r="A1937" s="66" t="s">
        <v>53</v>
      </c>
      <c r="B1937" s="6">
        <v>45459</v>
      </c>
      <c r="C1937" s="71" t="str">
        <f t="shared" si="123"/>
        <v>Вс</v>
      </c>
      <c r="E1937" s="30">
        <v>0</v>
      </c>
      <c r="H1937" s="30" t="s">
        <v>92</v>
      </c>
      <c r="I1937" s="69">
        <f t="shared" si="124"/>
        <v>45444</v>
      </c>
      <c r="J1937" s="30" t="str">
        <f>CHOOSE(SUMPRODUCT((K1937:L1937&gt;0)*{1,2})+1,"","переработка","норма","норма + переработка")</f>
        <v/>
      </c>
      <c r="K1937" s="30">
        <f t="shared" si="125"/>
        <v>0</v>
      </c>
      <c r="L1937" s="30">
        <f>IF(A1937="В/П",,MIN(SUMIFS(L$3:L1936,H$3:H1936,H1937,B$3:B1936,B1937)+E1937,8)-SUMIFS(L$3:L1936,H$3:H1936,H1937,B$3:B1936,B1937))</f>
        <v>0</v>
      </c>
    </row>
    <row r="1938" spans="1:12" x14ac:dyDescent="0.2">
      <c r="B1938" s="6">
        <v>45460</v>
      </c>
      <c r="C1938" s="71" t="str">
        <f t="shared" si="123"/>
        <v>Пн</v>
      </c>
      <c r="D1938" s="30" t="s">
        <v>21</v>
      </c>
      <c r="E1938" s="30">
        <v>8</v>
      </c>
      <c r="H1938" s="30" t="s">
        <v>92</v>
      </c>
      <c r="I1938" s="69">
        <f t="shared" si="124"/>
        <v>45444</v>
      </c>
      <c r="J1938" s="30" t="str">
        <f>CHOOSE(SUMPRODUCT((K1938:L1938&gt;0)*{1,2})+1,"","переработка","норма","норма + переработка")</f>
        <v>норма</v>
      </c>
      <c r="K1938" s="30">
        <f t="shared" si="125"/>
        <v>0</v>
      </c>
      <c r="L1938" s="30">
        <f>IF(A1938="В/П",,MIN(SUMIFS(L$3:L1937,H$3:H1937,H1938,B$3:B1937,B1938)+E1938,8)-SUMIFS(L$3:L1937,H$3:H1937,H1938,B$3:B1937,B1938))</f>
        <v>8</v>
      </c>
    </row>
    <row r="1939" spans="1:12" x14ac:dyDescent="0.2">
      <c r="B1939" s="6">
        <v>45461</v>
      </c>
      <c r="C1939" s="71" t="str">
        <f t="shared" si="123"/>
        <v>Вт</v>
      </c>
      <c r="D1939" s="30" t="s">
        <v>21</v>
      </c>
      <c r="E1939" s="30">
        <v>8</v>
      </c>
      <c r="H1939" s="30" t="s">
        <v>92</v>
      </c>
      <c r="I1939" s="69">
        <f t="shared" si="124"/>
        <v>45444</v>
      </c>
      <c r="J1939" s="30" t="str">
        <f>CHOOSE(SUMPRODUCT((K1939:L1939&gt;0)*{1,2})+1,"","переработка","норма","норма + переработка")</f>
        <v>норма</v>
      </c>
      <c r="K1939" s="30">
        <f t="shared" si="125"/>
        <v>0</v>
      </c>
      <c r="L1939" s="30">
        <f>IF(A1939="В/П",,MIN(SUMIFS(L$3:L1938,H$3:H1938,H1939,B$3:B1938,B1939)+E1939,8)-SUMIFS(L$3:L1938,H$3:H1938,H1939,B$3:B1938,B1939))</f>
        <v>8</v>
      </c>
    </row>
    <row r="1940" spans="1:12" x14ac:dyDescent="0.2">
      <c r="B1940" s="6">
        <v>45462</v>
      </c>
      <c r="C1940" s="71" t="str">
        <f t="shared" si="123"/>
        <v>Ср</v>
      </c>
      <c r="D1940" s="30" t="s">
        <v>21</v>
      </c>
      <c r="E1940" s="30">
        <v>8</v>
      </c>
      <c r="H1940" s="30" t="s">
        <v>92</v>
      </c>
      <c r="I1940" s="69">
        <f t="shared" si="124"/>
        <v>45444</v>
      </c>
      <c r="J1940" s="30" t="str">
        <f>CHOOSE(SUMPRODUCT((K1940:L1940&gt;0)*{1,2})+1,"","переработка","норма","норма + переработка")</f>
        <v>норма</v>
      </c>
      <c r="K1940" s="30">
        <f t="shared" si="125"/>
        <v>0</v>
      </c>
      <c r="L1940" s="30">
        <f>IF(A1940="В/П",,MIN(SUMIFS(L$3:L1939,H$3:H1939,H1940,B$3:B1939,B1940)+E1940,8)-SUMIFS(L$3:L1939,H$3:H1939,H1940,B$3:B1939,B1940))</f>
        <v>8</v>
      </c>
    </row>
    <row r="1941" spans="1:12" x14ac:dyDescent="0.2">
      <c r="B1941" s="6">
        <v>45463</v>
      </c>
      <c r="C1941" s="71" t="str">
        <f t="shared" si="123"/>
        <v>Чт</v>
      </c>
      <c r="D1941" s="30" t="s">
        <v>21</v>
      </c>
      <c r="E1941" s="30">
        <v>8</v>
      </c>
      <c r="H1941" s="30" t="s">
        <v>92</v>
      </c>
      <c r="I1941" s="69">
        <f t="shared" si="124"/>
        <v>45444</v>
      </c>
      <c r="J1941" s="30" t="str">
        <f>CHOOSE(SUMPRODUCT((K1941:L1941&gt;0)*{1,2})+1,"","переработка","норма","норма + переработка")</f>
        <v>норма</v>
      </c>
      <c r="K1941" s="30">
        <f t="shared" si="125"/>
        <v>0</v>
      </c>
      <c r="L1941" s="30">
        <f>IF(A1941="В/П",,MIN(SUMIFS(L$3:L1940,H$3:H1940,H1941,B$3:B1940,B1941)+E1941,8)-SUMIFS(L$3:L1940,H$3:H1940,H1941,B$3:B1940,B1941))</f>
        <v>8</v>
      </c>
    </row>
    <row r="1942" spans="1:12" x14ac:dyDescent="0.2">
      <c r="B1942" s="6">
        <v>45464</v>
      </c>
      <c r="C1942" s="71" t="str">
        <f t="shared" si="123"/>
        <v>Пт</v>
      </c>
      <c r="D1942" s="30" t="s">
        <v>21</v>
      </c>
      <c r="E1942" s="30">
        <v>8</v>
      </c>
      <c r="H1942" s="30" t="s">
        <v>92</v>
      </c>
      <c r="I1942" s="69">
        <f t="shared" si="124"/>
        <v>45444</v>
      </c>
      <c r="J1942" s="30" t="str">
        <f>CHOOSE(SUMPRODUCT((K1942:L1942&gt;0)*{1,2})+1,"","переработка","норма","норма + переработка")</f>
        <v>норма</v>
      </c>
      <c r="K1942" s="30">
        <f t="shared" si="125"/>
        <v>0</v>
      </c>
      <c r="L1942" s="30">
        <f>IF(A1942="В/П",,MIN(SUMIFS(L$3:L1941,H$3:H1941,H1942,B$3:B1941,B1942)+E1942,8)-SUMIFS(L$3:L1941,H$3:H1941,H1942,B$3:B1941,B1942))</f>
        <v>8</v>
      </c>
    </row>
    <row r="1943" spans="1:12" x14ac:dyDescent="0.2">
      <c r="A1943" s="66" t="s">
        <v>53</v>
      </c>
      <c r="B1943" s="6">
        <v>45465</v>
      </c>
      <c r="C1943" s="71" t="str">
        <f t="shared" si="123"/>
        <v>Сб</v>
      </c>
      <c r="E1943" s="30">
        <v>0</v>
      </c>
      <c r="H1943" s="30" t="s">
        <v>92</v>
      </c>
      <c r="I1943" s="69">
        <f t="shared" si="124"/>
        <v>45444</v>
      </c>
      <c r="J1943" s="30" t="str">
        <f>CHOOSE(SUMPRODUCT((K1943:L1943&gt;0)*{1,2})+1,"","переработка","норма","норма + переработка")</f>
        <v/>
      </c>
      <c r="K1943" s="30">
        <f t="shared" si="125"/>
        <v>0</v>
      </c>
      <c r="L1943" s="30">
        <f>IF(A1943="В/П",,MIN(SUMIFS(L$3:L1942,H$3:H1942,H1943,B$3:B1942,B1943)+E1943,8)-SUMIFS(L$3:L1942,H$3:H1942,H1943,B$3:B1942,B1943))</f>
        <v>0</v>
      </c>
    </row>
    <row r="1944" spans="1:12" x14ac:dyDescent="0.2">
      <c r="A1944" s="66" t="s">
        <v>53</v>
      </c>
      <c r="B1944" s="6">
        <v>45466</v>
      </c>
      <c r="C1944" s="71" t="str">
        <f t="shared" si="123"/>
        <v>Вс</v>
      </c>
      <c r="D1944" s="30" t="s">
        <v>35</v>
      </c>
      <c r="E1944" s="30">
        <v>10</v>
      </c>
      <c r="H1944" s="30" t="s">
        <v>92</v>
      </c>
      <c r="I1944" s="69">
        <f t="shared" si="124"/>
        <v>45444</v>
      </c>
      <c r="J1944" s="30" t="str">
        <f>CHOOSE(SUMPRODUCT((K1944:L1944&gt;0)*{1,2})+1,"","переработка","норма","норма + переработка")</f>
        <v>переработка</v>
      </c>
      <c r="K1944" s="30">
        <f t="shared" si="125"/>
        <v>10</v>
      </c>
      <c r="L1944" s="30">
        <f>IF(A1944="В/П",,MIN(SUMIFS(L$3:L1943,H$3:H1943,H1944,B$3:B1943,B1944)+E1944,8)-SUMIFS(L$3:L1943,H$3:H1943,H1944,B$3:B1943,B1944))</f>
        <v>0</v>
      </c>
    </row>
    <row r="1945" spans="1:12" x14ac:dyDescent="0.2">
      <c r="B1945" s="6">
        <v>45467</v>
      </c>
      <c r="C1945" s="71" t="str">
        <f>TEXT(B1945,"ДДД")</f>
        <v>Пн</v>
      </c>
      <c r="D1945" s="30" t="s">
        <v>35</v>
      </c>
      <c r="E1945" s="30">
        <v>6</v>
      </c>
      <c r="H1945" s="30" t="s">
        <v>92</v>
      </c>
      <c r="I1945" s="69">
        <f>EOMONTH(B1945,-1)+1</f>
        <v>45444</v>
      </c>
      <c r="J1945" s="30" t="str">
        <f>CHOOSE(SUMPRODUCT((K1945:L1945&gt;0)*{1,2})+1,"","переработка","норма","норма + переработка")</f>
        <v>норма</v>
      </c>
      <c r="K1945" s="30">
        <f>MIN(E1945,E1945-L1945)</f>
        <v>0</v>
      </c>
      <c r="L1945" s="30">
        <f>IF(A1945="В/П",,MIN(SUMIFS(L$3:L1944,H$3:H1944,H1945,B$3:B1944,B1945)+E1945,8)-SUMIFS(L$3:L1944,H$3:H1944,H1945,B$3:B1944,B1945))</f>
        <v>6</v>
      </c>
    </row>
    <row r="1946" spans="1:12" x14ac:dyDescent="0.2">
      <c r="B1946" s="6">
        <v>45467</v>
      </c>
      <c r="C1946" s="71" t="str">
        <f t="shared" si="123"/>
        <v>Пн</v>
      </c>
      <c r="D1946" s="30" t="s">
        <v>58</v>
      </c>
      <c r="E1946" s="30">
        <v>10</v>
      </c>
      <c r="H1946" s="30" t="s">
        <v>92</v>
      </c>
      <c r="I1946" s="69">
        <f t="shared" si="124"/>
        <v>45444</v>
      </c>
      <c r="J1946" s="30" t="str">
        <f>CHOOSE(SUMPRODUCT((K1946:L1946&gt;0)*{1,2})+1,"","переработка","норма","норма + переработка")</f>
        <v>норма + переработка</v>
      </c>
      <c r="K1946" s="30">
        <f t="shared" si="125"/>
        <v>8</v>
      </c>
      <c r="L1946" s="30">
        <f>IF(A1946="В/П",,MIN(SUMIFS(L$3:L1945,H$3:H1945,H1946,B$3:B1945,B1946)+E1946,8)-SUMIFS(L$3:L1945,H$3:H1945,H1946,B$3:B1945,B1946))</f>
        <v>2</v>
      </c>
    </row>
    <row r="1947" spans="1:12" x14ac:dyDescent="0.2">
      <c r="B1947" s="6">
        <v>45468</v>
      </c>
      <c r="C1947" s="71" t="str">
        <f>TEXT(B1947,"ДДД")</f>
        <v>Вт</v>
      </c>
      <c r="D1947" s="30" t="s">
        <v>35</v>
      </c>
      <c r="E1947" s="30">
        <v>4</v>
      </c>
      <c r="H1947" s="30" t="s">
        <v>92</v>
      </c>
      <c r="I1947" s="69">
        <f>EOMONTH(B1947,-1)+1</f>
        <v>45444</v>
      </c>
      <c r="J1947" s="30" t="str">
        <f>CHOOSE(SUMPRODUCT((K1947:L1947&gt;0)*{1,2})+1,"","переработка","норма","норма + переработка")</f>
        <v>норма</v>
      </c>
      <c r="K1947" s="30">
        <f>MIN(E1947,E1947-L1947)</f>
        <v>0</v>
      </c>
      <c r="L1947" s="30">
        <f>IF(A1947="В/П",,MIN(SUMIFS(L$3:L1946,H$3:H1946,H1947,B$3:B1946,B1947)+E1947,8)-SUMIFS(L$3:L1946,H$3:H1946,H1947,B$3:B1946,B1947))</f>
        <v>4</v>
      </c>
    </row>
    <row r="1948" spans="1:12" x14ac:dyDescent="0.2">
      <c r="B1948" s="6">
        <v>45468</v>
      </c>
      <c r="C1948" s="71" t="str">
        <f t="shared" si="123"/>
        <v>Вт</v>
      </c>
      <c r="D1948" s="30" t="s">
        <v>58</v>
      </c>
      <c r="E1948" s="30">
        <v>8</v>
      </c>
      <c r="H1948" s="30" t="s">
        <v>92</v>
      </c>
      <c r="I1948" s="69">
        <f t="shared" si="124"/>
        <v>45444</v>
      </c>
      <c r="J1948" s="30" t="str">
        <f>CHOOSE(SUMPRODUCT((K1948:L1948&gt;0)*{1,2})+1,"","переработка","норма","норма + переработка")</f>
        <v>норма + переработка</v>
      </c>
      <c r="K1948" s="30">
        <f t="shared" si="125"/>
        <v>4</v>
      </c>
      <c r="L1948" s="30">
        <f>IF(A1948="В/П",,MIN(SUMIFS(L$3:L1947,H$3:H1947,H1948,B$3:B1947,B1948)+E1948,8)-SUMIFS(L$3:L1947,H$3:H1947,H1948,B$3:B1947,B1948))</f>
        <v>4</v>
      </c>
    </row>
    <row r="1949" spans="1:12" x14ac:dyDescent="0.2">
      <c r="B1949" s="6">
        <v>45469</v>
      </c>
      <c r="C1949" s="71" t="str">
        <f t="shared" si="123"/>
        <v>Ср</v>
      </c>
      <c r="D1949" s="30" t="s">
        <v>35</v>
      </c>
      <c r="E1949" s="30">
        <v>11</v>
      </c>
      <c r="H1949" s="30" t="s">
        <v>92</v>
      </c>
      <c r="I1949" s="69">
        <f t="shared" si="124"/>
        <v>45444</v>
      </c>
      <c r="J1949" s="30" t="str">
        <f>CHOOSE(SUMPRODUCT((K1949:L1949&gt;0)*{1,2})+1,"","переработка","норма","норма + переработка")</f>
        <v>норма + переработка</v>
      </c>
      <c r="K1949" s="30">
        <f t="shared" si="125"/>
        <v>3</v>
      </c>
      <c r="L1949" s="30">
        <f>IF(A1949="В/П",,MIN(SUMIFS(L$3:L1948,H$3:H1948,H1949,B$3:B1948,B1949)+E1949,8)-SUMIFS(L$3:L1948,H$3:H1948,H1949,B$3:B1948,B1949))</f>
        <v>8</v>
      </c>
    </row>
    <row r="1950" spans="1:12" x14ac:dyDescent="0.2">
      <c r="B1950" s="6">
        <v>45470</v>
      </c>
      <c r="C1950" s="71" t="str">
        <f t="shared" si="123"/>
        <v>Чт</v>
      </c>
      <c r="D1950" s="30" t="s">
        <v>21</v>
      </c>
      <c r="E1950" s="30">
        <v>8</v>
      </c>
      <c r="H1950" s="30" t="s">
        <v>92</v>
      </c>
      <c r="I1950" s="69">
        <f t="shared" si="124"/>
        <v>45444</v>
      </c>
      <c r="J1950" s="30" t="str">
        <f>CHOOSE(SUMPRODUCT((K1950:L1950&gt;0)*{1,2})+1,"","переработка","норма","норма + переработка")</f>
        <v>норма</v>
      </c>
      <c r="K1950" s="30">
        <f t="shared" si="125"/>
        <v>0</v>
      </c>
      <c r="L1950" s="30">
        <f>IF(A1950="В/П",,MIN(SUMIFS(L$3:L1949,H$3:H1949,H1950,B$3:B1949,B1950)+E1950,8)-SUMIFS(L$3:L1949,H$3:H1949,H1950,B$3:B1949,B1950))</f>
        <v>8</v>
      </c>
    </row>
    <row r="1951" spans="1:12" x14ac:dyDescent="0.2">
      <c r="B1951" s="6">
        <v>45471</v>
      </c>
      <c r="C1951" s="71" t="str">
        <f t="shared" si="123"/>
        <v>Пт</v>
      </c>
      <c r="D1951" s="30" t="s">
        <v>21</v>
      </c>
      <c r="E1951" s="30">
        <v>8</v>
      </c>
      <c r="H1951" s="30" t="s">
        <v>92</v>
      </c>
      <c r="I1951" s="69">
        <f t="shared" si="124"/>
        <v>45444</v>
      </c>
      <c r="J1951" s="30" t="str">
        <f>CHOOSE(SUMPRODUCT((K1951:L1951&gt;0)*{1,2})+1,"","переработка","норма","норма + переработка")</f>
        <v>норма</v>
      </c>
      <c r="K1951" s="30">
        <f t="shared" si="125"/>
        <v>0</v>
      </c>
      <c r="L1951" s="30">
        <f>IF(A1951="В/П",,MIN(SUMIFS(L$3:L1950,H$3:H1950,H1951,B$3:B1950,B1951)+E1951,8)-SUMIFS(L$3:L1950,H$3:H1950,H1951,B$3:B1950,B1951))</f>
        <v>8</v>
      </c>
    </row>
    <row r="1952" spans="1:12" x14ac:dyDescent="0.2">
      <c r="A1952" s="66" t="s">
        <v>53</v>
      </c>
      <c r="B1952" s="6">
        <v>45472</v>
      </c>
      <c r="C1952" s="71" t="str">
        <f t="shared" si="123"/>
        <v>Сб</v>
      </c>
      <c r="E1952" s="30">
        <v>0</v>
      </c>
      <c r="H1952" s="30" t="s">
        <v>92</v>
      </c>
      <c r="I1952" s="69">
        <f t="shared" si="124"/>
        <v>45444</v>
      </c>
      <c r="J1952" s="30" t="str">
        <f>CHOOSE(SUMPRODUCT((K1952:L1952&gt;0)*{1,2})+1,"","переработка","норма","норма + переработка")</f>
        <v/>
      </c>
      <c r="K1952" s="30">
        <f t="shared" si="125"/>
        <v>0</v>
      </c>
      <c r="L1952" s="30">
        <f>IF(A1952="В/П",,MIN(SUMIFS(L$3:L1951,H$3:H1951,H1952,B$3:B1951,B1952)+E1952,8)-SUMIFS(L$3:L1951,H$3:H1951,H1952,B$3:B1951,B1952))</f>
        <v>0</v>
      </c>
    </row>
    <row r="1953" spans="1:12" x14ac:dyDescent="0.2">
      <c r="A1953" s="66" t="s">
        <v>53</v>
      </c>
      <c r="B1953" s="6">
        <v>45473</v>
      </c>
      <c r="C1953" s="71" t="str">
        <f t="shared" si="123"/>
        <v>Вс</v>
      </c>
      <c r="E1953" s="30">
        <v>0</v>
      </c>
      <c r="H1953" s="30" t="s">
        <v>92</v>
      </c>
      <c r="I1953" s="69">
        <f t="shared" si="124"/>
        <v>45444</v>
      </c>
      <c r="J1953" s="30" t="str">
        <f>CHOOSE(SUMPRODUCT((K1953:L1953&gt;0)*{1,2})+1,"","переработка","норма","норма + переработка")</f>
        <v/>
      </c>
      <c r="K1953" s="30">
        <f t="shared" si="125"/>
        <v>0</v>
      </c>
      <c r="L1953" s="30">
        <f>IF(A1953="В/П",,MIN(SUMIFS(L$3:L1952,H$3:H1952,H1953,B$3:B1952,B1953)+E1953,8)-SUMIFS(L$3:L1952,H$3:H1952,H1953,B$3:B1952,B1953))</f>
        <v>0</v>
      </c>
    </row>
    <row r="1954" spans="1:12" x14ac:dyDescent="0.2">
      <c r="A1954" s="66" t="s">
        <v>53</v>
      </c>
      <c r="B1954" s="6">
        <v>45444</v>
      </c>
      <c r="C1954" s="71" t="str">
        <f t="shared" si="123"/>
        <v>Сб</v>
      </c>
      <c r="E1954" s="30">
        <v>0</v>
      </c>
      <c r="H1954" s="7" t="s">
        <v>93</v>
      </c>
      <c r="I1954" s="69">
        <f t="shared" si="124"/>
        <v>45444</v>
      </c>
      <c r="J1954" s="30" t="str">
        <f>CHOOSE(SUMPRODUCT((K1954:L1954&gt;0)*{1,2})+1,"","переработка","норма","норма + переработка")</f>
        <v/>
      </c>
      <c r="K1954" s="30">
        <f t="shared" si="125"/>
        <v>0</v>
      </c>
      <c r="L1954" s="30">
        <f>IF(A1954="В/П",,MIN(SUMIFS(L$3:L1953,H$3:H1953,H1954,B$3:B1953,B1954)+E1954,8)-SUMIFS(L$3:L1953,H$3:H1953,H1954,B$3:B1953,B1954))</f>
        <v>0</v>
      </c>
    </row>
    <row r="1955" spans="1:12" x14ac:dyDescent="0.2">
      <c r="A1955" s="66" t="s">
        <v>53</v>
      </c>
      <c r="B1955" s="6">
        <v>45445</v>
      </c>
      <c r="C1955" s="71" t="str">
        <f t="shared" si="123"/>
        <v>Вс</v>
      </c>
      <c r="E1955" s="30">
        <v>0</v>
      </c>
      <c r="H1955" s="7" t="s">
        <v>93</v>
      </c>
      <c r="I1955" s="69">
        <f t="shared" si="124"/>
        <v>45444</v>
      </c>
      <c r="J1955" s="30" t="str">
        <f>CHOOSE(SUMPRODUCT((K1955:L1955&gt;0)*{1,2})+1,"","переработка","норма","норма + переработка")</f>
        <v/>
      </c>
      <c r="K1955" s="30">
        <f t="shared" si="125"/>
        <v>0</v>
      </c>
      <c r="L1955" s="30">
        <f>IF(A1955="В/П",,MIN(SUMIFS(L$3:L1954,H$3:H1954,H1955,B$3:B1954,B1955)+E1955,8)-SUMIFS(L$3:L1954,H$3:H1954,H1955,B$3:B1954,B1955))</f>
        <v>0</v>
      </c>
    </row>
    <row r="1956" spans="1:12" x14ac:dyDescent="0.2">
      <c r="B1956" s="6">
        <v>45446</v>
      </c>
      <c r="C1956" s="71" t="str">
        <f t="shared" si="123"/>
        <v>Пн</v>
      </c>
      <c r="D1956" s="30" t="s">
        <v>45</v>
      </c>
      <c r="E1956" s="30">
        <v>8</v>
      </c>
      <c r="H1956" s="7" t="s">
        <v>93</v>
      </c>
      <c r="I1956" s="69">
        <f t="shared" si="124"/>
        <v>45444</v>
      </c>
      <c r="J1956" s="30" t="str">
        <f>CHOOSE(SUMPRODUCT((K1956:L1956&gt;0)*{1,2})+1,"","переработка","норма","норма + переработка")</f>
        <v>норма</v>
      </c>
      <c r="K1956" s="30">
        <f t="shared" si="125"/>
        <v>0</v>
      </c>
      <c r="L1956" s="30">
        <f>IF(A1956="В/П",,MIN(SUMIFS(L$3:L1955,H$3:H1955,H1956,B$3:B1955,B1956)+E1956,8)-SUMIFS(L$3:L1955,H$3:H1955,H1956,B$3:B1955,B1956))</f>
        <v>8</v>
      </c>
    </row>
    <row r="1957" spans="1:12" x14ac:dyDescent="0.2">
      <c r="B1957" s="6">
        <v>45447</v>
      </c>
      <c r="C1957" s="71" t="str">
        <f t="shared" si="123"/>
        <v>Вт</v>
      </c>
      <c r="D1957" s="30" t="s">
        <v>45</v>
      </c>
      <c r="E1957" s="30">
        <v>8</v>
      </c>
      <c r="H1957" s="7" t="s">
        <v>93</v>
      </c>
      <c r="I1957" s="69">
        <f t="shared" si="124"/>
        <v>45444</v>
      </c>
      <c r="J1957" s="30" t="str">
        <f>CHOOSE(SUMPRODUCT((K1957:L1957&gt;0)*{1,2})+1,"","переработка","норма","норма + переработка")</f>
        <v>норма</v>
      </c>
      <c r="K1957" s="30">
        <f t="shared" si="125"/>
        <v>0</v>
      </c>
      <c r="L1957" s="30">
        <f>IF(A1957="В/П",,MIN(SUMIFS(L$3:L1956,H$3:H1956,H1957,B$3:B1956,B1957)+E1957,8)-SUMIFS(L$3:L1956,H$3:H1956,H1957,B$3:B1956,B1957))</f>
        <v>8</v>
      </c>
    </row>
    <row r="1958" spans="1:12" x14ac:dyDescent="0.2">
      <c r="B1958" s="6">
        <v>45448</v>
      </c>
      <c r="C1958" s="71" t="str">
        <f t="shared" si="123"/>
        <v>Ср</v>
      </c>
      <c r="D1958" s="30" t="s">
        <v>45</v>
      </c>
      <c r="E1958" s="30">
        <v>8</v>
      </c>
      <c r="H1958" s="7" t="s">
        <v>93</v>
      </c>
      <c r="I1958" s="69">
        <f t="shared" si="124"/>
        <v>45444</v>
      </c>
      <c r="J1958" s="30" t="str">
        <f>CHOOSE(SUMPRODUCT((K1958:L1958&gt;0)*{1,2})+1,"","переработка","норма","норма + переработка")</f>
        <v>норма</v>
      </c>
      <c r="K1958" s="30">
        <f t="shared" si="125"/>
        <v>0</v>
      </c>
      <c r="L1958" s="30">
        <f>IF(A1958="В/П",,MIN(SUMIFS(L$3:L1957,H$3:H1957,H1958,B$3:B1957,B1958)+E1958,8)-SUMIFS(L$3:L1957,H$3:H1957,H1958,B$3:B1957,B1958))</f>
        <v>8</v>
      </c>
    </row>
    <row r="1959" spans="1:12" x14ac:dyDescent="0.2">
      <c r="B1959" s="6">
        <v>45449</v>
      </c>
      <c r="C1959" s="71" t="str">
        <f t="shared" si="123"/>
        <v>Чт</v>
      </c>
      <c r="D1959" s="30" t="s">
        <v>45</v>
      </c>
      <c r="E1959" s="30">
        <v>8</v>
      </c>
      <c r="H1959" s="7" t="s">
        <v>93</v>
      </c>
      <c r="I1959" s="69">
        <f t="shared" si="124"/>
        <v>45444</v>
      </c>
      <c r="J1959" s="30" t="str">
        <f>CHOOSE(SUMPRODUCT((K1959:L1959&gt;0)*{1,2})+1,"","переработка","норма","норма + переработка")</f>
        <v>норма</v>
      </c>
      <c r="K1959" s="30">
        <f t="shared" si="125"/>
        <v>0</v>
      </c>
      <c r="L1959" s="30">
        <f>IF(A1959="В/П",,MIN(SUMIFS(L$3:L1958,H$3:H1958,H1959,B$3:B1958,B1959)+E1959,8)-SUMIFS(L$3:L1958,H$3:H1958,H1959,B$3:B1958,B1959))</f>
        <v>8</v>
      </c>
    </row>
    <row r="1960" spans="1:12" x14ac:dyDescent="0.2">
      <c r="B1960" s="6">
        <v>45450</v>
      </c>
      <c r="C1960" s="71" t="str">
        <f t="shared" ref="C1960:C2027" si="126">TEXT(B1960,"ДДД")</f>
        <v>Пт</v>
      </c>
      <c r="D1960" s="30" t="s">
        <v>45</v>
      </c>
      <c r="E1960" s="30">
        <v>8</v>
      </c>
      <c r="H1960" s="7" t="s">
        <v>93</v>
      </c>
      <c r="I1960" s="69">
        <f t="shared" si="124"/>
        <v>45444</v>
      </c>
      <c r="J1960" s="30" t="str">
        <f>CHOOSE(SUMPRODUCT((K1960:L1960&gt;0)*{1,2})+1,"","переработка","норма","норма + переработка")</f>
        <v>норма</v>
      </c>
      <c r="K1960" s="30">
        <f t="shared" si="125"/>
        <v>0</v>
      </c>
      <c r="L1960" s="30">
        <f>IF(A1960="В/П",,MIN(SUMIFS(L$3:L1959,H$3:H1959,H1960,B$3:B1959,B1960)+E1960,8)-SUMIFS(L$3:L1959,H$3:H1959,H1960,B$3:B1959,B1960))</f>
        <v>8</v>
      </c>
    </row>
    <row r="1961" spans="1:12" x14ac:dyDescent="0.2">
      <c r="A1961" s="66" t="s">
        <v>53</v>
      </c>
      <c r="B1961" s="6">
        <v>45451</v>
      </c>
      <c r="C1961" s="71" t="str">
        <f t="shared" si="126"/>
        <v>Сб</v>
      </c>
      <c r="E1961" s="30">
        <v>0</v>
      </c>
      <c r="H1961" s="7" t="s">
        <v>93</v>
      </c>
      <c r="I1961" s="69">
        <f t="shared" si="124"/>
        <v>45444</v>
      </c>
      <c r="J1961" s="30" t="str">
        <f>CHOOSE(SUMPRODUCT((K1961:L1961&gt;0)*{1,2})+1,"","переработка","норма","норма + переработка")</f>
        <v/>
      </c>
      <c r="K1961" s="30">
        <f t="shared" si="125"/>
        <v>0</v>
      </c>
      <c r="L1961" s="30">
        <f>IF(A1961="В/П",,MIN(SUMIFS(L$3:L1960,H$3:H1960,H1961,B$3:B1960,B1961)+E1961,8)-SUMIFS(L$3:L1960,H$3:H1960,H1961,B$3:B1960,B1961))</f>
        <v>0</v>
      </c>
    </row>
    <row r="1962" spans="1:12" x14ac:dyDescent="0.2">
      <c r="A1962" s="66" t="s">
        <v>53</v>
      </c>
      <c r="B1962" s="6">
        <v>45452</v>
      </c>
      <c r="C1962" s="71" t="str">
        <f t="shared" si="126"/>
        <v>Вс</v>
      </c>
      <c r="E1962" s="30">
        <v>0</v>
      </c>
      <c r="H1962" s="7" t="s">
        <v>93</v>
      </c>
      <c r="I1962" s="69">
        <f t="shared" si="124"/>
        <v>45444</v>
      </c>
      <c r="J1962" s="30" t="str">
        <f>CHOOSE(SUMPRODUCT((K1962:L1962&gt;0)*{1,2})+1,"","переработка","норма","норма + переработка")</f>
        <v/>
      </c>
      <c r="K1962" s="30">
        <f t="shared" si="125"/>
        <v>0</v>
      </c>
      <c r="L1962" s="30">
        <f>IF(A1962="В/П",,MIN(SUMIFS(L$3:L1961,H$3:H1961,H1962,B$3:B1961,B1962)+E1962,8)-SUMIFS(L$3:L1961,H$3:H1961,H1962,B$3:B1961,B1962))</f>
        <v>0</v>
      </c>
    </row>
    <row r="1963" spans="1:12" x14ac:dyDescent="0.2">
      <c r="B1963" s="6">
        <v>45453</v>
      </c>
      <c r="C1963" s="71" t="str">
        <f t="shared" si="126"/>
        <v>Пн</v>
      </c>
      <c r="D1963" s="30" t="s">
        <v>45</v>
      </c>
      <c r="E1963" s="30">
        <v>8</v>
      </c>
      <c r="H1963" s="7" t="s">
        <v>93</v>
      </c>
      <c r="I1963" s="69">
        <f t="shared" si="124"/>
        <v>45444</v>
      </c>
      <c r="J1963" s="30" t="str">
        <f>CHOOSE(SUMPRODUCT((K1963:L1963&gt;0)*{1,2})+1,"","переработка","норма","норма + переработка")</f>
        <v>норма</v>
      </c>
      <c r="K1963" s="30">
        <f t="shared" si="125"/>
        <v>0</v>
      </c>
      <c r="L1963" s="30">
        <f>IF(A1963="В/П",,MIN(SUMIFS(L$3:L1962,H$3:H1962,H1963,B$3:B1962,B1963)+E1963,8)-SUMIFS(L$3:L1962,H$3:H1962,H1963,B$3:B1962,B1963))</f>
        <v>8</v>
      </c>
    </row>
    <row r="1964" spans="1:12" x14ac:dyDescent="0.2">
      <c r="B1964" s="6">
        <v>45454</v>
      </c>
      <c r="C1964" s="71" t="str">
        <f t="shared" si="126"/>
        <v>Вт</v>
      </c>
      <c r="D1964" s="30" t="s">
        <v>45</v>
      </c>
      <c r="E1964" s="30">
        <v>8</v>
      </c>
      <c r="H1964" s="7" t="s">
        <v>93</v>
      </c>
      <c r="I1964" s="69">
        <f t="shared" si="124"/>
        <v>45444</v>
      </c>
      <c r="J1964" s="30" t="str">
        <f>CHOOSE(SUMPRODUCT((K1964:L1964&gt;0)*{1,2})+1,"","переработка","норма","норма + переработка")</f>
        <v>норма</v>
      </c>
      <c r="K1964" s="30">
        <f t="shared" si="125"/>
        <v>0</v>
      </c>
      <c r="L1964" s="30">
        <f>IF(A1964="В/П",,MIN(SUMIFS(L$3:L1963,H$3:H1963,H1964,B$3:B1963,B1964)+E1964,8)-SUMIFS(L$3:L1963,H$3:H1963,H1964,B$3:B1963,B1964))</f>
        <v>8</v>
      </c>
    </row>
    <row r="1965" spans="1:12" x14ac:dyDescent="0.2">
      <c r="A1965" s="66" t="s">
        <v>53</v>
      </c>
      <c r="B1965" s="6">
        <v>45455</v>
      </c>
      <c r="C1965" s="71" t="str">
        <f t="shared" si="126"/>
        <v>Ср</v>
      </c>
      <c r="E1965" s="30">
        <v>0</v>
      </c>
      <c r="H1965" s="7" t="s">
        <v>93</v>
      </c>
      <c r="I1965" s="69">
        <f t="shared" si="124"/>
        <v>45444</v>
      </c>
      <c r="J1965" s="30" t="str">
        <f>CHOOSE(SUMPRODUCT((K1965:L1965&gt;0)*{1,2})+1,"","переработка","норма","норма + переработка")</f>
        <v/>
      </c>
      <c r="K1965" s="30">
        <f t="shared" si="125"/>
        <v>0</v>
      </c>
      <c r="L1965" s="30">
        <f>IF(A1965="В/П",,MIN(SUMIFS(L$3:L1964,H$3:H1964,H1965,B$3:B1964,B1965)+E1965,8)-SUMIFS(L$3:L1964,H$3:H1964,H1965,B$3:B1964,B1965))</f>
        <v>0</v>
      </c>
    </row>
    <row r="1966" spans="1:12" x14ac:dyDescent="0.2">
      <c r="B1966" s="6">
        <v>45456</v>
      </c>
      <c r="C1966" s="71" t="str">
        <f t="shared" si="126"/>
        <v>Чт</v>
      </c>
      <c r="D1966" s="30" t="s">
        <v>45</v>
      </c>
      <c r="E1966" s="30">
        <v>8</v>
      </c>
      <c r="H1966" s="7" t="s">
        <v>93</v>
      </c>
      <c r="I1966" s="69">
        <f t="shared" si="124"/>
        <v>45444</v>
      </c>
      <c r="J1966" s="30" t="str">
        <f>CHOOSE(SUMPRODUCT((K1966:L1966&gt;0)*{1,2})+1,"","переработка","норма","норма + переработка")</f>
        <v>норма</v>
      </c>
      <c r="K1966" s="30">
        <f t="shared" si="125"/>
        <v>0</v>
      </c>
      <c r="L1966" s="30">
        <f>IF(A1966="В/П",,MIN(SUMIFS(L$3:L1965,H$3:H1965,H1966,B$3:B1965,B1966)+E1966,8)-SUMIFS(L$3:L1965,H$3:H1965,H1966,B$3:B1965,B1966))</f>
        <v>8</v>
      </c>
    </row>
    <row r="1967" spans="1:12" x14ac:dyDescent="0.2">
      <c r="B1967" s="6">
        <v>45457</v>
      </c>
      <c r="C1967" s="71" t="str">
        <f t="shared" si="126"/>
        <v>Пт</v>
      </c>
      <c r="D1967" s="30" t="s">
        <v>45</v>
      </c>
      <c r="E1967" s="30">
        <v>8</v>
      </c>
      <c r="H1967" s="7" t="s">
        <v>93</v>
      </c>
      <c r="I1967" s="69">
        <f t="shared" si="124"/>
        <v>45444</v>
      </c>
      <c r="J1967" s="30" t="str">
        <f>CHOOSE(SUMPRODUCT((K1967:L1967&gt;0)*{1,2})+1,"","переработка","норма","норма + переработка")</f>
        <v>норма</v>
      </c>
      <c r="K1967" s="30">
        <f t="shared" si="125"/>
        <v>0</v>
      </c>
      <c r="L1967" s="30">
        <f>IF(A1967="В/П",,MIN(SUMIFS(L$3:L1966,H$3:H1966,H1967,B$3:B1966,B1967)+E1967,8)-SUMIFS(L$3:L1966,H$3:H1966,H1967,B$3:B1966,B1967))</f>
        <v>8</v>
      </c>
    </row>
    <row r="1968" spans="1:12" x14ac:dyDescent="0.2">
      <c r="A1968" s="66" t="s">
        <v>53</v>
      </c>
      <c r="B1968" s="6">
        <v>45458</v>
      </c>
      <c r="C1968" s="71" t="str">
        <f t="shared" si="126"/>
        <v>Сб</v>
      </c>
      <c r="E1968" s="30">
        <v>0</v>
      </c>
      <c r="H1968" s="7" t="s">
        <v>93</v>
      </c>
      <c r="I1968" s="69">
        <f t="shared" si="124"/>
        <v>45444</v>
      </c>
      <c r="J1968" s="30" t="str">
        <f>CHOOSE(SUMPRODUCT((K1968:L1968&gt;0)*{1,2})+1,"","переработка","норма","норма + переработка")</f>
        <v/>
      </c>
      <c r="K1968" s="30">
        <f t="shared" si="125"/>
        <v>0</v>
      </c>
      <c r="L1968" s="30">
        <f>IF(A1968="В/П",,MIN(SUMIFS(L$3:L1967,H$3:H1967,H1968,B$3:B1967,B1968)+E1968,8)-SUMIFS(L$3:L1967,H$3:H1967,H1968,B$3:B1967,B1968))</f>
        <v>0</v>
      </c>
    </row>
    <row r="1969" spans="1:12" x14ac:dyDescent="0.2">
      <c r="A1969" s="66" t="s">
        <v>53</v>
      </c>
      <c r="B1969" s="6">
        <v>45459</v>
      </c>
      <c r="C1969" s="71" t="str">
        <f t="shared" si="126"/>
        <v>Вс</v>
      </c>
      <c r="D1969" s="30" t="s">
        <v>45</v>
      </c>
      <c r="E1969" s="30">
        <v>8</v>
      </c>
      <c r="H1969" s="7" t="s">
        <v>93</v>
      </c>
      <c r="I1969" s="69">
        <f t="shared" si="124"/>
        <v>45444</v>
      </c>
      <c r="J1969" s="30" t="str">
        <f>CHOOSE(SUMPRODUCT((K1969:L1969&gt;0)*{1,2})+1,"","переработка","норма","норма + переработка")</f>
        <v>переработка</v>
      </c>
      <c r="K1969" s="30">
        <f t="shared" si="125"/>
        <v>8</v>
      </c>
      <c r="L1969" s="30">
        <f>IF(A1969="В/П",,MIN(SUMIFS(L$3:L1968,H$3:H1968,H1969,B$3:B1968,B1969)+E1969,8)-SUMIFS(L$3:L1968,H$3:H1968,H1969,B$3:B1968,B1969))</f>
        <v>0</v>
      </c>
    </row>
    <row r="1970" spans="1:12" x14ac:dyDescent="0.2">
      <c r="B1970" s="6">
        <v>45460</v>
      </c>
      <c r="C1970" s="71" t="str">
        <f t="shared" si="126"/>
        <v>Пн</v>
      </c>
      <c r="D1970" s="30" t="s">
        <v>45</v>
      </c>
      <c r="E1970" s="30">
        <v>8</v>
      </c>
      <c r="H1970" s="7" t="s">
        <v>93</v>
      </c>
      <c r="I1970" s="69">
        <f t="shared" si="124"/>
        <v>45444</v>
      </c>
      <c r="J1970" s="30" t="str">
        <f>CHOOSE(SUMPRODUCT((K1970:L1970&gt;0)*{1,2})+1,"","переработка","норма","норма + переработка")</f>
        <v>норма</v>
      </c>
      <c r="K1970" s="30">
        <f t="shared" si="125"/>
        <v>0</v>
      </c>
      <c r="L1970" s="30">
        <f>IF(A1970="В/П",,MIN(SUMIFS(L$3:L1969,H$3:H1969,H1970,B$3:B1969,B1970)+E1970,8)-SUMIFS(L$3:L1969,H$3:H1969,H1970,B$3:B1969,B1970))</f>
        <v>8</v>
      </c>
    </row>
    <row r="1971" spans="1:12" x14ac:dyDescent="0.2">
      <c r="B1971" s="6">
        <v>45461</v>
      </c>
      <c r="C1971" s="71" t="str">
        <f t="shared" si="126"/>
        <v>Вт</v>
      </c>
      <c r="D1971" s="30" t="s">
        <v>45</v>
      </c>
      <c r="E1971" s="30">
        <v>8</v>
      </c>
      <c r="H1971" s="7" t="s">
        <v>93</v>
      </c>
      <c r="I1971" s="69">
        <f t="shared" si="124"/>
        <v>45444</v>
      </c>
      <c r="J1971" s="30" t="str">
        <f>CHOOSE(SUMPRODUCT((K1971:L1971&gt;0)*{1,2})+1,"","переработка","норма","норма + переработка")</f>
        <v>норма</v>
      </c>
      <c r="K1971" s="30">
        <f t="shared" si="125"/>
        <v>0</v>
      </c>
      <c r="L1971" s="30">
        <f>IF(A1971="В/П",,MIN(SUMIFS(L$3:L1970,H$3:H1970,H1971,B$3:B1970,B1971)+E1971,8)-SUMIFS(L$3:L1970,H$3:H1970,H1971,B$3:B1970,B1971))</f>
        <v>8</v>
      </c>
    </row>
    <row r="1972" spans="1:12" x14ac:dyDescent="0.2">
      <c r="B1972" s="6">
        <v>45462</v>
      </c>
      <c r="C1972" s="71" t="str">
        <f t="shared" si="126"/>
        <v>Ср</v>
      </c>
      <c r="D1972" s="30" t="s">
        <v>45</v>
      </c>
      <c r="E1972" s="30">
        <v>8</v>
      </c>
      <c r="H1972" s="7" t="s">
        <v>93</v>
      </c>
      <c r="I1972" s="69">
        <f t="shared" si="124"/>
        <v>45444</v>
      </c>
      <c r="J1972" s="30" t="str">
        <f>CHOOSE(SUMPRODUCT((K1972:L1972&gt;0)*{1,2})+1,"","переработка","норма","норма + переработка")</f>
        <v>норма</v>
      </c>
      <c r="K1972" s="30">
        <f t="shared" si="125"/>
        <v>0</v>
      </c>
      <c r="L1972" s="30">
        <f>IF(A1972="В/П",,MIN(SUMIFS(L$3:L1971,H$3:H1971,H1972,B$3:B1971,B1972)+E1972,8)-SUMIFS(L$3:L1971,H$3:H1971,H1972,B$3:B1971,B1972))</f>
        <v>8</v>
      </c>
    </row>
    <row r="1973" spans="1:12" x14ac:dyDescent="0.2">
      <c r="B1973" s="6">
        <v>45463</v>
      </c>
      <c r="C1973" s="71" t="str">
        <f t="shared" si="126"/>
        <v>Чт</v>
      </c>
      <c r="D1973" s="30" t="s">
        <v>45</v>
      </c>
      <c r="E1973" s="30">
        <v>8</v>
      </c>
      <c r="H1973" s="7" t="s">
        <v>93</v>
      </c>
      <c r="I1973" s="69">
        <f t="shared" si="124"/>
        <v>45444</v>
      </c>
      <c r="J1973" s="30" t="str">
        <f>CHOOSE(SUMPRODUCT((K1973:L1973&gt;0)*{1,2})+1,"","переработка","норма","норма + переработка")</f>
        <v>норма</v>
      </c>
      <c r="K1973" s="30">
        <f t="shared" si="125"/>
        <v>0</v>
      </c>
      <c r="L1973" s="30">
        <f>IF(A1973="В/П",,MIN(SUMIFS(L$3:L1972,H$3:H1972,H1973,B$3:B1972,B1973)+E1973,8)-SUMIFS(L$3:L1972,H$3:H1972,H1973,B$3:B1972,B1973))</f>
        <v>8</v>
      </c>
    </row>
    <row r="1974" spans="1:12" x14ac:dyDescent="0.2">
      <c r="B1974" s="6">
        <v>45464</v>
      </c>
      <c r="C1974" s="71" t="str">
        <f t="shared" si="126"/>
        <v>Пт</v>
      </c>
      <c r="D1974" s="30" t="s">
        <v>45</v>
      </c>
      <c r="E1974" s="30">
        <v>8</v>
      </c>
      <c r="H1974" s="7" t="s">
        <v>93</v>
      </c>
      <c r="I1974" s="69">
        <f t="shared" si="124"/>
        <v>45444</v>
      </c>
      <c r="J1974" s="30" t="str">
        <f>CHOOSE(SUMPRODUCT((K1974:L1974&gt;0)*{1,2})+1,"","переработка","норма","норма + переработка")</f>
        <v>норма</v>
      </c>
      <c r="K1974" s="30">
        <f t="shared" si="125"/>
        <v>0</v>
      </c>
      <c r="L1974" s="30">
        <f>IF(A1974="В/П",,MIN(SUMIFS(L$3:L1973,H$3:H1973,H1974,B$3:B1973,B1974)+E1974,8)-SUMIFS(L$3:L1973,H$3:H1973,H1974,B$3:B1973,B1974))</f>
        <v>8</v>
      </c>
    </row>
    <row r="1975" spans="1:12" x14ac:dyDescent="0.2">
      <c r="A1975" s="66" t="s">
        <v>53</v>
      </c>
      <c r="B1975" s="6">
        <v>45465</v>
      </c>
      <c r="C1975" s="71" t="str">
        <f t="shared" si="126"/>
        <v>Сб</v>
      </c>
      <c r="D1975" s="30" t="s">
        <v>45</v>
      </c>
      <c r="E1975" s="30">
        <v>8</v>
      </c>
      <c r="H1975" s="7" t="s">
        <v>93</v>
      </c>
      <c r="I1975" s="69">
        <f t="shared" si="124"/>
        <v>45444</v>
      </c>
      <c r="J1975" s="30" t="str">
        <f>CHOOSE(SUMPRODUCT((K1975:L1975&gt;0)*{1,2})+1,"","переработка","норма","норма + переработка")</f>
        <v>переработка</v>
      </c>
      <c r="K1975" s="30">
        <f t="shared" si="125"/>
        <v>8</v>
      </c>
      <c r="L1975" s="30">
        <f>IF(A1975="В/П",,MIN(SUMIFS(L$3:L1974,H$3:H1974,H1975,B$3:B1974,B1975)+E1975,8)-SUMIFS(L$3:L1974,H$3:H1974,H1975,B$3:B1974,B1975))</f>
        <v>0</v>
      </c>
    </row>
    <row r="1976" spans="1:12" x14ac:dyDescent="0.2">
      <c r="A1976" s="66" t="s">
        <v>53</v>
      </c>
      <c r="B1976" s="6">
        <v>45466</v>
      </c>
      <c r="C1976" s="71" t="str">
        <f t="shared" si="126"/>
        <v>Вс</v>
      </c>
      <c r="E1976" s="30">
        <v>0</v>
      </c>
      <c r="H1976" s="7" t="s">
        <v>93</v>
      </c>
      <c r="I1976" s="69">
        <f t="shared" si="124"/>
        <v>45444</v>
      </c>
      <c r="J1976" s="30" t="str">
        <f>CHOOSE(SUMPRODUCT((K1976:L1976&gt;0)*{1,2})+1,"","переработка","норма","норма + переработка")</f>
        <v/>
      </c>
      <c r="K1976" s="30">
        <f t="shared" si="125"/>
        <v>0</v>
      </c>
      <c r="L1976" s="30">
        <f>IF(A1976="В/П",,MIN(SUMIFS(L$3:L1975,H$3:H1975,H1976,B$3:B1975,B1976)+E1976,8)-SUMIFS(L$3:L1975,H$3:H1975,H1976,B$3:B1975,B1976))</f>
        <v>0</v>
      </c>
    </row>
    <row r="1977" spans="1:12" x14ac:dyDescent="0.2">
      <c r="B1977" s="6">
        <v>45467</v>
      </c>
      <c r="C1977" s="71" t="str">
        <f t="shared" si="126"/>
        <v>Пн</v>
      </c>
      <c r="D1977" s="30" t="s">
        <v>45</v>
      </c>
      <c r="E1977" s="30">
        <v>8</v>
      </c>
      <c r="H1977" s="7" t="s">
        <v>93</v>
      </c>
      <c r="I1977" s="69">
        <f t="shared" si="124"/>
        <v>45444</v>
      </c>
      <c r="J1977" s="30" t="str">
        <f>CHOOSE(SUMPRODUCT((K1977:L1977&gt;0)*{1,2})+1,"","переработка","норма","норма + переработка")</f>
        <v>норма</v>
      </c>
      <c r="K1977" s="30">
        <f t="shared" si="125"/>
        <v>0</v>
      </c>
      <c r="L1977" s="30">
        <f>IF(A1977="В/П",,MIN(SUMIFS(L$3:L1976,H$3:H1976,H1977,B$3:B1976,B1977)+E1977,8)-SUMIFS(L$3:L1976,H$3:H1976,H1977,B$3:B1976,B1977))</f>
        <v>8</v>
      </c>
    </row>
    <row r="1978" spans="1:12" x14ac:dyDescent="0.2">
      <c r="B1978" s="6">
        <v>45468</v>
      </c>
      <c r="C1978" s="71" t="str">
        <f t="shared" si="126"/>
        <v>Вт</v>
      </c>
      <c r="D1978" s="30" t="s">
        <v>45</v>
      </c>
      <c r="E1978" s="30">
        <v>8</v>
      </c>
      <c r="H1978" s="7" t="s">
        <v>93</v>
      </c>
      <c r="I1978" s="69">
        <f t="shared" si="124"/>
        <v>45444</v>
      </c>
      <c r="J1978" s="30" t="str">
        <f>CHOOSE(SUMPRODUCT((K1978:L1978&gt;0)*{1,2})+1,"","переработка","норма","норма + переработка")</f>
        <v>норма</v>
      </c>
      <c r="K1978" s="30">
        <f t="shared" si="125"/>
        <v>0</v>
      </c>
      <c r="L1978" s="30">
        <f>IF(A1978="В/П",,MIN(SUMIFS(L$3:L1977,H$3:H1977,H1978,B$3:B1977,B1978)+E1978,8)-SUMIFS(L$3:L1977,H$3:H1977,H1978,B$3:B1977,B1978))</f>
        <v>8</v>
      </c>
    </row>
    <row r="1979" spans="1:12" x14ac:dyDescent="0.2">
      <c r="B1979" s="6">
        <v>45469</v>
      </c>
      <c r="C1979" s="71" t="str">
        <f t="shared" si="126"/>
        <v>Ср</v>
      </c>
      <c r="D1979" s="30" t="s">
        <v>45</v>
      </c>
      <c r="E1979" s="30">
        <v>8</v>
      </c>
      <c r="H1979" s="7" t="s">
        <v>93</v>
      </c>
      <c r="I1979" s="69">
        <f t="shared" si="124"/>
        <v>45444</v>
      </c>
      <c r="J1979" s="30" t="str">
        <f>CHOOSE(SUMPRODUCT((K1979:L1979&gt;0)*{1,2})+1,"","переработка","норма","норма + переработка")</f>
        <v>норма</v>
      </c>
      <c r="K1979" s="30">
        <f t="shared" ref="K1979:K2047" si="127">MIN(E1979,E1979-L1979)</f>
        <v>0</v>
      </c>
      <c r="L1979" s="30">
        <f>IF(A1979="В/П",,MIN(SUMIFS(L$3:L1978,H$3:H1978,H1979,B$3:B1978,B1979)+E1979,8)-SUMIFS(L$3:L1978,H$3:H1978,H1979,B$3:B1978,B1979))</f>
        <v>8</v>
      </c>
    </row>
    <row r="1980" spans="1:12" x14ac:dyDescent="0.2">
      <c r="B1980" s="6">
        <v>45470</v>
      </c>
      <c r="C1980" s="71" t="str">
        <f t="shared" si="126"/>
        <v>Чт</v>
      </c>
      <c r="D1980" s="30" t="s">
        <v>45</v>
      </c>
      <c r="E1980" s="30">
        <v>8</v>
      </c>
      <c r="H1980" s="7" t="s">
        <v>93</v>
      </c>
      <c r="I1980" s="69">
        <f t="shared" si="124"/>
        <v>45444</v>
      </c>
      <c r="J1980" s="30" t="str">
        <f>CHOOSE(SUMPRODUCT((K1980:L1980&gt;0)*{1,2})+1,"","переработка","норма","норма + переработка")</f>
        <v>норма</v>
      </c>
      <c r="K1980" s="30">
        <f t="shared" si="127"/>
        <v>0</v>
      </c>
      <c r="L1980" s="30">
        <f>IF(A1980="В/П",,MIN(SUMIFS(L$3:L1979,H$3:H1979,H1980,B$3:B1979,B1980)+E1980,8)-SUMIFS(L$3:L1979,H$3:H1979,H1980,B$3:B1979,B1980))</f>
        <v>8</v>
      </c>
    </row>
    <row r="1981" spans="1:12" x14ac:dyDescent="0.2">
      <c r="B1981" s="6">
        <v>45471</v>
      </c>
      <c r="C1981" s="71" t="str">
        <f t="shared" si="126"/>
        <v>Пт</v>
      </c>
      <c r="D1981" s="30" t="s">
        <v>45</v>
      </c>
      <c r="E1981" s="30">
        <v>8</v>
      </c>
      <c r="H1981" s="7" t="s">
        <v>93</v>
      </c>
      <c r="I1981" s="69">
        <f t="shared" si="124"/>
        <v>45444</v>
      </c>
      <c r="J1981" s="30" t="str">
        <f>CHOOSE(SUMPRODUCT((K1981:L1981&gt;0)*{1,2})+1,"","переработка","норма","норма + переработка")</f>
        <v>норма</v>
      </c>
      <c r="K1981" s="30">
        <f t="shared" si="127"/>
        <v>0</v>
      </c>
      <c r="L1981" s="30">
        <f>IF(A1981="В/П",,MIN(SUMIFS(L$3:L1980,H$3:H1980,H1981,B$3:B1980,B1981)+E1981,8)-SUMIFS(L$3:L1980,H$3:H1980,H1981,B$3:B1980,B1981))</f>
        <v>8</v>
      </c>
    </row>
    <row r="1982" spans="1:12" x14ac:dyDescent="0.2">
      <c r="A1982" s="66" t="s">
        <v>53</v>
      </c>
      <c r="B1982" s="6">
        <v>45472</v>
      </c>
      <c r="C1982" s="71" t="str">
        <f t="shared" si="126"/>
        <v>Сб</v>
      </c>
      <c r="D1982" s="30" t="s">
        <v>45</v>
      </c>
      <c r="E1982" s="30">
        <v>8</v>
      </c>
      <c r="H1982" s="7" t="s">
        <v>93</v>
      </c>
      <c r="I1982" s="69">
        <f t="shared" si="124"/>
        <v>45444</v>
      </c>
      <c r="J1982" s="30" t="str">
        <f>CHOOSE(SUMPRODUCT((K1982:L1982&gt;0)*{1,2})+1,"","переработка","норма","норма + переработка")</f>
        <v>переработка</v>
      </c>
      <c r="K1982" s="30">
        <f t="shared" si="127"/>
        <v>8</v>
      </c>
      <c r="L1982" s="30">
        <f>IF(A1982="В/П",,MIN(SUMIFS(L$3:L1981,H$3:H1981,H1982,B$3:B1981,B1982)+E1982,8)-SUMIFS(L$3:L1981,H$3:H1981,H1982,B$3:B1981,B1982))</f>
        <v>0</v>
      </c>
    </row>
    <row r="1983" spans="1:12" x14ac:dyDescent="0.2">
      <c r="A1983" s="66" t="s">
        <v>53</v>
      </c>
      <c r="B1983" s="6">
        <v>45473</v>
      </c>
      <c r="C1983" s="71" t="str">
        <f t="shared" si="126"/>
        <v>Вс</v>
      </c>
      <c r="D1983" s="30" t="s">
        <v>45</v>
      </c>
      <c r="E1983" s="30">
        <v>8</v>
      </c>
      <c r="H1983" s="7" t="s">
        <v>93</v>
      </c>
      <c r="I1983" s="69">
        <f t="shared" si="124"/>
        <v>45444</v>
      </c>
      <c r="J1983" s="30" t="str">
        <f>CHOOSE(SUMPRODUCT((K1983:L1983&gt;0)*{1,2})+1,"","переработка","норма","норма + переработка")</f>
        <v>переработка</v>
      </c>
      <c r="K1983" s="30">
        <f t="shared" si="127"/>
        <v>8</v>
      </c>
      <c r="L1983" s="30">
        <f>IF(A1983="В/П",,MIN(SUMIFS(L$3:L1982,H$3:H1982,H1983,B$3:B1982,B1983)+E1983,8)-SUMIFS(L$3:L1982,H$3:H1982,H1983,B$3:B1982,B1983))</f>
        <v>0</v>
      </c>
    </row>
    <row r="1984" spans="1:12" x14ac:dyDescent="0.2">
      <c r="A1984" s="66" t="s">
        <v>53</v>
      </c>
      <c r="B1984" s="6">
        <v>45444</v>
      </c>
      <c r="C1984" s="71" t="str">
        <f t="shared" si="126"/>
        <v>Сб</v>
      </c>
      <c r="E1984" s="30">
        <v>0</v>
      </c>
      <c r="H1984" s="30" t="s">
        <v>27</v>
      </c>
      <c r="I1984" s="69">
        <f t="shared" si="124"/>
        <v>45444</v>
      </c>
      <c r="J1984" s="30" t="str">
        <f>CHOOSE(SUMPRODUCT((K1984:L1984&gt;0)*{1,2})+1,"","переработка","норма","норма + переработка")</f>
        <v/>
      </c>
      <c r="K1984" s="30">
        <f t="shared" si="127"/>
        <v>0</v>
      </c>
      <c r="L1984" s="30">
        <f>IF(A1984="В/П",,MIN(SUMIFS(L$3:L1983,H$3:H1983,H1984,B$3:B1983,B1984)+E1984,8)-SUMIFS(L$3:L1983,H$3:H1983,H1984,B$3:B1983,B1984))</f>
        <v>0</v>
      </c>
    </row>
    <row r="1985" spans="1:12" x14ac:dyDescent="0.2">
      <c r="A1985" s="66" t="s">
        <v>53</v>
      </c>
      <c r="B1985" s="6">
        <v>45445</v>
      </c>
      <c r="C1985" s="71" t="str">
        <f t="shared" si="126"/>
        <v>Вс</v>
      </c>
      <c r="E1985" s="30">
        <v>0</v>
      </c>
      <c r="H1985" s="30" t="s">
        <v>27</v>
      </c>
      <c r="I1985" s="69">
        <f t="shared" si="124"/>
        <v>45444</v>
      </c>
      <c r="J1985" s="30" t="str">
        <f>CHOOSE(SUMPRODUCT((K1985:L1985&gt;0)*{1,2})+1,"","переработка","норма","норма + переработка")</f>
        <v/>
      </c>
      <c r="K1985" s="30">
        <f t="shared" si="127"/>
        <v>0</v>
      </c>
      <c r="L1985" s="30">
        <f>IF(A1985="В/П",,MIN(SUMIFS(L$3:L1984,H$3:H1984,H1985,B$3:B1984,B1985)+E1985,8)-SUMIFS(L$3:L1984,H$3:H1984,H1985,B$3:B1984,B1985))</f>
        <v>0</v>
      </c>
    </row>
    <row r="1986" spans="1:12" x14ac:dyDescent="0.2">
      <c r="B1986" s="6">
        <v>45446</v>
      </c>
      <c r="C1986" s="71" t="str">
        <f t="shared" si="126"/>
        <v>Пн</v>
      </c>
      <c r="D1986" s="30" t="s">
        <v>91</v>
      </c>
      <c r="E1986" s="30">
        <v>8</v>
      </c>
      <c r="H1986" s="30" t="s">
        <v>27</v>
      </c>
      <c r="I1986" s="69">
        <f t="shared" si="124"/>
        <v>45444</v>
      </c>
      <c r="J1986" s="30" t="str">
        <f>CHOOSE(SUMPRODUCT((K1986:L1986&gt;0)*{1,2})+1,"","переработка","норма","норма + переработка")</f>
        <v>норма</v>
      </c>
      <c r="K1986" s="30">
        <f t="shared" si="127"/>
        <v>0</v>
      </c>
      <c r="L1986" s="30">
        <f>IF(A1986="В/П",,MIN(SUMIFS(L$3:L1985,H$3:H1985,H1986,B$3:B1985,B1986)+E1986,8)-SUMIFS(L$3:L1985,H$3:H1985,H1986,B$3:B1985,B1986))</f>
        <v>8</v>
      </c>
    </row>
    <row r="1987" spans="1:12" x14ac:dyDescent="0.2">
      <c r="B1987" s="6">
        <v>45447</v>
      </c>
      <c r="C1987" s="71" t="str">
        <f t="shared" si="126"/>
        <v>Вт</v>
      </c>
      <c r="D1987" s="30" t="s">
        <v>91</v>
      </c>
      <c r="E1987" s="30">
        <v>8</v>
      </c>
      <c r="H1987" s="30" t="s">
        <v>27</v>
      </c>
      <c r="I1987" s="69">
        <f t="shared" si="124"/>
        <v>45444</v>
      </c>
      <c r="J1987" s="30" t="str">
        <f>CHOOSE(SUMPRODUCT((K1987:L1987&gt;0)*{1,2})+1,"","переработка","норма","норма + переработка")</f>
        <v>норма</v>
      </c>
      <c r="K1987" s="30">
        <f t="shared" si="127"/>
        <v>0</v>
      </c>
      <c r="L1987" s="30">
        <f>IF(A1987="В/П",,MIN(SUMIFS(L$3:L1986,H$3:H1986,H1987,B$3:B1986,B1987)+E1987,8)-SUMIFS(L$3:L1986,H$3:H1986,H1987,B$3:B1986,B1987))</f>
        <v>8</v>
      </c>
    </row>
    <row r="1988" spans="1:12" x14ac:dyDescent="0.2">
      <c r="B1988" s="6">
        <v>45448</v>
      </c>
      <c r="C1988" s="71" t="str">
        <f t="shared" si="126"/>
        <v>Ср</v>
      </c>
      <c r="D1988" s="30" t="s">
        <v>91</v>
      </c>
      <c r="E1988" s="30">
        <v>8</v>
      </c>
      <c r="H1988" s="30" t="s">
        <v>27</v>
      </c>
      <c r="I1988" s="69">
        <f t="shared" ref="I1988:I2056" si="128">EOMONTH(B1988,-1)+1</f>
        <v>45444</v>
      </c>
      <c r="J1988" s="30" t="str">
        <f>CHOOSE(SUMPRODUCT((K1988:L1988&gt;0)*{1,2})+1,"","переработка","норма","норма + переработка")</f>
        <v>норма</v>
      </c>
      <c r="K1988" s="30">
        <f t="shared" si="127"/>
        <v>0</v>
      </c>
      <c r="L1988" s="30">
        <f>IF(A1988="В/П",,MIN(SUMIFS(L$3:L1987,H$3:H1987,H1988,B$3:B1987,B1988)+E1988,8)-SUMIFS(L$3:L1987,H$3:H1987,H1988,B$3:B1987,B1988))</f>
        <v>8</v>
      </c>
    </row>
    <row r="1989" spans="1:12" x14ac:dyDescent="0.2">
      <c r="B1989" s="6">
        <v>45449</v>
      </c>
      <c r="C1989" s="71" t="str">
        <f t="shared" si="126"/>
        <v>Чт</v>
      </c>
      <c r="D1989" s="30" t="s">
        <v>91</v>
      </c>
      <c r="E1989" s="30">
        <v>8</v>
      </c>
      <c r="H1989" s="30" t="s">
        <v>27</v>
      </c>
      <c r="I1989" s="69">
        <f t="shared" si="128"/>
        <v>45444</v>
      </c>
      <c r="J1989" s="30" t="str">
        <f>CHOOSE(SUMPRODUCT((K1989:L1989&gt;0)*{1,2})+1,"","переработка","норма","норма + переработка")</f>
        <v>норма</v>
      </c>
      <c r="K1989" s="30">
        <f t="shared" si="127"/>
        <v>0</v>
      </c>
      <c r="L1989" s="30">
        <f>IF(A1989="В/П",,MIN(SUMIFS(L$3:L1988,H$3:H1988,H1989,B$3:B1988,B1989)+E1989,8)-SUMIFS(L$3:L1988,H$3:H1988,H1989,B$3:B1988,B1989))</f>
        <v>8</v>
      </c>
    </row>
    <row r="1990" spans="1:12" x14ac:dyDescent="0.2">
      <c r="B1990" s="6">
        <v>45450</v>
      </c>
      <c r="C1990" s="71" t="str">
        <f t="shared" si="126"/>
        <v>Пт</v>
      </c>
      <c r="D1990" s="30" t="s">
        <v>91</v>
      </c>
      <c r="E1990" s="30">
        <v>8</v>
      </c>
      <c r="H1990" s="30" t="s">
        <v>27</v>
      </c>
      <c r="I1990" s="69">
        <f t="shared" si="128"/>
        <v>45444</v>
      </c>
      <c r="J1990" s="30" t="str">
        <f>CHOOSE(SUMPRODUCT((K1990:L1990&gt;0)*{1,2})+1,"","переработка","норма","норма + переработка")</f>
        <v>норма</v>
      </c>
      <c r="K1990" s="30">
        <f t="shared" si="127"/>
        <v>0</v>
      </c>
      <c r="L1990" s="30">
        <f>IF(A1990="В/П",,MIN(SUMIFS(L$3:L1989,H$3:H1989,H1990,B$3:B1989,B1990)+E1990,8)-SUMIFS(L$3:L1989,H$3:H1989,H1990,B$3:B1989,B1990))</f>
        <v>8</v>
      </c>
    </row>
    <row r="1991" spans="1:12" x14ac:dyDescent="0.2">
      <c r="A1991" s="66" t="s">
        <v>53</v>
      </c>
      <c r="B1991" s="6">
        <v>45451</v>
      </c>
      <c r="C1991" s="71" t="str">
        <f t="shared" si="126"/>
        <v>Сб</v>
      </c>
      <c r="E1991" s="30">
        <v>0</v>
      </c>
      <c r="H1991" s="30" t="s">
        <v>27</v>
      </c>
      <c r="I1991" s="69">
        <f t="shared" si="128"/>
        <v>45444</v>
      </c>
      <c r="J1991" s="30" t="str">
        <f>CHOOSE(SUMPRODUCT((K1991:L1991&gt;0)*{1,2})+1,"","переработка","норма","норма + переработка")</f>
        <v/>
      </c>
      <c r="K1991" s="30">
        <f t="shared" si="127"/>
        <v>0</v>
      </c>
      <c r="L1991" s="30">
        <f>IF(A1991="В/П",,MIN(SUMIFS(L$3:L1990,H$3:H1990,H1991,B$3:B1990,B1991)+E1991,8)-SUMIFS(L$3:L1990,H$3:H1990,H1991,B$3:B1990,B1991))</f>
        <v>0</v>
      </c>
    </row>
    <row r="1992" spans="1:12" x14ac:dyDescent="0.2">
      <c r="A1992" s="66" t="s">
        <v>53</v>
      </c>
      <c r="B1992" s="6">
        <v>45452</v>
      </c>
      <c r="C1992" s="71" t="str">
        <f t="shared" si="126"/>
        <v>Вс</v>
      </c>
      <c r="E1992" s="30">
        <v>0</v>
      </c>
      <c r="H1992" s="30" t="s">
        <v>27</v>
      </c>
      <c r="I1992" s="69">
        <f t="shared" si="128"/>
        <v>45444</v>
      </c>
      <c r="J1992" s="30" t="str">
        <f>CHOOSE(SUMPRODUCT((K1992:L1992&gt;0)*{1,2})+1,"","переработка","норма","норма + переработка")</f>
        <v/>
      </c>
      <c r="K1992" s="30">
        <f t="shared" si="127"/>
        <v>0</v>
      </c>
      <c r="L1992" s="30">
        <f>IF(A1992="В/П",,MIN(SUMIFS(L$3:L1991,H$3:H1991,H1992,B$3:B1991,B1992)+E1992,8)-SUMIFS(L$3:L1991,H$3:H1991,H1992,B$3:B1991,B1992))</f>
        <v>0</v>
      </c>
    </row>
    <row r="1993" spans="1:12" x14ac:dyDescent="0.2">
      <c r="B1993" s="6">
        <v>45453</v>
      </c>
      <c r="C1993" s="71" t="str">
        <f t="shared" si="126"/>
        <v>Пн</v>
      </c>
      <c r="D1993" s="30" t="s">
        <v>91</v>
      </c>
      <c r="E1993" s="30">
        <v>8</v>
      </c>
      <c r="H1993" s="30" t="s">
        <v>27</v>
      </c>
      <c r="I1993" s="69">
        <f t="shared" si="128"/>
        <v>45444</v>
      </c>
      <c r="J1993" s="30" t="str">
        <f>CHOOSE(SUMPRODUCT((K1993:L1993&gt;0)*{1,2})+1,"","переработка","норма","норма + переработка")</f>
        <v>норма</v>
      </c>
      <c r="K1993" s="30">
        <f t="shared" si="127"/>
        <v>0</v>
      </c>
      <c r="L1993" s="30">
        <f>IF(A1993="В/П",,MIN(SUMIFS(L$3:L1992,H$3:H1992,H1993,B$3:B1992,B1993)+E1993,8)-SUMIFS(L$3:L1992,H$3:H1992,H1993,B$3:B1992,B1993))</f>
        <v>8</v>
      </c>
    </row>
    <row r="1994" spans="1:12" x14ac:dyDescent="0.2">
      <c r="B1994" s="6">
        <v>45454</v>
      </c>
      <c r="C1994" s="71" t="str">
        <f t="shared" si="126"/>
        <v>Вт</v>
      </c>
      <c r="D1994" s="30" t="s">
        <v>91</v>
      </c>
      <c r="E1994" s="30">
        <v>8</v>
      </c>
      <c r="H1994" s="30" t="s">
        <v>27</v>
      </c>
      <c r="I1994" s="69">
        <f t="shared" si="128"/>
        <v>45444</v>
      </c>
      <c r="J1994" s="30" t="str">
        <f>CHOOSE(SUMPRODUCT((K1994:L1994&gt;0)*{1,2})+1,"","переработка","норма","норма + переработка")</f>
        <v>норма</v>
      </c>
      <c r="K1994" s="30">
        <f t="shared" si="127"/>
        <v>0</v>
      </c>
      <c r="L1994" s="30">
        <f>IF(A1994="В/П",,MIN(SUMIFS(L$3:L1993,H$3:H1993,H1994,B$3:B1993,B1994)+E1994,8)-SUMIFS(L$3:L1993,H$3:H1993,H1994,B$3:B1993,B1994))</f>
        <v>8</v>
      </c>
    </row>
    <row r="1995" spans="1:12" x14ac:dyDescent="0.2">
      <c r="A1995" s="66" t="s">
        <v>53</v>
      </c>
      <c r="B1995" s="6">
        <v>45455</v>
      </c>
      <c r="C1995" s="71" t="str">
        <f t="shared" si="126"/>
        <v>Ср</v>
      </c>
      <c r="E1995" s="30">
        <v>0</v>
      </c>
      <c r="H1995" s="30" t="s">
        <v>27</v>
      </c>
      <c r="I1995" s="69">
        <f t="shared" si="128"/>
        <v>45444</v>
      </c>
      <c r="J1995" s="30" t="str">
        <f>CHOOSE(SUMPRODUCT((K1995:L1995&gt;0)*{1,2})+1,"","переработка","норма","норма + переработка")</f>
        <v/>
      </c>
      <c r="K1995" s="30">
        <f t="shared" si="127"/>
        <v>0</v>
      </c>
      <c r="L1995" s="30">
        <f>IF(A1995="В/П",,MIN(SUMIFS(L$3:L1994,H$3:H1994,H1995,B$3:B1994,B1995)+E1995,8)-SUMIFS(L$3:L1994,H$3:H1994,H1995,B$3:B1994,B1995))</f>
        <v>0</v>
      </c>
    </row>
    <row r="1996" spans="1:12" x14ac:dyDescent="0.2">
      <c r="B1996" s="6">
        <v>45456</v>
      </c>
      <c r="C1996" s="71" t="str">
        <f t="shared" si="126"/>
        <v>Чт</v>
      </c>
      <c r="D1996" s="30" t="s">
        <v>91</v>
      </c>
      <c r="E1996" s="30">
        <v>8</v>
      </c>
      <c r="H1996" s="30" t="s">
        <v>27</v>
      </c>
      <c r="I1996" s="69">
        <f t="shared" si="128"/>
        <v>45444</v>
      </c>
      <c r="J1996" s="30" t="str">
        <f>CHOOSE(SUMPRODUCT((K1996:L1996&gt;0)*{1,2})+1,"","переработка","норма","норма + переработка")</f>
        <v>норма</v>
      </c>
      <c r="K1996" s="30">
        <f t="shared" si="127"/>
        <v>0</v>
      </c>
      <c r="L1996" s="30">
        <f>IF(A1996="В/П",,MIN(SUMIFS(L$3:L1995,H$3:H1995,H1996,B$3:B1995,B1996)+E1996,8)-SUMIFS(L$3:L1995,H$3:H1995,H1996,B$3:B1995,B1996))</f>
        <v>8</v>
      </c>
    </row>
    <row r="1997" spans="1:12" x14ac:dyDescent="0.2">
      <c r="B1997" s="6">
        <v>45457</v>
      </c>
      <c r="C1997" s="71" t="str">
        <f t="shared" si="126"/>
        <v>Пт</v>
      </c>
      <c r="D1997" s="30" t="s">
        <v>91</v>
      </c>
      <c r="E1997" s="30">
        <v>8</v>
      </c>
      <c r="H1997" s="30" t="s">
        <v>27</v>
      </c>
      <c r="I1997" s="69">
        <f t="shared" si="128"/>
        <v>45444</v>
      </c>
      <c r="J1997" s="30" t="str">
        <f>CHOOSE(SUMPRODUCT((K1997:L1997&gt;0)*{1,2})+1,"","переработка","норма","норма + переработка")</f>
        <v>норма</v>
      </c>
      <c r="K1997" s="30">
        <f t="shared" si="127"/>
        <v>0</v>
      </c>
      <c r="L1997" s="30">
        <f>IF(A1997="В/П",,MIN(SUMIFS(L$3:L1996,H$3:H1996,H1997,B$3:B1996,B1997)+E1997,8)-SUMIFS(L$3:L1996,H$3:H1996,H1997,B$3:B1996,B1997))</f>
        <v>8</v>
      </c>
    </row>
    <row r="1998" spans="1:12" x14ac:dyDescent="0.2">
      <c r="A1998" s="66" t="s">
        <v>53</v>
      </c>
      <c r="B1998" s="6">
        <v>45458</v>
      </c>
      <c r="C1998" s="71" t="str">
        <f t="shared" si="126"/>
        <v>Сб</v>
      </c>
      <c r="E1998" s="30">
        <v>0</v>
      </c>
      <c r="H1998" s="30" t="s">
        <v>27</v>
      </c>
      <c r="I1998" s="69">
        <f t="shared" si="128"/>
        <v>45444</v>
      </c>
      <c r="J1998" s="30" t="str">
        <f>CHOOSE(SUMPRODUCT((K1998:L1998&gt;0)*{1,2})+1,"","переработка","норма","норма + переработка")</f>
        <v/>
      </c>
      <c r="K1998" s="30">
        <f t="shared" si="127"/>
        <v>0</v>
      </c>
      <c r="L1998" s="30">
        <f>IF(A1998="В/П",,MIN(SUMIFS(L$3:L1997,H$3:H1997,H1998,B$3:B1997,B1998)+E1998,8)-SUMIFS(L$3:L1997,H$3:H1997,H1998,B$3:B1997,B1998))</f>
        <v>0</v>
      </c>
    </row>
    <row r="1999" spans="1:12" x14ac:dyDescent="0.2">
      <c r="A1999" s="66" t="s">
        <v>53</v>
      </c>
      <c r="B1999" s="6">
        <v>45459</v>
      </c>
      <c r="C1999" s="71" t="str">
        <f t="shared" si="126"/>
        <v>Вс</v>
      </c>
      <c r="E1999" s="30">
        <v>0</v>
      </c>
      <c r="H1999" s="30" t="s">
        <v>27</v>
      </c>
      <c r="I1999" s="69">
        <f t="shared" si="128"/>
        <v>45444</v>
      </c>
      <c r="J1999" s="30" t="str">
        <f>CHOOSE(SUMPRODUCT((K1999:L1999&gt;0)*{1,2})+1,"","переработка","норма","норма + переработка")</f>
        <v/>
      </c>
      <c r="K1999" s="30">
        <f t="shared" si="127"/>
        <v>0</v>
      </c>
      <c r="L1999" s="30">
        <f>IF(A1999="В/П",,MIN(SUMIFS(L$3:L1998,H$3:H1998,H1999,B$3:B1998,B1999)+E1999,8)-SUMIFS(L$3:L1998,H$3:H1998,H1999,B$3:B1998,B1999))</f>
        <v>0</v>
      </c>
    </row>
    <row r="2000" spans="1:12" x14ac:dyDescent="0.2">
      <c r="B2000" s="6">
        <v>45460</v>
      </c>
      <c r="C2000" s="71" t="str">
        <f t="shared" si="126"/>
        <v>Пн</v>
      </c>
      <c r="D2000" s="30" t="s">
        <v>17</v>
      </c>
      <c r="E2000" s="30">
        <v>8</v>
      </c>
      <c r="H2000" s="30" t="s">
        <v>27</v>
      </c>
      <c r="I2000" s="69">
        <f t="shared" si="128"/>
        <v>45444</v>
      </c>
      <c r="J2000" s="30" t="str">
        <f>CHOOSE(SUMPRODUCT((K2000:L2000&gt;0)*{1,2})+1,"","переработка","норма","норма + переработка")</f>
        <v>норма</v>
      </c>
      <c r="K2000" s="30">
        <f t="shared" si="127"/>
        <v>0</v>
      </c>
      <c r="L2000" s="30">
        <f>IF(A2000="В/П",,MIN(SUMIFS(L$3:L1999,H$3:H1999,H2000,B$3:B1999,B2000)+E2000,8)-SUMIFS(L$3:L1999,H$3:H1999,H2000,B$3:B1999,B2000))</f>
        <v>8</v>
      </c>
    </row>
    <row r="2001" spans="1:12" x14ac:dyDescent="0.2">
      <c r="B2001" s="6">
        <v>45461</v>
      </c>
      <c r="C2001" s="71" t="str">
        <f t="shared" si="126"/>
        <v>Вт</v>
      </c>
      <c r="D2001" s="30" t="s">
        <v>17</v>
      </c>
      <c r="E2001" s="30">
        <v>8</v>
      </c>
      <c r="H2001" s="30" t="s">
        <v>27</v>
      </c>
      <c r="I2001" s="69">
        <f t="shared" si="128"/>
        <v>45444</v>
      </c>
      <c r="J2001" s="30" t="str">
        <f>CHOOSE(SUMPRODUCT((K2001:L2001&gt;0)*{1,2})+1,"","переработка","норма","норма + переработка")</f>
        <v>норма</v>
      </c>
      <c r="K2001" s="30">
        <f t="shared" si="127"/>
        <v>0</v>
      </c>
      <c r="L2001" s="30">
        <f>IF(A2001="В/П",,MIN(SUMIFS(L$3:L2000,H$3:H2000,H2001,B$3:B2000,B2001)+E2001,8)-SUMIFS(L$3:L2000,H$3:H2000,H2001,B$3:B2000,B2001))</f>
        <v>8</v>
      </c>
    </row>
    <row r="2002" spans="1:12" x14ac:dyDescent="0.2">
      <c r="B2002" s="6">
        <v>45462</v>
      </c>
      <c r="C2002" s="71" t="str">
        <f t="shared" si="126"/>
        <v>Ср</v>
      </c>
      <c r="D2002" s="30" t="s">
        <v>17</v>
      </c>
      <c r="E2002" s="30">
        <v>8</v>
      </c>
      <c r="H2002" s="30" t="s">
        <v>27</v>
      </c>
      <c r="I2002" s="69">
        <f t="shared" si="128"/>
        <v>45444</v>
      </c>
      <c r="J2002" s="30" t="str">
        <f>CHOOSE(SUMPRODUCT((K2002:L2002&gt;0)*{1,2})+1,"","переработка","норма","норма + переработка")</f>
        <v>норма</v>
      </c>
      <c r="K2002" s="30">
        <f t="shared" si="127"/>
        <v>0</v>
      </c>
      <c r="L2002" s="30">
        <f>IF(A2002="В/П",,MIN(SUMIFS(L$3:L2001,H$3:H2001,H2002,B$3:B2001,B2002)+E2002,8)-SUMIFS(L$3:L2001,H$3:H2001,H2002,B$3:B2001,B2002))</f>
        <v>8</v>
      </c>
    </row>
    <row r="2003" spans="1:12" x14ac:dyDescent="0.2">
      <c r="B2003" s="6">
        <v>45463</v>
      </c>
      <c r="C2003" s="71" t="str">
        <f t="shared" si="126"/>
        <v>Чт</v>
      </c>
      <c r="D2003" s="30" t="s">
        <v>17</v>
      </c>
      <c r="E2003" s="30">
        <v>8</v>
      </c>
      <c r="H2003" s="30" t="s">
        <v>27</v>
      </c>
      <c r="I2003" s="69">
        <f t="shared" si="128"/>
        <v>45444</v>
      </c>
      <c r="J2003" s="30" t="str">
        <f>CHOOSE(SUMPRODUCT((K2003:L2003&gt;0)*{1,2})+1,"","переработка","норма","норма + переработка")</f>
        <v>норма</v>
      </c>
      <c r="K2003" s="30">
        <f t="shared" si="127"/>
        <v>0</v>
      </c>
      <c r="L2003" s="30">
        <f>IF(A2003="В/П",,MIN(SUMIFS(L$3:L2002,H$3:H2002,H2003,B$3:B2002,B2003)+E2003,8)-SUMIFS(L$3:L2002,H$3:H2002,H2003,B$3:B2002,B2003))</f>
        <v>8</v>
      </c>
    </row>
    <row r="2004" spans="1:12" x14ac:dyDescent="0.2">
      <c r="B2004" s="6">
        <v>45464</v>
      </c>
      <c r="C2004" s="71" t="str">
        <f t="shared" si="126"/>
        <v>Пт</v>
      </c>
      <c r="D2004" s="30" t="s">
        <v>17</v>
      </c>
      <c r="E2004" s="30">
        <v>8</v>
      </c>
      <c r="H2004" s="30" t="s">
        <v>27</v>
      </c>
      <c r="I2004" s="69">
        <f t="shared" si="128"/>
        <v>45444</v>
      </c>
      <c r="J2004" s="30" t="str">
        <f>CHOOSE(SUMPRODUCT((K2004:L2004&gt;0)*{1,2})+1,"","переработка","норма","норма + переработка")</f>
        <v>норма</v>
      </c>
      <c r="K2004" s="30">
        <f t="shared" si="127"/>
        <v>0</v>
      </c>
      <c r="L2004" s="30">
        <f>IF(A2004="В/П",,MIN(SUMIFS(L$3:L2003,H$3:H2003,H2004,B$3:B2003,B2004)+E2004,8)-SUMIFS(L$3:L2003,H$3:H2003,H2004,B$3:B2003,B2004))</f>
        <v>8</v>
      </c>
    </row>
    <row r="2005" spans="1:12" x14ac:dyDescent="0.2">
      <c r="A2005" s="66" t="s">
        <v>53</v>
      </c>
      <c r="B2005" s="6">
        <v>45465</v>
      </c>
      <c r="C2005" s="71" t="str">
        <f t="shared" si="126"/>
        <v>Сб</v>
      </c>
      <c r="E2005" s="30">
        <v>0</v>
      </c>
      <c r="H2005" s="30" t="s">
        <v>27</v>
      </c>
      <c r="I2005" s="69">
        <f t="shared" si="128"/>
        <v>45444</v>
      </c>
      <c r="J2005" s="30" t="str">
        <f>CHOOSE(SUMPRODUCT((K2005:L2005&gt;0)*{1,2})+1,"","переработка","норма","норма + переработка")</f>
        <v/>
      </c>
      <c r="K2005" s="30">
        <f t="shared" si="127"/>
        <v>0</v>
      </c>
      <c r="L2005" s="30">
        <f>IF(A2005="В/П",,MIN(SUMIFS(L$3:L2004,H$3:H2004,H2005,B$3:B2004,B2005)+E2005,8)-SUMIFS(L$3:L2004,H$3:H2004,H2005,B$3:B2004,B2005))</f>
        <v>0</v>
      </c>
    </row>
    <row r="2006" spans="1:12" x14ac:dyDescent="0.2">
      <c r="A2006" s="66" t="s">
        <v>53</v>
      </c>
      <c r="B2006" s="6">
        <v>45466</v>
      </c>
      <c r="C2006" s="71" t="str">
        <f t="shared" si="126"/>
        <v>Вс</v>
      </c>
      <c r="E2006" s="30">
        <v>0</v>
      </c>
      <c r="H2006" s="30" t="s">
        <v>27</v>
      </c>
      <c r="I2006" s="69">
        <f t="shared" si="128"/>
        <v>45444</v>
      </c>
      <c r="J2006" s="30" t="str">
        <f>CHOOSE(SUMPRODUCT((K2006:L2006&gt;0)*{1,2})+1,"","переработка","норма","норма + переработка")</f>
        <v/>
      </c>
      <c r="K2006" s="30">
        <f t="shared" si="127"/>
        <v>0</v>
      </c>
      <c r="L2006" s="30">
        <f>IF(A2006="В/П",,MIN(SUMIFS(L$3:L2005,H$3:H2005,H2006,B$3:B2005,B2006)+E2006,8)-SUMIFS(L$3:L2005,H$3:H2005,H2006,B$3:B2005,B2006))</f>
        <v>0</v>
      </c>
    </row>
    <row r="2007" spans="1:12" x14ac:dyDescent="0.2">
      <c r="B2007" s="6">
        <v>45467</v>
      </c>
      <c r="C2007" s="71" t="str">
        <f t="shared" si="126"/>
        <v>Пн</v>
      </c>
      <c r="D2007" s="30" t="s">
        <v>91</v>
      </c>
      <c r="E2007" s="30">
        <v>8</v>
      </c>
      <c r="H2007" s="30" t="s">
        <v>27</v>
      </c>
      <c r="I2007" s="69">
        <f t="shared" si="128"/>
        <v>45444</v>
      </c>
      <c r="J2007" s="30" t="str">
        <f>CHOOSE(SUMPRODUCT((K2007:L2007&gt;0)*{1,2})+1,"","переработка","норма","норма + переработка")</f>
        <v>норма</v>
      </c>
      <c r="K2007" s="30">
        <f t="shared" si="127"/>
        <v>0</v>
      </c>
      <c r="L2007" s="30">
        <f>IF(A2007="В/П",,MIN(SUMIFS(L$3:L2006,H$3:H2006,H2007,B$3:B2006,B2007)+E2007,8)-SUMIFS(L$3:L2006,H$3:H2006,H2007,B$3:B2006,B2007))</f>
        <v>8</v>
      </c>
    </row>
    <row r="2008" spans="1:12" x14ac:dyDescent="0.2">
      <c r="B2008" s="6">
        <v>45468</v>
      </c>
      <c r="C2008" s="71" t="str">
        <f t="shared" si="126"/>
        <v>Вт</v>
      </c>
      <c r="D2008" s="30" t="s">
        <v>91</v>
      </c>
      <c r="E2008" s="30">
        <v>8</v>
      </c>
      <c r="H2008" s="30" t="s">
        <v>27</v>
      </c>
      <c r="I2008" s="69">
        <f t="shared" si="128"/>
        <v>45444</v>
      </c>
      <c r="J2008" s="30" t="str">
        <f>CHOOSE(SUMPRODUCT((K2008:L2008&gt;0)*{1,2})+1,"","переработка","норма","норма + переработка")</f>
        <v>норма</v>
      </c>
      <c r="K2008" s="30">
        <f t="shared" si="127"/>
        <v>0</v>
      </c>
      <c r="L2008" s="30">
        <f>IF(A2008="В/П",,MIN(SUMIFS(L$3:L2007,H$3:H2007,H2008,B$3:B2007,B2008)+E2008,8)-SUMIFS(L$3:L2007,H$3:H2007,H2008,B$3:B2007,B2008))</f>
        <v>8</v>
      </c>
    </row>
    <row r="2009" spans="1:12" x14ac:dyDescent="0.2">
      <c r="B2009" s="6">
        <v>45469</v>
      </c>
      <c r="C2009" s="71" t="str">
        <f t="shared" si="126"/>
        <v>Ср</v>
      </c>
      <c r="D2009" s="30" t="s">
        <v>91</v>
      </c>
      <c r="E2009" s="30">
        <v>8</v>
      </c>
      <c r="H2009" s="30" t="s">
        <v>27</v>
      </c>
      <c r="I2009" s="69">
        <f t="shared" si="128"/>
        <v>45444</v>
      </c>
      <c r="J2009" s="30" t="str">
        <f>CHOOSE(SUMPRODUCT((K2009:L2009&gt;0)*{1,2})+1,"","переработка","норма","норма + переработка")</f>
        <v>норма</v>
      </c>
      <c r="K2009" s="30">
        <f t="shared" si="127"/>
        <v>0</v>
      </c>
      <c r="L2009" s="30">
        <f>IF(A2009="В/П",,MIN(SUMIFS(L$3:L2008,H$3:H2008,H2009,B$3:B2008,B2009)+E2009,8)-SUMIFS(L$3:L2008,H$3:H2008,H2009,B$3:B2008,B2009))</f>
        <v>8</v>
      </c>
    </row>
    <row r="2010" spans="1:12" x14ac:dyDescent="0.2">
      <c r="B2010" s="6">
        <v>45470</v>
      </c>
      <c r="C2010" s="71" t="str">
        <f t="shared" si="126"/>
        <v>Чт</v>
      </c>
      <c r="D2010" s="30" t="s">
        <v>91</v>
      </c>
      <c r="E2010" s="30">
        <v>8</v>
      </c>
      <c r="H2010" s="30" t="s">
        <v>27</v>
      </c>
      <c r="I2010" s="69">
        <f t="shared" si="128"/>
        <v>45444</v>
      </c>
      <c r="J2010" s="30" t="str">
        <f>CHOOSE(SUMPRODUCT((K2010:L2010&gt;0)*{1,2})+1,"","переработка","норма","норма + переработка")</f>
        <v>норма</v>
      </c>
      <c r="K2010" s="30">
        <f t="shared" si="127"/>
        <v>0</v>
      </c>
      <c r="L2010" s="30">
        <f>IF(A2010="В/П",,MIN(SUMIFS(L$3:L2009,H$3:H2009,H2010,B$3:B2009,B2010)+E2010,8)-SUMIFS(L$3:L2009,H$3:H2009,H2010,B$3:B2009,B2010))</f>
        <v>8</v>
      </c>
    </row>
    <row r="2011" spans="1:12" x14ac:dyDescent="0.2">
      <c r="B2011" s="6">
        <v>45471</v>
      </c>
      <c r="C2011" s="71" t="str">
        <f t="shared" si="126"/>
        <v>Пт</v>
      </c>
      <c r="D2011" s="30" t="s">
        <v>91</v>
      </c>
      <c r="E2011" s="30">
        <v>8</v>
      </c>
      <c r="H2011" s="30" t="s">
        <v>27</v>
      </c>
      <c r="I2011" s="69">
        <f t="shared" si="128"/>
        <v>45444</v>
      </c>
      <c r="J2011" s="30" t="str">
        <f>CHOOSE(SUMPRODUCT((K2011:L2011&gt;0)*{1,2})+1,"","переработка","норма","норма + переработка")</f>
        <v>норма</v>
      </c>
      <c r="K2011" s="30">
        <f t="shared" si="127"/>
        <v>0</v>
      </c>
      <c r="L2011" s="30">
        <f>IF(A2011="В/П",,MIN(SUMIFS(L$3:L2010,H$3:H2010,H2011,B$3:B2010,B2011)+E2011,8)-SUMIFS(L$3:L2010,H$3:H2010,H2011,B$3:B2010,B2011))</f>
        <v>8</v>
      </c>
    </row>
    <row r="2012" spans="1:12" x14ac:dyDescent="0.2">
      <c r="A2012" s="66" t="s">
        <v>53</v>
      </c>
      <c r="B2012" s="6">
        <v>45472</v>
      </c>
      <c r="C2012" s="71" t="str">
        <f t="shared" si="126"/>
        <v>Сб</v>
      </c>
      <c r="E2012" s="30">
        <v>0</v>
      </c>
      <c r="H2012" s="30" t="s">
        <v>27</v>
      </c>
      <c r="I2012" s="69">
        <f t="shared" si="128"/>
        <v>45444</v>
      </c>
      <c r="J2012" s="30" t="str">
        <f>CHOOSE(SUMPRODUCT((K2012:L2012&gt;0)*{1,2})+1,"","переработка","норма","норма + переработка")</f>
        <v/>
      </c>
      <c r="K2012" s="30">
        <f t="shared" si="127"/>
        <v>0</v>
      </c>
      <c r="L2012" s="30">
        <f>IF(A2012="В/П",,MIN(SUMIFS(L$3:L2011,H$3:H2011,H2012,B$3:B2011,B2012)+E2012,8)-SUMIFS(L$3:L2011,H$3:H2011,H2012,B$3:B2011,B2012))</f>
        <v>0</v>
      </c>
    </row>
    <row r="2013" spans="1:12" x14ac:dyDescent="0.2">
      <c r="A2013" s="66" t="s">
        <v>53</v>
      </c>
      <c r="B2013" s="6">
        <v>45473</v>
      </c>
      <c r="C2013" s="71" t="str">
        <f t="shared" si="126"/>
        <v>Вс</v>
      </c>
      <c r="E2013" s="30">
        <v>0</v>
      </c>
      <c r="H2013" s="30" t="s">
        <v>27</v>
      </c>
      <c r="I2013" s="69">
        <f t="shared" si="128"/>
        <v>45444</v>
      </c>
      <c r="J2013" s="30" t="str">
        <f>CHOOSE(SUMPRODUCT((K2013:L2013&gt;0)*{1,2})+1,"","переработка","норма","норма + переработка")</f>
        <v/>
      </c>
      <c r="K2013" s="30">
        <f t="shared" si="127"/>
        <v>0</v>
      </c>
      <c r="L2013" s="30">
        <f>IF(A2013="В/П",,MIN(SUMIFS(L$3:L2012,H$3:H2012,H2013,B$3:B2012,B2013)+E2013,8)-SUMIFS(L$3:L2012,H$3:H2012,H2013,B$3:B2012,B2013))</f>
        <v>0</v>
      </c>
    </row>
    <row r="2014" spans="1:12" x14ac:dyDescent="0.2">
      <c r="A2014" s="66" t="s">
        <v>53</v>
      </c>
      <c r="B2014" s="6">
        <v>45444</v>
      </c>
      <c r="C2014" s="71" t="str">
        <f t="shared" si="126"/>
        <v>Сб</v>
      </c>
      <c r="E2014" s="30">
        <v>0</v>
      </c>
      <c r="H2014" s="30" t="s">
        <v>52</v>
      </c>
      <c r="I2014" s="69">
        <f t="shared" si="128"/>
        <v>45444</v>
      </c>
      <c r="J2014" s="30" t="str">
        <f>CHOOSE(SUMPRODUCT((K2014:L2014&gt;0)*{1,2})+1,"","переработка","норма","норма + переработка")</f>
        <v/>
      </c>
      <c r="K2014" s="30">
        <f t="shared" si="127"/>
        <v>0</v>
      </c>
      <c r="L2014" s="30">
        <f>IF(A2014="В/П",,MIN(SUMIFS(L$3:L2013,H$3:H2013,H2014,B$3:B2013,B2014)+E2014,8)-SUMIFS(L$3:L2013,H$3:H2013,H2014,B$3:B2013,B2014))</f>
        <v>0</v>
      </c>
    </row>
    <row r="2015" spans="1:12" x14ac:dyDescent="0.2">
      <c r="A2015" s="66" t="s">
        <v>53</v>
      </c>
      <c r="B2015" s="6">
        <v>45445</v>
      </c>
      <c r="C2015" s="71" t="str">
        <f t="shared" si="126"/>
        <v>Вс</v>
      </c>
      <c r="E2015" s="30">
        <v>0</v>
      </c>
      <c r="H2015" s="30" t="s">
        <v>52</v>
      </c>
      <c r="I2015" s="69">
        <f t="shared" si="128"/>
        <v>45444</v>
      </c>
      <c r="J2015" s="30" t="str">
        <f>CHOOSE(SUMPRODUCT((K2015:L2015&gt;0)*{1,2})+1,"","переработка","норма","норма + переработка")</f>
        <v/>
      </c>
      <c r="K2015" s="30">
        <f t="shared" si="127"/>
        <v>0</v>
      </c>
      <c r="L2015" s="30">
        <f>IF(A2015="В/П",,MIN(SUMIFS(L$3:L2014,H$3:H2014,H2015,B$3:B2014,B2015)+E2015,8)-SUMIFS(L$3:L2014,H$3:H2014,H2015,B$3:B2014,B2015))</f>
        <v>0</v>
      </c>
    </row>
    <row r="2016" spans="1:12" x14ac:dyDescent="0.2">
      <c r="B2016" s="6">
        <v>45446</v>
      </c>
      <c r="C2016" s="71" t="str">
        <f>TEXT(B2016,"ДДД")</f>
        <v>Пн</v>
      </c>
      <c r="D2016" s="30" t="s">
        <v>38</v>
      </c>
      <c r="E2016" s="30">
        <v>7</v>
      </c>
      <c r="H2016" s="30" t="s">
        <v>52</v>
      </c>
      <c r="I2016" s="69">
        <f>EOMONTH(B2016,-1)+1</f>
        <v>45444</v>
      </c>
      <c r="J2016" s="30" t="str">
        <f>CHOOSE(SUMPRODUCT((K2016:L2016&gt;0)*{1,2})+1,"","переработка","норма","норма + переработка")</f>
        <v>норма</v>
      </c>
      <c r="K2016" s="30">
        <f>MIN(E2016,E2016-L2016)</f>
        <v>0</v>
      </c>
      <c r="L2016" s="30">
        <f>IF(A2016="В/П",,MIN(SUMIFS(L$3:L2015,H$3:H2015,H2016,B$3:B2015,B2016)+E2016,8)-SUMIFS(L$3:L2015,H$3:H2015,H2016,B$3:B2015,B2016))</f>
        <v>7</v>
      </c>
    </row>
    <row r="2017" spans="1:12" x14ac:dyDescent="0.2">
      <c r="B2017" s="6">
        <v>45446</v>
      </c>
      <c r="C2017" s="71" t="str">
        <f t="shared" si="126"/>
        <v>Пн</v>
      </c>
      <c r="D2017" s="30" t="s">
        <v>42</v>
      </c>
      <c r="E2017" s="30">
        <v>1</v>
      </c>
      <c r="H2017" s="30" t="s">
        <v>52</v>
      </c>
      <c r="I2017" s="69">
        <f t="shared" si="128"/>
        <v>45444</v>
      </c>
      <c r="J2017" s="30" t="str">
        <f>CHOOSE(SUMPRODUCT((K2017:L2017&gt;0)*{1,2})+1,"","переработка","норма","норма + переработка")</f>
        <v>норма</v>
      </c>
      <c r="K2017" s="30">
        <f t="shared" si="127"/>
        <v>0</v>
      </c>
      <c r="L2017" s="30">
        <f>IF(A2017="В/П",,MIN(SUMIFS(L$3:L2016,H$3:H2016,H2017,B$3:B2016,B2017)+E2017,8)-SUMIFS(L$3:L2016,H$3:H2016,H2017,B$3:B2016,B2017))</f>
        <v>1</v>
      </c>
    </row>
    <row r="2018" spans="1:12" x14ac:dyDescent="0.2">
      <c r="B2018" s="6">
        <v>45447</v>
      </c>
      <c r="C2018" s="71" t="str">
        <f>TEXT(B2018,"ДДД")</f>
        <v>Вт</v>
      </c>
      <c r="D2018" s="30" t="s">
        <v>38</v>
      </c>
      <c r="E2018" s="30">
        <v>7</v>
      </c>
      <c r="H2018" s="30" t="s">
        <v>52</v>
      </c>
      <c r="I2018" s="69">
        <f>EOMONTH(B2018,-1)+1</f>
        <v>45444</v>
      </c>
      <c r="J2018" s="30" t="str">
        <f>CHOOSE(SUMPRODUCT((K2018:L2018&gt;0)*{1,2})+1,"","переработка","норма","норма + переработка")</f>
        <v>норма</v>
      </c>
      <c r="K2018" s="30">
        <f>MIN(E2018,E2018-L2018)</f>
        <v>0</v>
      </c>
      <c r="L2018" s="30">
        <f>IF(A2018="В/П",,MIN(SUMIFS(L$3:L2017,H$3:H2017,H2018,B$3:B2017,B2018)+E2018,8)-SUMIFS(L$3:L2017,H$3:H2017,H2018,B$3:B2017,B2018))</f>
        <v>7</v>
      </c>
    </row>
    <row r="2019" spans="1:12" x14ac:dyDescent="0.2">
      <c r="B2019" s="6">
        <v>45447</v>
      </c>
      <c r="C2019" s="71" t="str">
        <f t="shared" si="126"/>
        <v>Вт</v>
      </c>
      <c r="D2019" s="30" t="s">
        <v>45</v>
      </c>
      <c r="E2019" s="30">
        <v>2</v>
      </c>
      <c r="H2019" s="30" t="s">
        <v>52</v>
      </c>
      <c r="I2019" s="69">
        <f t="shared" si="128"/>
        <v>45444</v>
      </c>
      <c r="J2019" s="30" t="str">
        <f>CHOOSE(SUMPRODUCT((K2019:L2019&gt;0)*{1,2})+1,"","переработка","норма","норма + переработка")</f>
        <v>норма + переработка</v>
      </c>
      <c r="K2019" s="30">
        <f t="shared" si="127"/>
        <v>1</v>
      </c>
      <c r="L2019" s="30">
        <f>IF(A2019="В/П",,MIN(SUMIFS(L$3:L2018,H$3:H2018,H2019,B$3:B2018,B2019)+E2019,8)-SUMIFS(L$3:L2018,H$3:H2018,H2019,B$3:B2018,B2019))</f>
        <v>1</v>
      </c>
    </row>
    <row r="2020" spans="1:12" x14ac:dyDescent="0.2">
      <c r="B2020" s="6">
        <v>45448</v>
      </c>
      <c r="C2020" s="71" t="str">
        <f>TEXT(B2020,"ДДД")</f>
        <v>Ср</v>
      </c>
      <c r="D2020" s="30" t="s">
        <v>38</v>
      </c>
      <c r="E2020" s="30">
        <v>7</v>
      </c>
      <c r="H2020" s="30" t="s">
        <v>52</v>
      </c>
      <c r="I2020" s="69">
        <f>EOMONTH(B2020,-1)+1</f>
        <v>45444</v>
      </c>
      <c r="J2020" s="30" t="str">
        <f>CHOOSE(SUMPRODUCT((K2020:L2020&gt;0)*{1,2})+1,"","переработка","норма","норма + переработка")</f>
        <v>норма</v>
      </c>
      <c r="K2020" s="30">
        <f>MIN(E2020,E2020-L2020)</f>
        <v>0</v>
      </c>
      <c r="L2020" s="30">
        <f>IF(A2020="В/П",,MIN(SUMIFS(L$3:L2019,H$3:H2019,H2020,B$3:B2019,B2020)+E2020,8)-SUMIFS(L$3:L2019,H$3:H2019,H2020,B$3:B2019,B2020))</f>
        <v>7</v>
      </c>
    </row>
    <row r="2021" spans="1:12" x14ac:dyDescent="0.2">
      <c r="B2021" s="6">
        <v>45448</v>
      </c>
      <c r="C2021" s="71" t="str">
        <f t="shared" si="126"/>
        <v>Ср</v>
      </c>
      <c r="D2021" s="30" t="s">
        <v>45</v>
      </c>
      <c r="E2021" s="30">
        <v>2</v>
      </c>
      <c r="H2021" s="30" t="s">
        <v>52</v>
      </c>
      <c r="I2021" s="69">
        <f t="shared" si="128"/>
        <v>45444</v>
      </c>
      <c r="J2021" s="30" t="str">
        <f>CHOOSE(SUMPRODUCT((K2021:L2021&gt;0)*{1,2})+1,"","переработка","норма","норма + переработка")</f>
        <v>норма + переработка</v>
      </c>
      <c r="K2021" s="30">
        <f t="shared" si="127"/>
        <v>1</v>
      </c>
      <c r="L2021" s="30">
        <f>IF(A2021="В/П",,MIN(SUMIFS(L$3:L2020,H$3:H2020,H2021,B$3:B2020,B2021)+E2021,8)-SUMIFS(L$3:L2020,H$3:H2020,H2021,B$3:B2020,B2021))</f>
        <v>1</v>
      </c>
    </row>
    <row r="2022" spans="1:12" x14ac:dyDescent="0.2">
      <c r="B2022" s="6">
        <v>45449</v>
      </c>
      <c r="C2022" s="71" t="str">
        <f>TEXT(B2022,"ДДД")</f>
        <v>Чт</v>
      </c>
      <c r="D2022" s="30" t="s">
        <v>38</v>
      </c>
      <c r="E2022" s="30">
        <v>7</v>
      </c>
      <c r="H2022" s="30" t="s">
        <v>52</v>
      </c>
      <c r="I2022" s="69">
        <f>EOMONTH(B2022,-1)+1</f>
        <v>45444</v>
      </c>
      <c r="J2022" s="30" t="str">
        <f>CHOOSE(SUMPRODUCT((K2022:L2022&gt;0)*{1,2})+1,"","переработка","норма","норма + переработка")</f>
        <v>норма</v>
      </c>
      <c r="K2022" s="30">
        <f>MIN(E2022,E2022-L2022)</f>
        <v>0</v>
      </c>
      <c r="L2022" s="30">
        <f>IF(A2022="В/П",,MIN(SUMIFS(L$3:L2021,H$3:H2021,H2022,B$3:B2021,B2022)+E2022,8)-SUMIFS(L$3:L2021,H$3:H2021,H2022,B$3:B2021,B2022))</f>
        <v>7</v>
      </c>
    </row>
    <row r="2023" spans="1:12" x14ac:dyDescent="0.2">
      <c r="B2023" s="6">
        <v>45449</v>
      </c>
      <c r="C2023" s="71" t="str">
        <f t="shared" si="126"/>
        <v>Чт</v>
      </c>
      <c r="D2023" s="30" t="s">
        <v>45</v>
      </c>
      <c r="E2023" s="30">
        <v>1</v>
      </c>
      <c r="H2023" s="30" t="s">
        <v>52</v>
      </c>
      <c r="I2023" s="69">
        <f t="shared" si="128"/>
        <v>45444</v>
      </c>
      <c r="J2023" s="30" t="str">
        <f>CHOOSE(SUMPRODUCT((K2023:L2023&gt;0)*{1,2})+1,"","переработка","норма","норма + переработка")</f>
        <v>норма</v>
      </c>
      <c r="K2023" s="30">
        <f t="shared" si="127"/>
        <v>0</v>
      </c>
      <c r="L2023" s="30">
        <f>IF(A2023="В/П",,MIN(SUMIFS(L$3:L2022,H$3:H2022,H2023,B$3:B2022,B2023)+E2023,8)-SUMIFS(L$3:L2022,H$3:H2022,H2023,B$3:B2022,B2023))</f>
        <v>1</v>
      </c>
    </row>
    <row r="2024" spans="1:12" x14ac:dyDescent="0.2">
      <c r="B2024" s="6">
        <v>45450</v>
      </c>
      <c r="C2024" s="71" t="str">
        <f t="shared" si="126"/>
        <v>Пт</v>
      </c>
      <c r="D2024" s="30" t="s">
        <v>38</v>
      </c>
      <c r="E2024" s="30">
        <v>7</v>
      </c>
      <c r="H2024" s="30" t="s">
        <v>52</v>
      </c>
      <c r="I2024" s="69">
        <f t="shared" si="128"/>
        <v>45444</v>
      </c>
      <c r="J2024" s="30" t="str">
        <f>CHOOSE(SUMPRODUCT((K2024:L2024&gt;0)*{1,2})+1,"","переработка","норма","норма + переработка")</f>
        <v>норма</v>
      </c>
      <c r="K2024" s="30">
        <f t="shared" si="127"/>
        <v>0</v>
      </c>
      <c r="L2024" s="30">
        <f>IF(A2024="В/П",,MIN(SUMIFS(L$3:L2023,H$3:H2023,H2024,B$3:B2023,B2024)+E2024,8)-SUMIFS(L$3:L2023,H$3:H2023,H2024,B$3:B2023,B2024))</f>
        <v>7</v>
      </c>
    </row>
    <row r="2025" spans="1:12" x14ac:dyDescent="0.2">
      <c r="A2025" s="66" t="s">
        <v>53</v>
      </c>
      <c r="B2025" s="6">
        <v>45451</v>
      </c>
      <c r="C2025" s="71" t="str">
        <f t="shared" si="126"/>
        <v>Сб</v>
      </c>
      <c r="E2025" s="30">
        <v>0</v>
      </c>
      <c r="H2025" s="30" t="s">
        <v>52</v>
      </c>
      <c r="I2025" s="69">
        <f t="shared" si="128"/>
        <v>45444</v>
      </c>
      <c r="J2025" s="30" t="str">
        <f>CHOOSE(SUMPRODUCT((K2025:L2025&gt;0)*{1,2})+1,"","переработка","норма","норма + переработка")</f>
        <v/>
      </c>
      <c r="K2025" s="30">
        <f t="shared" si="127"/>
        <v>0</v>
      </c>
      <c r="L2025" s="30">
        <f>IF(A2025="В/П",,MIN(SUMIFS(L$3:L2024,H$3:H2024,H2025,B$3:B2024,B2025)+E2025,8)-SUMIFS(L$3:L2024,H$3:H2024,H2025,B$3:B2024,B2025))</f>
        <v>0</v>
      </c>
    </row>
    <row r="2026" spans="1:12" x14ac:dyDescent="0.2">
      <c r="A2026" s="66" t="s">
        <v>53</v>
      </c>
      <c r="B2026" s="6">
        <v>45452</v>
      </c>
      <c r="C2026" s="71" t="str">
        <f t="shared" si="126"/>
        <v>Вс</v>
      </c>
      <c r="E2026" s="30">
        <v>0</v>
      </c>
      <c r="H2026" s="30" t="s">
        <v>52</v>
      </c>
      <c r="I2026" s="69">
        <f t="shared" si="128"/>
        <v>45444</v>
      </c>
      <c r="J2026" s="30" t="str">
        <f>CHOOSE(SUMPRODUCT((K2026:L2026&gt;0)*{1,2})+1,"","переработка","норма","норма + переработка")</f>
        <v/>
      </c>
      <c r="K2026" s="30">
        <f t="shared" si="127"/>
        <v>0</v>
      </c>
      <c r="L2026" s="30">
        <f>IF(A2026="В/П",,MIN(SUMIFS(L$3:L2025,H$3:H2025,H2026,B$3:B2025,B2026)+E2026,8)-SUMIFS(L$3:L2025,H$3:H2025,H2026,B$3:B2025,B2026))</f>
        <v>0</v>
      </c>
    </row>
    <row r="2027" spans="1:12" x14ac:dyDescent="0.2">
      <c r="B2027" s="6">
        <v>45453</v>
      </c>
      <c r="C2027" s="71" t="str">
        <f t="shared" si="126"/>
        <v>Пн</v>
      </c>
      <c r="D2027" s="30" t="s">
        <v>38</v>
      </c>
      <c r="E2027" s="30">
        <v>7</v>
      </c>
      <c r="H2027" s="30" t="s">
        <v>52</v>
      </c>
      <c r="I2027" s="69">
        <f t="shared" si="128"/>
        <v>45444</v>
      </c>
      <c r="J2027" s="30" t="str">
        <f>CHOOSE(SUMPRODUCT((K2027:L2027&gt;0)*{1,2})+1,"","переработка","норма","норма + переработка")</f>
        <v>норма</v>
      </c>
      <c r="K2027" s="30">
        <f t="shared" si="127"/>
        <v>0</v>
      </c>
      <c r="L2027" s="30">
        <f>IF(A2027="В/П",,MIN(SUMIFS(L$3:L2026,H$3:H2026,H2027,B$3:B2026,B2027)+E2027,8)-SUMIFS(L$3:L2026,H$3:H2026,H2027,B$3:B2026,B2027))</f>
        <v>7</v>
      </c>
    </row>
    <row r="2028" spans="1:12" x14ac:dyDescent="0.2">
      <c r="B2028" s="6">
        <v>45454</v>
      </c>
      <c r="C2028" s="71" t="str">
        <f t="shared" ref="C2028:C2092" si="129">TEXT(B2028,"ДДД")</f>
        <v>Вт</v>
      </c>
      <c r="D2028" s="30" t="s">
        <v>45</v>
      </c>
      <c r="E2028" s="30">
        <v>8</v>
      </c>
      <c r="H2028" s="30" t="s">
        <v>52</v>
      </c>
      <c r="I2028" s="69">
        <f t="shared" si="128"/>
        <v>45444</v>
      </c>
      <c r="J2028" s="30" t="str">
        <f>CHOOSE(SUMPRODUCT((K2028:L2028&gt;0)*{1,2})+1,"","переработка","норма","норма + переработка")</f>
        <v>норма</v>
      </c>
      <c r="K2028" s="30">
        <f t="shared" si="127"/>
        <v>0</v>
      </c>
      <c r="L2028" s="30">
        <f>IF(A2028="В/П",,MIN(SUMIFS(L$3:L2027,H$3:H2027,H2028,B$3:B2027,B2028)+E2028,8)-SUMIFS(L$3:L2027,H$3:H2027,H2028,B$3:B2027,B2028))</f>
        <v>8</v>
      </c>
    </row>
    <row r="2029" spans="1:12" x14ac:dyDescent="0.2">
      <c r="A2029" s="66" t="s">
        <v>53</v>
      </c>
      <c r="B2029" s="6">
        <v>45455</v>
      </c>
      <c r="C2029" s="71" t="str">
        <f t="shared" si="129"/>
        <v>Ср</v>
      </c>
      <c r="D2029" s="30" t="s">
        <v>45</v>
      </c>
      <c r="E2029" s="30">
        <v>8</v>
      </c>
      <c r="H2029" s="30" t="s">
        <v>52</v>
      </c>
      <c r="I2029" s="69">
        <f t="shared" si="128"/>
        <v>45444</v>
      </c>
      <c r="J2029" s="30" t="str">
        <f>CHOOSE(SUMPRODUCT((K2029:L2029&gt;0)*{1,2})+1,"","переработка","норма","норма + переработка")</f>
        <v>переработка</v>
      </c>
      <c r="K2029" s="30">
        <f t="shared" si="127"/>
        <v>8</v>
      </c>
      <c r="L2029" s="30">
        <f>IF(A2029="В/П",,MIN(SUMIFS(L$3:L2028,H$3:H2028,H2029,B$3:B2028,B2029)+E2029,8)-SUMIFS(L$3:L2028,H$3:H2028,H2029,B$3:B2028,B2029))</f>
        <v>0</v>
      </c>
    </row>
    <row r="2030" spans="1:12" x14ac:dyDescent="0.2">
      <c r="B2030" s="6">
        <v>45456</v>
      </c>
      <c r="C2030" s="71" t="str">
        <f t="shared" si="129"/>
        <v>Чт</v>
      </c>
      <c r="D2030" s="30" t="s">
        <v>45</v>
      </c>
      <c r="E2030" s="30">
        <v>8</v>
      </c>
      <c r="H2030" s="30" t="s">
        <v>52</v>
      </c>
      <c r="I2030" s="69">
        <f t="shared" si="128"/>
        <v>45444</v>
      </c>
      <c r="J2030" s="30" t="str">
        <f>CHOOSE(SUMPRODUCT((K2030:L2030&gt;0)*{1,2})+1,"","переработка","норма","норма + переработка")</f>
        <v>норма</v>
      </c>
      <c r="K2030" s="30">
        <f t="shared" si="127"/>
        <v>0</v>
      </c>
      <c r="L2030" s="30">
        <f>IF(A2030="В/П",,MIN(SUMIFS(L$3:L2029,H$3:H2029,H2030,B$3:B2029,B2030)+E2030,8)-SUMIFS(L$3:L2029,H$3:H2029,H2030,B$3:B2029,B2030))</f>
        <v>8</v>
      </c>
    </row>
    <row r="2031" spans="1:12" x14ac:dyDescent="0.2">
      <c r="B2031" s="6">
        <v>45457</v>
      </c>
      <c r="C2031" s="71" t="str">
        <f t="shared" si="129"/>
        <v>Пт</v>
      </c>
      <c r="D2031" s="30" t="s">
        <v>45</v>
      </c>
      <c r="E2031" s="30">
        <v>8</v>
      </c>
      <c r="H2031" s="30" t="s">
        <v>52</v>
      </c>
      <c r="I2031" s="69">
        <f t="shared" si="128"/>
        <v>45444</v>
      </c>
      <c r="J2031" s="30" t="str">
        <f>CHOOSE(SUMPRODUCT((K2031:L2031&gt;0)*{1,2})+1,"","переработка","норма","норма + переработка")</f>
        <v>норма</v>
      </c>
      <c r="K2031" s="30">
        <f t="shared" si="127"/>
        <v>0</v>
      </c>
      <c r="L2031" s="30">
        <f>IF(A2031="В/П",,MIN(SUMIFS(L$3:L2030,H$3:H2030,H2031,B$3:B2030,B2031)+E2031,8)-SUMIFS(L$3:L2030,H$3:H2030,H2031,B$3:B2030,B2031))</f>
        <v>8</v>
      </c>
    </row>
    <row r="2032" spans="1:12" x14ac:dyDescent="0.2">
      <c r="A2032" s="66" t="s">
        <v>53</v>
      </c>
      <c r="B2032" s="6">
        <v>45458</v>
      </c>
      <c r="C2032" s="71" t="str">
        <f t="shared" si="129"/>
        <v>Сб</v>
      </c>
      <c r="D2032" s="30" t="s">
        <v>45</v>
      </c>
      <c r="E2032" s="30">
        <v>1</v>
      </c>
      <c r="H2032" s="30" t="s">
        <v>52</v>
      </c>
      <c r="I2032" s="69">
        <f t="shared" si="128"/>
        <v>45444</v>
      </c>
      <c r="J2032" s="30" t="str">
        <f>CHOOSE(SUMPRODUCT((K2032:L2032&gt;0)*{1,2})+1,"","переработка","норма","норма + переработка")</f>
        <v>переработка</v>
      </c>
      <c r="K2032" s="30">
        <f t="shared" si="127"/>
        <v>1</v>
      </c>
      <c r="L2032" s="30">
        <f>IF(A2032="В/П",,MIN(SUMIFS(L$3:L2031,H$3:H2031,H2032,B$3:B2031,B2032)+E2032,8)-SUMIFS(L$3:L2031,H$3:H2031,H2032,B$3:B2031,B2032))</f>
        <v>0</v>
      </c>
    </row>
    <row r="2033" spans="1:12" x14ac:dyDescent="0.2">
      <c r="A2033" s="66" t="s">
        <v>53</v>
      </c>
      <c r="B2033" s="6">
        <v>45459</v>
      </c>
      <c r="C2033" s="71" t="str">
        <f t="shared" si="129"/>
        <v>Вс</v>
      </c>
      <c r="D2033" s="30" t="s">
        <v>45</v>
      </c>
      <c r="E2033" s="30">
        <v>6</v>
      </c>
      <c r="H2033" s="30" t="s">
        <v>52</v>
      </c>
      <c r="I2033" s="69">
        <f t="shared" si="128"/>
        <v>45444</v>
      </c>
      <c r="J2033" s="30" t="str">
        <f>CHOOSE(SUMPRODUCT((K2033:L2033&gt;0)*{1,2})+1,"","переработка","норма","норма + переработка")</f>
        <v>переработка</v>
      </c>
      <c r="K2033" s="30">
        <f t="shared" si="127"/>
        <v>6</v>
      </c>
      <c r="L2033" s="30">
        <f>IF(A2033="В/П",,MIN(SUMIFS(L$3:L2032,H$3:H2032,H2033,B$3:B2032,B2033)+E2033,8)-SUMIFS(L$3:L2032,H$3:H2032,H2033,B$3:B2032,B2033))</f>
        <v>0</v>
      </c>
    </row>
    <row r="2034" spans="1:12" x14ac:dyDescent="0.2">
      <c r="B2034" s="6">
        <v>45460</v>
      </c>
      <c r="C2034" s="71" t="str">
        <f t="shared" si="129"/>
        <v>Пн</v>
      </c>
      <c r="D2034" s="30" t="s">
        <v>45</v>
      </c>
      <c r="E2034" s="30">
        <v>8</v>
      </c>
      <c r="H2034" s="30" t="s">
        <v>52</v>
      </c>
      <c r="I2034" s="69">
        <f t="shared" si="128"/>
        <v>45444</v>
      </c>
      <c r="J2034" s="30" t="str">
        <f>CHOOSE(SUMPRODUCT((K2034:L2034&gt;0)*{1,2})+1,"","переработка","норма","норма + переработка")</f>
        <v>норма</v>
      </c>
      <c r="K2034" s="30">
        <f t="shared" si="127"/>
        <v>0</v>
      </c>
      <c r="L2034" s="30">
        <f>IF(A2034="В/П",,MIN(SUMIFS(L$3:L2033,H$3:H2033,H2034,B$3:B2033,B2034)+E2034,8)-SUMIFS(L$3:L2033,H$3:H2033,H2034,B$3:B2033,B2034))</f>
        <v>8</v>
      </c>
    </row>
    <row r="2035" spans="1:12" x14ac:dyDescent="0.2">
      <c r="B2035" s="6">
        <v>45461</v>
      </c>
      <c r="C2035" s="71" t="str">
        <f>TEXT(B2035,"ДДД")</f>
        <v>Вт</v>
      </c>
      <c r="D2035" s="30" t="s">
        <v>45</v>
      </c>
      <c r="E2035" s="30">
        <v>4</v>
      </c>
      <c r="H2035" s="30" t="s">
        <v>52</v>
      </c>
      <c r="I2035" s="69">
        <f>EOMONTH(B2035,-1)+1</f>
        <v>45444</v>
      </c>
      <c r="J2035" s="30" t="str">
        <f>CHOOSE(SUMPRODUCT((K2035:L2035&gt;0)*{1,2})+1,"","переработка","норма","норма + переработка")</f>
        <v>норма</v>
      </c>
      <c r="K2035" s="30">
        <f>MIN(E2035,E2035-L2035)</f>
        <v>0</v>
      </c>
      <c r="L2035" s="30">
        <f>IF(A2035="В/П",,MIN(SUMIFS(L$3:L2034,H$3:H2034,H2035,B$3:B2034,B2035)+E2035,8)-SUMIFS(L$3:L2034,H$3:H2034,H2035,B$3:B2034,B2035))</f>
        <v>4</v>
      </c>
    </row>
    <row r="2036" spans="1:12" x14ac:dyDescent="0.2">
      <c r="B2036" s="6">
        <v>45461</v>
      </c>
      <c r="C2036" s="71" t="str">
        <f t="shared" si="129"/>
        <v>Вт</v>
      </c>
      <c r="D2036" s="30" t="s">
        <v>35</v>
      </c>
      <c r="E2036" s="30">
        <v>4</v>
      </c>
      <c r="H2036" s="30" t="s">
        <v>52</v>
      </c>
      <c r="I2036" s="69">
        <f t="shared" si="128"/>
        <v>45444</v>
      </c>
      <c r="J2036" s="30" t="str">
        <f>CHOOSE(SUMPRODUCT((K2036:L2036&gt;0)*{1,2})+1,"","переработка","норма","норма + переработка")</f>
        <v>норма</v>
      </c>
      <c r="K2036" s="30">
        <f t="shared" si="127"/>
        <v>0</v>
      </c>
      <c r="L2036" s="30">
        <f>IF(A2036="В/П",,MIN(SUMIFS(L$3:L2035,H$3:H2035,H2036,B$3:B2035,B2036)+E2036,8)-SUMIFS(L$3:L2035,H$3:H2035,H2036,B$3:B2035,B2036))</f>
        <v>4</v>
      </c>
    </row>
    <row r="2037" spans="1:12" x14ac:dyDescent="0.2">
      <c r="B2037" s="6">
        <v>45462</v>
      </c>
      <c r="C2037" s="71" t="str">
        <f t="shared" si="129"/>
        <v>Ср</v>
      </c>
      <c r="D2037" s="30" t="s">
        <v>45</v>
      </c>
      <c r="E2037" s="30">
        <v>8</v>
      </c>
      <c r="H2037" s="30" t="s">
        <v>52</v>
      </c>
      <c r="I2037" s="69">
        <f t="shared" si="128"/>
        <v>45444</v>
      </c>
      <c r="J2037" s="30" t="str">
        <f>CHOOSE(SUMPRODUCT((K2037:L2037&gt;0)*{1,2})+1,"","переработка","норма","норма + переработка")</f>
        <v>норма</v>
      </c>
      <c r="K2037" s="30">
        <f t="shared" si="127"/>
        <v>0</v>
      </c>
      <c r="L2037" s="30">
        <f>IF(A2037="В/П",,MIN(SUMIFS(L$3:L2036,H$3:H2036,H2037,B$3:B2036,B2037)+E2037,8)-SUMIFS(L$3:L2036,H$3:H2036,H2037,B$3:B2036,B2037))</f>
        <v>8</v>
      </c>
    </row>
    <row r="2038" spans="1:12" x14ac:dyDescent="0.2">
      <c r="B2038" s="6">
        <v>45463</v>
      </c>
      <c r="C2038" s="71" t="str">
        <f t="shared" si="129"/>
        <v>Чт</v>
      </c>
      <c r="D2038" s="30" t="s">
        <v>45</v>
      </c>
      <c r="E2038" s="30">
        <v>8</v>
      </c>
      <c r="H2038" s="30" t="s">
        <v>52</v>
      </c>
      <c r="I2038" s="69">
        <f t="shared" si="128"/>
        <v>45444</v>
      </c>
      <c r="J2038" s="30" t="str">
        <f>CHOOSE(SUMPRODUCT((K2038:L2038&gt;0)*{1,2})+1,"","переработка","норма","норма + переработка")</f>
        <v>норма</v>
      </c>
      <c r="K2038" s="30">
        <f t="shared" si="127"/>
        <v>0</v>
      </c>
      <c r="L2038" s="30">
        <f>IF(A2038="В/П",,MIN(SUMIFS(L$3:L2037,H$3:H2037,H2038,B$3:B2037,B2038)+E2038,8)-SUMIFS(L$3:L2037,H$3:H2037,H2038,B$3:B2037,B2038))</f>
        <v>8</v>
      </c>
    </row>
    <row r="2039" spans="1:12" x14ac:dyDescent="0.2">
      <c r="B2039" s="6">
        <v>45464</v>
      </c>
      <c r="C2039" s="71" t="str">
        <f t="shared" si="129"/>
        <v>Пт</v>
      </c>
      <c r="D2039" s="30" t="s">
        <v>42</v>
      </c>
      <c r="E2039" s="30">
        <v>8</v>
      </c>
      <c r="H2039" s="30" t="s">
        <v>52</v>
      </c>
      <c r="I2039" s="69">
        <f t="shared" si="128"/>
        <v>45444</v>
      </c>
      <c r="J2039" s="30" t="str">
        <f>CHOOSE(SUMPRODUCT((K2039:L2039&gt;0)*{1,2})+1,"","переработка","норма","норма + переработка")</f>
        <v>норма</v>
      </c>
      <c r="K2039" s="30">
        <f t="shared" si="127"/>
        <v>0</v>
      </c>
      <c r="L2039" s="30">
        <f>IF(A2039="В/П",,MIN(SUMIFS(L$3:L2038,H$3:H2038,H2039,B$3:B2038,B2039)+E2039,8)-SUMIFS(L$3:L2038,H$3:H2038,H2039,B$3:B2038,B2039))</f>
        <v>8</v>
      </c>
    </row>
    <row r="2040" spans="1:12" x14ac:dyDescent="0.2">
      <c r="A2040" s="66" t="s">
        <v>53</v>
      </c>
      <c r="B2040" s="6">
        <v>45465</v>
      </c>
      <c r="C2040" s="71" t="str">
        <f t="shared" si="129"/>
        <v>Сб</v>
      </c>
      <c r="D2040" s="30" t="s">
        <v>42</v>
      </c>
      <c r="E2040" s="30">
        <v>8</v>
      </c>
      <c r="H2040" s="30" t="s">
        <v>52</v>
      </c>
      <c r="I2040" s="69">
        <f t="shared" si="128"/>
        <v>45444</v>
      </c>
      <c r="J2040" s="30" t="str">
        <f>CHOOSE(SUMPRODUCT((K2040:L2040&gt;0)*{1,2})+1,"","переработка","норма","норма + переработка")</f>
        <v>переработка</v>
      </c>
      <c r="K2040" s="30">
        <f t="shared" si="127"/>
        <v>8</v>
      </c>
      <c r="L2040" s="30">
        <f>IF(A2040="В/П",,MIN(SUMIFS(L$3:L2039,H$3:H2039,H2040,B$3:B2039,B2040)+E2040,8)-SUMIFS(L$3:L2039,H$3:H2039,H2040,B$3:B2039,B2040))</f>
        <v>0</v>
      </c>
    </row>
    <row r="2041" spans="1:12" x14ac:dyDescent="0.2">
      <c r="A2041" s="66" t="s">
        <v>53</v>
      </c>
      <c r="B2041" s="6">
        <v>45466</v>
      </c>
      <c r="C2041" s="71" t="str">
        <f t="shared" si="129"/>
        <v>Вс</v>
      </c>
      <c r="D2041" s="30" t="s">
        <v>42</v>
      </c>
      <c r="E2041" s="30">
        <v>8</v>
      </c>
      <c r="H2041" s="30" t="s">
        <v>52</v>
      </c>
      <c r="I2041" s="69">
        <f t="shared" si="128"/>
        <v>45444</v>
      </c>
      <c r="J2041" s="30" t="str">
        <f>CHOOSE(SUMPRODUCT((K2041:L2041&gt;0)*{1,2})+1,"","переработка","норма","норма + переработка")</f>
        <v>переработка</v>
      </c>
      <c r="K2041" s="30">
        <f t="shared" si="127"/>
        <v>8</v>
      </c>
      <c r="L2041" s="30">
        <f>IF(A2041="В/П",,MIN(SUMIFS(L$3:L2040,H$3:H2040,H2041,B$3:B2040,B2041)+E2041,8)-SUMIFS(L$3:L2040,H$3:H2040,H2041,B$3:B2040,B2041))</f>
        <v>0</v>
      </c>
    </row>
    <row r="2042" spans="1:12" x14ac:dyDescent="0.2">
      <c r="B2042" s="6">
        <v>45467</v>
      </c>
      <c r="C2042" s="71" t="str">
        <f t="shared" si="129"/>
        <v>Пн</v>
      </c>
      <c r="D2042" s="30" t="s">
        <v>42</v>
      </c>
      <c r="E2042" s="30">
        <v>8</v>
      </c>
      <c r="H2042" s="30" t="s">
        <v>52</v>
      </c>
      <c r="I2042" s="69">
        <f t="shared" si="128"/>
        <v>45444</v>
      </c>
      <c r="J2042" s="30" t="str">
        <f>CHOOSE(SUMPRODUCT((K2042:L2042&gt;0)*{1,2})+1,"","переработка","норма","норма + переработка")</f>
        <v>норма</v>
      </c>
      <c r="K2042" s="30">
        <f t="shared" si="127"/>
        <v>0</v>
      </c>
      <c r="L2042" s="30">
        <f>IF(A2042="В/П",,MIN(SUMIFS(L$3:L2041,H$3:H2041,H2042,B$3:B2041,B2042)+E2042,8)-SUMIFS(L$3:L2041,H$3:H2041,H2042,B$3:B2041,B2042))</f>
        <v>8</v>
      </c>
    </row>
    <row r="2043" spans="1:12" x14ac:dyDescent="0.2">
      <c r="B2043" s="6">
        <v>45468</v>
      </c>
      <c r="C2043" s="71" t="str">
        <f t="shared" si="129"/>
        <v>Вт</v>
      </c>
      <c r="D2043" s="30" t="s">
        <v>42</v>
      </c>
      <c r="E2043" s="30">
        <v>8</v>
      </c>
      <c r="H2043" s="30" t="s">
        <v>52</v>
      </c>
      <c r="I2043" s="69">
        <f t="shared" si="128"/>
        <v>45444</v>
      </c>
      <c r="J2043" s="30" t="str">
        <f>CHOOSE(SUMPRODUCT((K2043:L2043&gt;0)*{1,2})+1,"","переработка","норма","норма + переработка")</f>
        <v>норма</v>
      </c>
      <c r="K2043" s="30">
        <f t="shared" si="127"/>
        <v>0</v>
      </c>
      <c r="L2043" s="30">
        <f>IF(A2043="В/П",,MIN(SUMIFS(L$3:L2042,H$3:H2042,H2043,B$3:B2042,B2043)+E2043,8)-SUMIFS(L$3:L2042,H$3:H2042,H2043,B$3:B2042,B2043))</f>
        <v>8</v>
      </c>
    </row>
    <row r="2044" spans="1:12" x14ac:dyDescent="0.2">
      <c r="B2044" s="6">
        <v>45469</v>
      </c>
      <c r="C2044" s="71" t="str">
        <f t="shared" si="129"/>
        <v>Ср</v>
      </c>
      <c r="D2044" s="30" t="s">
        <v>42</v>
      </c>
      <c r="E2044" s="30">
        <v>9</v>
      </c>
      <c r="H2044" s="30" t="s">
        <v>52</v>
      </c>
      <c r="I2044" s="69">
        <f t="shared" si="128"/>
        <v>45444</v>
      </c>
      <c r="J2044" s="30" t="str">
        <f>CHOOSE(SUMPRODUCT((K2044:L2044&gt;0)*{1,2})+1,"","переработка","норма","норма + переработка")</f>
        <v>норма + переработка</v>
      </c>
      <c r="K2044" s="30">
        <f t="shared" si="127"/>
        <v>1</v>
      </c>
      <c r="L2044" s="30">
        <f>IF(A2044="В/П",,MIN(SUMIFS(L$3:L2043,H$3:H2043,H2044,B$3:B2043,B2044)+E2044,8)-SUMIFS(L$3:L2043,H$3:H2043,H2044,B$3:B2043,B2044))</f>
        <v>8</v>
      </c>
    </row>
    <row r="2045" spans="1:12" x14ac:dyDescent="0.2">
      <c r="B2045" s="6">
        <v>45470</v>
      </c>
      <c r="C2045" s="71" t="str">
        <f t="shared" si="129"/>
        <v>Чт</v>
      </c>
      <c r="D2045" s="30" t="s">
        <v>42</v>
      </c>
      <c r="E2045" s="30">
        <v>10</v>
      </c>
      <c r="H2045" s="30" t="s">
        <v>52</v>
      </c>
      <c r="I2045" s="69">
        <f t="shared" si="128"/>
        <v>45444</v>
      </c>
      <c r="J2045" s="30" t="str">
        <f>CHOOSE(SUMPRODUCT((K2045:L2045&gt;0)*{1,2})+1,"","переработка","норма","норма + переработка")</f>
        <v>норма + переработка</v>
      </c>
      <c r="K2045" s="30">
        <f t="shared" si="127"/>
        <v>2</v>
      </c>
      <c r="L2045" s="30">
        <f>IF(A2045="В/П",,MIN(SUMIFS(L$3:L2044,H$3:H2044,H2045,B$3:B2044,B2045)+E2045,8)-SUMIFS(L$3:L2044,H$3:H2044,H2045,B$3:B2044,B2045))</f>
        <v>8</v>
      </c>
    </row>
    <row r="2046" spans="1:12" x14ac:dyDescent="0.2">
      <c r="B2046" s="6">
        <v>45471</v>
      </c>
      <c r="C2046" s="71" t="str">
        <f t="shared" si="129"/>
        <v>Пт</v>
      </c>
      <c r="D2046" s="30" t="s">
        <v>42</v>
      </c>
      <c r="E2046" s="30">
        <v>9</v>
      </c>
      <c r="H2046" s="30" t="s">
        <v>52</v>
      </c>
      <c r="I2046" s="69">
        <f t="shared" si="128"/>
        <v>45444</v>
      </c>
      <c r="J2046" s="30" t="str">
        <f>CHOOSE(SUMPRODUCT((K2046:L2046&gt;0)*{1,2})+1,"","переработка","норма","норма + переработка")</f>
        <v>норма + переработка</v>
      </c>
      <c r="K2046" s="30">
        <f t="shared" si="127"/>
        <v>1</v>
      </c>
      <c r="L2046" s="30">
        <f>IF(A2046="В/П",,MIN(SUMIFS(L$3:L2045,H$3:H2045,H2046,B$3:B2045,B2046)+E2046,8)-SUMIFS(L$3:L2045,H$3:H2045,H2046,B$3:B2045,B2046))</f>
        <v>8</v>
      </c>
    </row>
    <row r="2047" spans="1:12" x14ac:dyDescent="0.2">
      <c r="A2047" s="66" t="s">
        <v>53</v>
      </c>
      <c r="B2047" s="6">
        <v>45472</v>
      </c>
      <c r="C2047" s="71" t="str">
        <f t="shared" si="129"/>
        <v>Сб</v>
      </c>
      <c r="D2047" s="30" t="s">
        <v>42</v>
      </c>
      <c r="E2047" s="30">
        <v>9</v>
      </c>
      <c r="H2047" s="30" t="s">
        <v>52</v>
      </c>
      <c r="I2047" s="69">
        <f t="shared" si="128"/>
        <v>45444</v>
      </c>
      <c r="J2047" s="30" t="str">
        <f>CHOOSE(SUMPRODUCT((K2047:L2047&gt;0)*{1,2})+1,"","переработка","норма","норма + переработка")</f>
        <v>переработка</v>
      </c>
      <c r="K2047" s="30">
        <f t="shared" si="127"/>
        <v>9</v>
      </c>
      <c r="L2047" s="30">
        <f>IF(A2047="В/П",,MIN(SUMIFS(L$3:L2046,H$3:H2046,H2047,B$3:B2046,B2047)+E2047,8)-SUMIFS(L$3:L2046,H$3:H2046,H2047,B$3:B2046,B2047))</f>
        <v>0</v>
      </c>
    </row>
    <row r="2048" spans="1:12" x14ac:dyDescent="0.2">
      <c r="A2048" s="66" t="s">
        <v>53</v>
      </c>
      <c r="B2048" s="6">
        <v>45473</v>
      </c>
      <c r="C2048" s="71" t="str">
        <f t="shared" si="129"/>
        <v>Вс</v>
      </c>
      <c r="D2048" s="30" t="s">
        <v>42</v>
      </c>
      <c r="E2048" s="30">
        <v>8</v>
      </c>
      <c r="H2048" s="30" t="s">
        <v>52</v>
      </c>
      <c r="I2048" s="69">
        <f t="shared" si="128"/>
        <v>45444</v>
      </c>
      <c r="J2048" s="30" t="str">
        <f>CHOOSE(SUMPRODUCT((K2048:L2048&gt;0)*{1,2})+1,"","переработка","норма","норма + переработка")</f>
        <v>переработка</v>
      </c>
      <c r="K2048" s="30">
        <f t="shared" ref="K2048:K2111" si="130">MIN(E2048,E2048-L2048)</f>
        <v>8</v>
      </c>
      <c r="L2048" s="30">
        <f>IF(A2048="В/П",,MIN(SUMIFS(L$3:L2047,H$3:H2047,H2048,B$3:B2047,B2048)+E2048,8)-SUMIFS(L$3:L2047,H$3:H2047,H2048,B$3:B2047,B2048))</f>
        <v>0</v>
      </c>
    </row>
    <row r="2049" spans="1:12" x14ac:dyDescent="0.2">
      <c r="A2049" s="66" t="s">
        <v>53</v>
      </c>
      <c r="B2049" s="6">
        <v>45444</v>
      </c>
      <c r="C2049" s="71" t="str">
        <f t="shared" si="129"/>
        <v>Сб</v>
      </c>
      <c r="E2049" s="30">
        <v>0</v>
      </c>
      <c r="H2049" s="30" t="s">
        <v>32</v>
      </c>
      <c r="I2049" s="69">
        <f t="shared" si="128"/>
        <v>45444</v>
      </c>
      <c r="J2049" s="30" t="str">
        <f>CHOOSE(SUMPRODUCT((K2049:L2049&gt;0)*{1,2})+1,"","переработка","норма","норма + переработка")</f>
        <v/>
      </c>
      <c r="K2049" s="30">
        <f t="shared" si="130"/>
        <v>0</v>
      </c>
      <c r="L2049" s="30">
        <f>IF(A2049="В/П",,MIN(SUMIFS(L$3:L2048,H$3:H2048,H2049,B$3:B2048,B2049)+E2049,8)-SUMIFS(L$3:L2048,H$3:H2048,H2049,B$3:B2048,B2049))</f>
        <v>0</v>
      </c>
    </row>
    <row r="2050" spans="1:12" x14ac:dyDescent="0.2">
      <c r="A2050" s="66" t="s">
        <v>53</v>
      </c>
      <c r="B2050" s="6">
        <v>45445</v>
      </c>
      <c r="C2050" s="71" t="str">
        <f t="shared" si="129"/>
        <v>Вс</v>
      </c>
      <c r="E2050" s="30">
        <v>0</v>
      </c>
      <c r="H2050" s="30" t="s">
        <v>32</v>
      </c>
      <c r="I2050" s="69">
        <f t="shared" si="128"/>
        <v>45444</v>
      </c>
      <c r="J2050" s="30" t="str">
        <f>CHOOSE(SUMPRODUCT((K2050:L2050&gt;0)*{1,2})+1,"","переработка","норма","норма + переработка")</f>
        <v/>
      </c>
      <c r="K2050" s="30">
        <f t="shared" si="130"/>
        <v>0</v>
      </c>
      <c r="L2050" s="30">
        <f>IF(A2050="В/П",,MIN(SUMIFS(L$3:L2049,H$3:H2049,H2050,B$3:B2049,B2050)+E2050,8)-SUMIFS(L$3:L2049,H$3:H2049,H2050,B$3:B2049,B2050))</f>
        <v>0</v>
      </c>
    </row>
    <row r="2051" spans="1:12" x14ac:dyDescent="0.2">
      <c r="B2051" s="6">
        <v>45446</v>
      </c>
      <c r="C2051" s="71" t="str">
        <f t="shared" si="129"/>
        <v>Пн</v>
      </c>
      <c r="D2051" s="30" t="s">
        <v>77</v>
      </c>
      <c r="E2051" s="30">
        <v>8</v>
      </c>
      <c r="H2051" s="30" t="s">
        <v>32</v>
      </c>
      <c r="I2051" s="69">
        <f t="shared" si="128"/>
        <v>45444</v>
      </c>
      <c r="J2051" s="30" t="str">
        <f>CHOOSE(SUMPRODUCT((K2051:L2051&gt;0)*{1,2})+1,"","переработка","норма","норма + переработка")</f>
        <v>норма</v>
      </c>
      <c r="K2051" s="30">
        <f t="shared" si="130"/>
        <v>0</v>
      </c>
      <c r="L2051" s="30">
        <f>IF(A2051="В/П",,MIN(SUMIFS(L$3:L2050,H$3:H2050,H2051,B$3:B2050,B2051)+E2051,8)-SUMIFS(L$3:L2050,H$3:H2050,H2051,B$3:B2050,B2051))</f>
        <v>8</v>
      </c>
    </row>
    <row r="2052" spans="1:12" x14ac:dyDescent="0.2">
      <c r="B2052" s="6">
        <v>45447</v>
      </c>
      <c r="C2052" s="71" t="str">
        <f t="shared" si="129"/>
        <v>Вт</v>
      </c>
      <c r="D2052" s="30" t="s">
        <v>77</v>
      </c>
      <c r="E2052" s="30">
        <v>8</v>
      </c>
      <c r="H2052" s="30" t="s">
        <v>32</v>
      </c>
      <c r="I2052" s="69">
        <f t="shared" si="128"/>
        <v>45444</v>
      </c>
      <c r="J2052" s="30" t="str">
        <f>CHOOSE(SUMPRODUCT((K2052:L2052&gt;0)*{1,2})+1,"","переработка","норма","норма + переработка")</f>
        <v>норма</v>
      </c>
      <c r="K2052" s="30">
        <f t="shared" si="130"/>
        <v>0</v>
      </c>
      <c r="L2052" s="30">
        <f>IF(A2052="В/П",,MIN(SUMIFS(L$3:L2051,H$3:H2051,H2052,B$3:B2051,B2052)+E2052,8)-SUMIFS(L$3:L2051,H$3:H2051,H2052,B$3:B2051,B2052))</f>
        <v>8</v>
      </c>
    </row>
    <row r="2053" spans="1:12" x14ac:dyDescent="0.2">
      <c r="B2053" s="6">
        <v>45448</v>
      </c>
      <c r="C2053" s="71" t="str">
        <f t="shared" si="129"/>
        <v>Ср</v>
      </c>
      <c r="D2053" s="30" t="s">
        <v>77</v>
      </c>
      <c r="E2053" s="30">
        <v>8</v>
      </c>
      <c r="H2053" s="30" t="s">
        <v>32</v>
      </c>
      <c r="I2053" s="69">
        <f t="shared" si="128"/>
        <v>45444</v>
      </c>
      <c r="J2053" s="30" t="str">
        <f>CHOOSE(SUMPRODUCT((K2053:L2053&gt;0)*{1,2})+1,"","переработка","норма","норма + переработка")</f>
        <v>норма</v>
      </c>
      <c r="K2053" s="30">
        <f t="shared" si="130"/>
        <v>0</v>
      </c>
      <c r="L2053" s="30">
        <f>IF(A2053="В/П",,MIN(SUMIFS(L$3:L2052,H$3:H2052,H2053,B$3:B2052,B2053)+E2053,8)-SUMIFS(L$3:L2052,H$3:H2052,H2053,B$3:B2052,B2053))</f>
        <v>8</v>
      </c>
    </row>
    <row r="2054" spans="1:12" x14ac:dyDescent="0.2">
      <c r="B2054" s="6">
        <v>45449</v>
      </c>
      <c r="C2054" s="71" t="str">
        <f t="shared" si="129"/>
        <v>Чт</v>
      </c>
      <c r="D2054" s="30" t="s">
        <v>77</v>
      </c>
      <c r="E2054" s="30">
        <v>8</v>
      </c>
      <c r="H2054" s="30" t="s">
        <v>32</v>
      </c>
      <c r="I2054" s="69">
        <f t="shared" si="128"/>
        <v>45444</v>
      </c>
      <c r="J2054" s="30" t="str">
        <f>CHOOSE(SUMPRODUCT((K2054:L2054&gt;0)*{1,2})+1,"","переработка","норма","норма + переработка")</f>
        <v>норма</v>
      </c>
      <c r="K2054" s="30">
        <f t="shared" si="130"/>
        <v>0</v>
      </c>
      <c r="L2054" s="30">
        <f>IF(A2054="В/П",,MIN(SUMIFS(L$3:L2053,H$3:H2053,H2054,B$3:B2053,B2054)+E2054,8)-SUMIFS(L$3:L2053,H$3:H2053,H2054,B$3:B2053,B2054))</f>
        <v>8</v>
      </c>
    </row>
    <row r="2055" spans="1:12" x14ac:dyDescent="0.2">
      <c r="B2055" s="6">
        <v>45450</v>
      </c>
      <c r="C2055" s="71" t="str">
        <f t="shared" si="129"/>
        <v>Пт</v>
      </c>
      <c r="D2055" s="30" t="s">
        <v>77</v>
      </c>
      <c r="E2055" s="30">
        <v>8</v>
      </c>
      <c r="H2055" s="30" t="s">
        <v>32</v>
      </c>
      <c r="I2055" s="69">
        <f t="shared" si="128"/>
        <v>45444</v>
      </c>
      <c r="J2055" s="30" t="str">
        <f>CHOOSE(SUMPRODUCT((K2055:L2055&gt;0)*{1,2})+1,"","переработка","норма","норма + переработка")</f>
        <v>норма</v>
      </c>
      <c r="K2055" s="30">
        <f t="shared" si="130"/>
        <v>0</v>
      </c>
      <c r="L2055" s="30">
        <f>IF(A2055="В/П",,MIN(SUMIFS(L$3:L2054,H$3:H2054,H2055,B$3:B2054,B2055)+E2055,8)-SUMIFS(L$3:L2054,H$3:H2054,H2055,B$3:B2054,B2055))</f>
        <v>8</v>
      </c>
    </row>
    <row r="2056" spans="1:12" x14ac:dyDescent="0.2">
      <c r="A2056" s="66" t="s">
        <v>53</v>
      </c>
      <c r="B2056" s="6">
        <v>45451</v>
      </c>
      <c r="C2056" s="71" t="str">
        <f t="shared" si="129"/>
        <v>Сб</v>
      </c>
      <c r="E2056" s="30">
        <v>0</v>
      </c>
      <c r="H2056" s="30" t="s">
        <v>32</v>
      </c>
      <c r="I2056" s="69">
        <f t="shared" si="128"/>
        <v>45444</v>
      </c>
      <c r="J2056" s="30" t="str">
        <f>CHOOSE(SUMPRODUCT((K2056:L2056&gt;0)*{1,2})+1,"","переработка","норма","норма + переработка")</f>
        <v/>
      </c>
      <c r="K2056" s="30">
        <f t="shared" si="130"/>
        <v>0</v>
      </c>
      <c r="L2056" s="30">
        <f>IF(A2056="В/П",,MIN(SUMIFS(L$3:L2055,H$3:H2055,H2056,B$3:B2055,B2056)+E2056,8)-SUMIFS(L$3:L2055,H$3:H2055,H2056,B$3:B2055,B2056))</f>
        <v>0</v>
      </c>
    </row>
    <row r="2057" spans="1:12" x14ac:dyDescent="0.2">
      <c r="A2057" s="66" t="s">
        <v>53</v>
      </c>
      <c r="B2057" s="6">
        <v>45452</v>
      </c>
      <c r="C2057" s="71" t="str">
        <f t="shared" si="129"/>
        <v>Вс</v>
      </c>
      <c r="E2057" s="30">
        <v>0</v>
      </c>
      <c r="H2057" s="30" t="s">
        <v>32</v>
      </c>
      <c r="I2057" s="69">
        <f t="shared" ref="I2057:I2123" si="131">EOMONTH(B2057,-1)+1</f>
        <v>45444</v>
      </c>
      <c r="J2057" s="30" t="str">
        <f>CHOOSE(SUMPRODUCT((K2057:L2057&gt;0)*{1,2})+1,"","переработка","норма","норма + переработка")</f>
        <v/>
      </c>
      <c r="K2057" s="30">
        <f t="shared" si="130"/>
        <v>0</v>
      </c>
      <c r="L2057" s="30">
        <f>IF(A2057="В/П",,MIN(SUMIFS(L$3:L2056,H$3:H2056,H2057,B$3:B2056,B2057)+E2057,8)-SUMIFS(L$3:L2056,H$3:H2056,H2057,B$3:B2056,B2057))</f>
        <v>0</v>
      </c>
    </row>
    <row r="2058" spans="1:12" x14ac:dyDescent="0.2">
      <c r="B2058" s="6">
        <v>45453</v>
      </c>
      <c r="C2058" s="71" t="str">
        <f t="shared" si="129"/>
        <v>Пн</v>
      </c>
      <c r="D2058" s="30" t="s">
        <v>22</v>
      </c>
      <c r="E2058" s="30">
        <v>8</v>
      </c>
      <c r="H2058" s="30" t="s">
        <v>32</v>
      </c>
      <c r="I2058" s="69">
        <f t="shared" si="131"/>
        <v>45444</v>
      </c>
      <c r="J2058" s="30" t="str">
        <f>CHOOSE(SUMPRODUCT((K2058:L2058&gt;0)*{1,2})+1,"","переработка","норма","норма + переработка")</f>
        <v>норма</v>
      </c>
      <c r="K2058" s="30">
        <f t="shared" si="130"/>
        <v>0</v>
      </c>
      <c r="L2058" s="30">
        <f>IF(A2058="В/П",,MIN(SUMIFS(L$3:L2057,H$3:H2057,H2058,B$3:B2057,B2058)+E2058,8)-SUMIFS(L$3:L2057,H$3:H2057,H2058,B$3:B2057,B2058))</f>
        <v>8</v>
      </c>
    </row>
    <row r="2059" spans="1:12" x14ac:dyDescent="0.2">
      <c r="B2059" s="6">
        <v>45454</v>
      </c>
      <c r="C2059" s="71" t="str">
        <f t="shared" si="129"/>
        <v>Вт</v>
      </c>
      <c r="D2059" s="30" t="s">
        <v>22</v>
      </c>
      <c r="E2059" s="30">
        <v>8</v>
      </c>
      <c r="H2059" s="30" t="s">
        <v>32</v>
      </c>
      <c r="I2059" s="69">
        <f t="shared" si="131"/>
        <v>45444</v>
      </c>
      <c r="J2059" s="30" t="str">
        <f>CHOOSE(SUMPRODUCT((K2059:L2059&gt;0)*{1,2})+1,"","переработка","норма","норма + переработка")</f>
        <v>норма</v>
      </c>
      <c r="K2059" s="30">
        <f t="shared" si="130"/>
        <v>0</v>
      </c>
      <c r="L2059" s="30">
        <f>IF(A2059="В/П",,MIN(SUMIFS(L$3:L2058,H$3:H2058,H2059,B$3:B2058,B2059)+E2059,8)-SUMIFS(L$3:L2058,H$3:H2058,H2059,B$3:B2058,B2059))</f>
        <v>8</v>
      </c>
    </row>
    <row r="2060" spans="1:12" x14ac:dyDescent="0.2">
      <c r="A2060" s="66" t="s">
        <v>53</v>
      </c>
      <c r="B2060" s="6">
        <v>45455</v>
      </c>
      <c r="C2060" s="71" t="str">
        <f t="shared" si="129"/>
        <v>Ср</v>
      </c>
      <c r="D2060" s="30" t="s">
        <v>22</v>
      </c>
      <c r="E2060" s="30">
        <v>8</v>
      </c>
      <c r="H2060" s="30" t="s">
        <v>32</v>
      </c>
      <c r="I2060" s="69">
        <f t="shared" si="131"/>
        <v>45444</v>
      </c>
      <c r="J2060" s="30" t="str">
        <f>CHOOSE(SUMPRODUCT((K2060:L2060&gt;0)*{1,2})+1,"","переработка","норма","норма + переработка")</f>
        <v>переработка</v>
      </c>
      <c r="K2060" s="30">
        <f t="shared" si="130"/>
        <v>8</v>
      </c>
      <c r="L2060" s="30">
        <f>IF(A2060="В/П",,MIN(SUMIFS(L$3:L2059,H$3:H2059,H2060,B$3:B2059,B2060)+E2060,8)-SUMIFS(L$3:L2059,H$3:H2059,H2060,B$3:B2059,B2060))</f>
        <v>0</v>
      </c>
    </row>
    <row r="2061" spans="1:12" x14ac:dyDescent="0.2">
      <c r="B2061" s="6">
        <v>45456</v>
      </c>
      <c r="C2061" s="71" t="str">
        <f t="shared" si="129"/>
        <v>Чт</v>
      </c>
      <c r="D2061" s="30" t="s">
        <v>22</v>
      </c>
      <c r="E2061" s="30">
        <v>8</v>
      </c>
      <c r="H2061" s="30" t="s">
        <v>32</v>
      </c>
      <c r="I2061" s="69">
        <f t="shared" si="131"/>
        <v>45444</v>
      </c>
      <c r="J2061" s="30" t="str">
        <f>CHOOSE(SUMPRODUCT((K2061:L2061&gt;0)*{1,2})+1,"","переработка","норма","норма + переработка")</f>
        <v>норма</v>
      </c>
      <c r="K2061" s="30">
        <f t="shared" si="130"/>
        <v>0</v>
      </c>
      <c r="L2061" s="30">
        <f>IF(A2061="В/П",,MIN(SUMIFS(L$3:L2060,H$3:H2060,H2061,B$3:B2060,B2061)+E2061,8)-SUMIFS(L$3:L2060,H$3:H2060,H2061,B$3:B2060,B2061))</f>
        <v>8</v>
      </c>
    </row>
    <row r="2062" spans="1:12" x14ac:dyDescent="0.2">
      <c r="B2062" s="6">
        <v>45457</v>
      </c>
      <c r="C2062" s="71" t="str">
        <f t="shared" si="129"/>
        <v>Пт</v>
      </c>
      <c r="D2062" s="30" t="s">
        <v>22</v>
      </c>
      <c r="E2062" s="30">
        <v>8</v>
      </c>
      <c r="H2062" s="30" t="s">
        <v>32</v>
      </c>
      <c r="I2062" s="69">
        <f t="shared" si="131"/>
        <v>45444</v>
      </c>
      <c r="J2062" s="30" t="str">
        <f>CHOOSE(SUMPRODUCT((K2062:L2062&gt;0)*{1,2})+1,"","переработка","норма","норма + переработка")</f>
        <v>норма</v>
      </c>
      <c r="K2062" s="30">
        <f t="shared" si="130"/>
        <v>0</v>
      </c>
      <c r="L2062" s="30">
        <f>IF(A2062="В/П",,MIN(SUMIFS(L$3:L2061,H$3:H2061,H2062,B$3:B2061,B2062)+E2062,8)-SUMIFS(L$3:L2061,H$3:H2061,H2062,B$3:B2061,B2062))</f>
        <v>8</v>
      </c>
    </row>
    <row r="2063" spans="1:12" x14ac:dyDescent="0.2">
      <c r="A2063" s="66" t="s">
        <v>53</v>
      </c>
      <c r="B2063" s="6">
        <v>45458</v>
      </c>
      <c r="C2063" s="71" t="str">
        <f t="shared" si="129"/>
        <v>Сб</v>
      </c>
      <c r="E2063" s="30">
        <v>0</v>
      </c>
      <c r="H2063" s="30" t="s">
        <v>32</v>
      </c>
      <c r="I2063" s="69">
        <f t="shared" si="131"/>
        <v>45444</v>
      </c>
      <c r="J2063" s="30" t="str">
        <f>CHOOSE(SUMPRODUCT((K2063:L2063&gt;0)*{1,2})+1,"","переработка","норма","норма + переработка")</f>
        <v/>
      </c>
      <c r="K2063" s="30">
        <f t="shared" si="130"/>
        <v>0</v>
      </c>
      <c r="L2063" s="30">
        <f>IF(A2063="В/П",,MIN(SUMIFS(L$3:L2062,H$3:H2062,H2063,B$3:B2062,B2063)+E2063,8)-SUMIFS(L$3:L2062,H$3:H2062,H2063,B$3:B2062,B2063))</f>
        <v>0</v>
      </c>
    </row>
    <row r="2064" spans="1:12" x14ac:dyDescent="0.2">
      <c r="A2064" s="66" t="s">
        <v>53</v>
      </c>
      <c r="B2064" s="6">
        <v>45459</v>
      </c>
      <c r="C2064" s="71" t="str">
        <f t="shared" si="129"/>
        <v>Вс</v>
      </c>
      <c r="E2064" s="30">
        <v>0</v>
      </c>
      <c r="H2064" s="30" t="s">
        <v>32</v>
      </c>
      <c r="I2064" s="69">
        <f t="shared" si="131"/>
        <v>45444</v>
      </c>
      <c r="J2064" s="30" t="str">
        <f>CHOOSE(SUMPRODUCT((K2064:L2064&gt;0)*{1,2})+1,"","переработка","норма","норма + переработка")</f>
        <v/>
      </c>
      <c r="K2064" s="30">
        <f t="shared" si="130"/>
        <v>0</v>
      </c>
      <c r="L2064" s="30">
        <f>IF(A2064="В/П",,MIN(SUMIFS(L$3:L2063,H$3:H2063,H2064,B$3:B2063,B2064)+E2064,8)-SUMIFS(L$3:L2063,H$3:H2063,H2064,B$3:B2063,B2064))</f>
        <v>0</v>
      </c>
    </row>
    <row r="2065" spans="1:12" x14ac:dyDescent="0.2">
      <c r="B2065" s="6">
        <v>45460</v>
      </c>
      <c r="C2065" s="71" t="str">
        <f t="shared" si="129"/>
        <v>Пн</v>
      </c>
      <c r="D2065" s="30" t="s">
        <v>22</v>
      </c>
      <c r="E2065" s="30">
        <v>8</v>
      </c>
      <c r="H2065" s="30" t="s">
        <v>32</v>
      </c>
      <c r="I2065" s="69">
        <f t="shared" si="131"/>
        <v>45444</v>
      </c>
      <c r="J2065" s="30" t="str">
        <f>CHOOSE(SUMPRODUCT((K2065:L2065&gt;0)*{1,2})+1,"","переработка","норма","норма + переработка")</f>
        <v>норма</v>
      </c>
      <c r="K2065" s="30">
        <f t="shared" si="130"/>
        <v>0</v>
      </c>
      <c r="L2065" s="30">
        <f>IF(A2065="В/П",,MIN(SUMIFS(L$3:L2064,H$3:H2064,H2065,B$3:B2064,B2065)+E2065,8)-SUMIFS(L$3:L2064,H$3:H2064,H2065,B$3:B2064,B2065))</f>
        <v>8</v>
      </c>
    </row>
    <row r="2066" spans="1:12" x14ac:dyDescent="0.2">
      <c r="B2066" s="6">
        <v>45461</v>
      </c>
      <c r="C2066" s="71" t="str">
        <f t="shared" si="129"/>
        <v>Вт</v>
      </c>
      <c r="D2066" s="30" t="s">
        <v>22</v>
      </c>
      <c r="E2066" s="30">
        <v>8</v>
      </c>
      <c r="H2066" s="30" t="s">
        <v>32</v>
      </c>
      <c r="I2066" s="69">
        <f t="shared" si="131"/>
        <v>45444</v>
      </c>
      <c r="J2066" s="30" t="str">
        <f>CHOOSE(SUMPRODUCT((K2066:L2066&gt;0)*{1,2})+1,"","переработка","норма","норма + переработка")</f>
        <v>норма</v>
      </c>
      <c r="K2066" s="30">
        <f t="shared" si="130"/>
        <v>0</v>
      </c>
      <c r="L2066" s="30">
        <f>IF(A2066="В/П",,MIN(SUMIFS(L$3:L2065,H$3:H2065,H2066,B$3:B2065,B2066)+E2066,8)-SUMIFS(L$3:L2065,H$3:H2065,H2066,B$3:B2065,B2066))</f>
        <v>8</v>
      </c>
    </row>
    <row r="2067" spans="1:12" x14ac:dyDescent="0.2">
      <c r="B2067" s="6">
        <v>45462</v>
      </c>
      <c r="C2067" s="71" t="str">
        <f t="shared" si="129"/>
        <v>Ср</v>
      </c>
      <c r="D2067" s="30" t="s">
        <v>22</v>
      </c>
      <c r="E2067" s="30">
        <v>8</v>
      </c>
      <c r="H2067" s="30" t="s">
        <v>32</v>
      </c>
      <c r="I2067" s="69">
        <f t="shared" si="131"/>
        <v>45444</v>
      </c>
      <c r="J2067" s="30" t="str">
        <f>CHOOSE(SUMPRODUCT((K2067:L2067&gt;0)*{1,2})+1,"","переработка","норма","норма + переработка")</f>
        <v>норма</v>
      </c>
      <c r="K2067" s="30">
        <f t="shared" si="130"/>
        <v>0</v>
      </c>
      <c r="L2067" s="30">
        <f>IF(A2067="В/П",,MIN(SUMIFS(L$3:L2066,H$3:H2066,H2067,B$3:B2066,B2067)+E2067,8)-SUMIFS(L$3:L2066,H$3:H2066,H2067,B$3:B2066,B2067))</f>
        <v>8</v>
      </c>
    </row>
    <row r="2068" spans="1:12" x14ac:dyDescent="0.2">
      <c r="B2068" s="6">
        <v>45463</v>
      </c>
      <c r="C2068" s="71" t="str">
        <f t="shared" si="129"/>
        <v>Чт</v>
      </c>
      <c r="D2068" s="30" t="s">
        <v>22</v>
      </c>
      <c r="E2068" s="30">
        <v>8</v>
      </c>
      <c r="H2068" s="30" t="s">
        <v>32</v>
      </c>
      <c r="I2068" s="69">
        <f t="shared" si="131"/>
        <v>45444</v>
      </c>
      <c r="J2068" s="30" t="str">
        <f>CHOOSE(SUMPRODUCT((K2068:L2068&gt;0)*{1,2})+1,"","переработка","норма","норма + переработка")</f>
        <v>норма</v>
      </c>
      <c r="K2068" s="30">
        <f t="shared" si="130"/>
        <v>0</v>
      </c>
      <c r="L2068" s="30">
        <f>IF(A2068="В/П",,MIN(SUMIFS(L$3:L2067,H$3:H2067,H2068,B$3:B2067,B2068)+E2068,8)-SUMIFS(L$3:L2067,H$3:H2067,H2068,B$3:B2067,B2068))</f>
        <v>8</v>
      </c>
    </row>
    <row r="2069" spans="1:12" x14ac:dyDescent="0.2">
      <c r="B2069" s="6">
        <v>45464</v>
      </c>
      <c r="C2069" s="71" t="str">
        <f t="shared" si="129"/>
        <v>Пт</v>
      </c>
      <c r="D2069" s="30" t="s">
        <v>22</v>
      </c>
      <c r="E2069" s="30">
        <v>8</v>
      </c>
      <c r="H2069" s="30" t="s">
        <v>32</v>
      </c>
      <c r="I2069" s="69">
        <f t="shared" si="131"/>
        <v>45444</v>
      </c>
      <c r="J2069" s="30" t="str">
        <f>CHOOSE(SUMPRODUCT((K2069:L2069&gt;0)*{1,2})+1,"","переработка","норма","норма + переработка")</f>
        <v>норма</v>
      </c>
      <c r="K2069" s="30">
        <f t="shared" si="130"/>
        <v>0</v>
      </c>
      <c r="L2069" s="30">
        <f>IF(A2069="В/П",,MIN(SUMIFS(L$3:L2068,H$3:H2068,H2069,B$3:B2068,B2069)+E2069,8)-SUMIFS(L$3:L2068,H$3:H2068,H2069,B$3:B2068,B2069))</f>
        <v>8</v>
      </c>
    </row>
    <row r="2070" spans="1:12" x14ac:dyDescent="0.2">
      <c r="A2070" s="66" t="s">
        <v>53</v>
      </c>
      <c r="B2070" s="6">
        <v>45465</v>
      </c>
      <c r="C2070" s="71" t="str">
        <f t="shared" si="129"/>
        <v>Сб</v>
      </c>
      <c r="E2070" s="30">
        <v>0</v>
      </c>
      <c r="H2070" s="30" t="s">
        <v>32</v>
      </c>
      <c r="I2070" s="69">
        <f t="shared" si="131"/>
        <v>45444</v>
      </c>
      <c r="J2070" s="30" t="str">
        <f>CHOOSE(SUMPRODUCT((K2070:L2070&gt;0)*{1,2})+1,"","переработка","норма","норма + переработка")</f>
        <v/>
      </c>
      <c r="K2070" s="30">
        <f t="shared" si="130"/>
        <v>0</v>
      </c>
      <c r="L2070" s="30">
        <f>IF(A2070="В/П",,MIN(SUMIFS(L$3:L2069,H$3:H2069,H2070,B$3:B2069,B2070)+E2070,8)-SUMIFS(L$3:L2069,H$3:H2069,H2070,B$3:B2069,B2070))</f>
        <v>0</v>
      </c>
    </row>
    <row r="2071" spans="1:12" x14ac:dyDescent="0.2">
      <c r="A2071" s="66" t="s">
        <v>53</v>
      </c>
      <c r="B2071" s="6">
        <v>45466</v>
      </c>
      <c r="C2071" s="71" t="str">
        <f t="shared" si="129"/>
        <v>Вс</v>
      </c>
      <c r="E2071" s="30">
        <v>0</v>
      </c>
      <c r="H2071" s="30" t="s">
        <v>32</v>
      </c>
      <c r="I2071" s="69">
        <f t="shared" si="131"/>
        <v>45444</v>
      </c>
      <c r="J2071" s="30" t="str">
        <f>CHOOSE(SUMPRODUCT((K2071:L2071&gt;0)*{1,2})+1,"","переработка","норма","норма + переработка")</f>
        <v/>
      </c>
      <c r="K2071" s="30">
        <f t="shared" si="130"/>
        <v>0</v>
      </c>
      <c r="L2071" s="30">
        <f>IF(A2071="В/П",,MIN(SUMIFS(L$3:L2070,H$3:H2070,H2071,B$3:B2070,B2071)+E2071,8)-SUMIFS(L$3:L2070,H$3:H2070,H2071,B$3:B2070,B2071))</f>
        <v>0</v>
      </c>
    </row>
    <row r="2072" spans="1:12" x14ac:dyDescent="0.2">
      <c r="B2072" s="6">
        <v>45467</v>
      </c>
      <c r="C2072" s="71" t="str">
        <f t="shared" si="129"/>
        <v>Пн</v>
      </c>
      <c r="D2072" s="30" t="s">
        <v>22</v>
      </c>
      <c r="E2072" s="30">
        <v>8</v>
      </c>
      <c r="H2072" s="30" t="s">
        <v>32</v>
      </c>
      <c r="I2072" s="69">
        <f t="shared" si="131"/>
        <v>45444</v>
      </c>
      <c r="J2072" s="30" t="str">
        <f>CHOOSE(SUMPRODUCT((K2072:L2072&gt;0)*{1,2})+1,"","переработка","норма","норма + переработка")</f>
        <v>норма</v>
      </c>
      <c r="K2072" s="30">
        <f t="shared" si="130"/>
        <v>0</v>
      </c>
      <c r="L2072" s="30">
        <f>IF(A2072="В/П",,MIN(SUMIFS(L$3:L2071,H$3:H2071,H2072,B$3:B2071,B2072)+E2072,8)-SUMIFS(L$3:L2071,H$3:H2071,H2072,B$3:B2071,B2072))</f>
        <v>8</v>
      </c>
    </row>
    <row r="2073" spans="1:12" x14ac:dyDescent="0.2">
      <c r="B2073" s="6">
        <v>45468</v>
      </c>
      <c r="C2073" s="71" t="str">
        <f t="shared" si="129"/>
        <v>Вт</v>
      </c>
      <c r="D2073" s="30" t="s">
        <v>77</v>
      </c>
      <c r="E2073" s="30">
        <v>8</v>
      </c>
      <c r="H2073" s="30" t="s">
        <v>32</v>
      </c>
      <c r="I2073" s="69">
        <f t="shared" si="131"/>
        <v>45444</v>
      </c>
      <c r="J2073" s="30" t="str">
        <f>CHOOSE(SUMPRODUCT((K2073:L2073&gt;0)*{1,2})+1,"","переработка","норма","норма + переработка")</f>
        <v>норма</v>
      </c>
      <c r="K2073" s="30">
        <f t="shared" si="130"/>
        <v>0</v>
      </c>
      <c r="L2073" s="30">
        <f>IF(A2073="В/П",,MIN(SUMIFS(L$3:L2072,H$3:H2072,H2073,B$3:B2072,B2073)+E2073,8)-SUMIFS(L$3:L2072,H$3:H2072,H2073,B$3:B2072,B2073))</f>
        <v>8</v>
      </c>
    </row>
    <row r="2074" spans="1:12" x14ac:dyDescent="0.2">
      <c r="B2074" s="6">
        <v>45469</v>
      </c>
      <c r="C2074" s="71" t="str">
        <f t="shared" si="129"/>
        <v>Ср</v>
      </c>
      <c r="D2074" s="30" t="s">
        <v>77</v>
      </c>
      <c r="E2074" s="30">
        <v>8</v>
      </c>
      <c r="H2074" s="30" t="s">
        <v>32</v>
      </c>
      <c r="I2074" s="69">
        <f t="shared" si="131"/>
        <v>45444</v>
      </c>
      <c r="J2074" s="30" t="str">
        <f>CHOOSE(SUMPRODUCT((K2074:L2074&gt;0)*{1,2})+1,"","переработка","норма","норма + переработка")</f>
        <v>норма</v>
      </c>
      <c r="K2074" s="30">
        <f t="shared" si="130"/>
        <v>0</v>
      </c>
      <c r="L2074" s="30">
        <f>IF(A2074="В/П",,MIN(SUMIFS(L$3:L2073,H$3:H2073,H2074,B$3:B2073,B2074)+E2074,8)-SUMIFS(L$3:L2073,H$3:H2073,H2074,B$3:B2073,B2074))</f>
        <v>8</v>
      </c>
    </row>
    <row r="2075" spans="1:12" x14ac:dyDescent="0.2">
      <c r="B2075" s="6">
        <v>45470</v>
      </c>
      <c r="C2075" s="71" t="str">
        <f t="shared" si="129"/>
        <v>Чт</v>
      </c>
      <c r="D2075" s="30" t="s">
        <v>77</v>
      </c>
      <c r="E2075" s="30">
        <v>8</v>
      </c>
      <c r="H2075" s="30" t="s">
        <v>32</v>
      </c>
      <c r="I2075" s="69">
        <f t="shared" si="131"/>
        <v>45444</v>
      </c>
      <c r="J2075" s="30" t="str">
        <f>CHOOSE(SUMPRODUCT((K2075:L2075&gt;0)*{1,2})+1,"","переработка","норма","норма + переработка")</f>
        <v>норма</v>
      </c>
      <c r="K2075" s="30">
        <f t="shared" si="130"/>
        <v>0</v>
      </c>
      <c r="L2075" s="30">
        <f>IF(A2075="В/П",,MIN(SUMIFS(L$3:L2074,H$3:H2074,H2075,B$3:B2074,B2075)+E2075,8)-SUMIFS(L$3:L2074,H$3:H2074,H2075,B$3:B2074,B2075))</f>
        <v>8</v>
      </c>
    </row>
    <row r="2076" spans="1:12" x14ac:dyDescent="0.2">
      <c r="B2076" s="6">
        <v>45471</v>
      </c>
      <c r="C2076" s="71" t="str">
        <f t="shared" si="129"/>
        <v>Пт</v>
      </c>
      <c r="D2076" s="30" t="s">
        <v>77</v>
      </c>
      <c r="E2076" s="30">
        <v>8</v>
      </c>
      <c r="H2076" s="30" t="s">
        <v>32</v>
      </c>
      <c r="I2076" s="69">
        <f t="shared" si="131"/>
        <v>45444</v>
      </c>
      <c r="J2076" s="30" t="str">
        <f>CHOOSE(SUMPRODUCT((K2076:L2076&gt;0)*{1,2})+1,"","переработка","норма","норма + переработка")</f>
        <v>норма</v>
      </c>
      <c r="K2076" s="30">
        <f t="shared" si="130"/>
        <v>0</v>
      </c>
      <c r="L2076" s="30">
        <f>IF(A2076="В/П",,MIN(SUMIFS(L$3:L2075,H$3:H2075,H2076,B$3:B2075,B2076)+E2076,8)-SUMIFS(L$3:L2075,H$3:H2075,H2076,B$3:B2075,B2076))</f>
        <v>8</v>
      </c>
    </row>
    <row r="2077" spans="1:12" x14ac:dyDescent="0.2">
      <c r="A2077" s="66" t="s">
        <v>53</v>
      </c>
      <c r="B2077" s="6">
        <v>45472</v>
      </c>
      <c r="C2077" s="71" t="str">
        <f t="shared" si="129"/>
        <v>Сб</v>
      </c>
      <c r="E2077" s="30">
        <v>0</v>
      </c>
      <c r="H2077" s="30" t="s">
        <v>32</v>
      </c>
      <c r="I2077" s="69">
        <f t="shared" si="131"/>
        <v>45444</v>
      </c>
      <c r="J2077" s="30" t="str">
        <f>CHOOSE(SUMPRODUCT((K2077:L2077&gt;0)*{1,2})+1,"","переработка","норма","норма + переработка")</f>
        <v/>
      </c>
      <c r="K2077" s="30">
        <f t="shared" si="130"/>
        <v>0</v>
      </c>
      <c r="L2077" s="30">
        <f>IF(A2077="В/П",,MIN(SUMIFS(L$3:L2076,H$3:H2076,H2077,B$3:B2076,B2077)+E2077,8)-SUMIFS(L$3:L2076,H$3:H2076,H2077,B$3:B2076,B2077))</f>
        <v>0</v>
      </c>
    </row>
    <row r="2078" spans="1:12" x14ac:dyDescent="0.2">
      <c r="A2078" s="66" t="s">
        <v>53</v>
      </c>
      <c r="B2078" s="6">
        <v>45473</v>
      </c>
      <c r="C2078" s="71" t="str">
        <f t="shared" si="129"/>
        <v>Вс</v>
      </c>
      <c r="E2078" s="30">
        <v>0</v>
      </c>
      <c r="H2078" s="30" t="s">
        <v>32</v>
      </c>
      <c r="I2078" s="69">
        <f t="shared" si="131"/>
        <v>45444</v>
      </c>
      <c r="J2078" s="30" t="str">
        <f>CHOOSE(SUMPRODUCT((K2078:L2078&gt;0)*{1,2})+1,"","переработка","норма","норма + переработка")</f>
        <v/>
      </c>
      <c r="K2078" s="30">
        <f t="shared" si="130"/>
        <v>0</v>
      </c>
      <c r="L2078" s="30">
        <f>IF(A2078="В/П",,MIN(SUMIFS(L$3:L2077,H$3:H2077,H2078,B$3:B2077,B2078)+E2078,8)-SUMIFS(L$3:L2077,H$3:H2077,H2078,B$3:B2077,B2078))</f>
        <v>0</v>
      </c>
    </row>
    <row r="2079" spans="1:12" x14ac:dyDescent="0.2">
      <c r="A2079" s="66" t="s">
        <v>53</v>
      </c>
      <c r="B2079" s="6">
        <v>45444</v>
      </c>
      <c r="C2079" s="71" t="str">
        <f t="shared" si="129"/>
        <v>Сб</v>
      </c>
      <c r="E2079" s="30">
        <v>0</v>
      </c>
      <c r="H2079" s="30" t="s">
        <v>46</v>
      </c>
      <c r="I2079" s="69">
        <f t="shared" si="131"/>
        <v>45444</v>
      </c>
      <c r="J2079" s="30" t="str">
        <f>CHOOSE(SUMPRODUCT((K2079:L2079&gt;0)*{1,2})+1,"","переработка","норма","норма + переработка")</f>
        <v/>
      </c>
      <c r="K2079" s="30">
        <f t="shared" si="130"/>
        <v>0</v>
      </c>
      <c r="L2079" s="30">
        <f>IF(A2079="В/П",,MIN(SUMIFS(L$3:L2078,H$3:H2078,H2079,B$3:B2078,B2079)+E2079,8)-SUMIFS(L$3:L2078,H$3:H2078,H2079,B$3:B2078,B2079))</f>
        <v>0</v>
      </c>
    </row>
    <row r="2080" spans="1:12" x14ac:dyDescent="0.2">
      <c r="A2080" s="66" t="s">
        <v>53</v>
      </c>
      <c r="B2080" s="6">
        <v>45445</v>
      </c>
      <c r="C2080" s="71" t="str">
        <f t="shared" si="129"/>
        <v>Вс</v>
      </c>
      <c r="E2080" s="30">
        <v>0</v>
      </c>
      <c r="H2080" s="30" t="s">
        <v>46</v>
      </c>
      <c r="I2080" s="69">
        <f t="shared" si="131"/>
        <v>45444</v>
      </c>
      <c r="J2080" s="30" t="str">
        <f>CHOOSE(SUMPRODUCT((K2080:L2080&gt;0)*{1,2})+1,"","переработка","норма","норма + переработка")</f>
        <v/>
      </c>
      <c r="K2080" s="30">
        <f t="shared" si="130"/>
        <v>0</v>
      </c>
      <c r="L2080" s="30">
        <f>IF(A2080="В/П",,MIN(SUMIFS(L$3:L2079,H$3:H2079,H2080,B$3:B2079,B2080)+E2080,8)-SUMIFS(L$3:L2079,H$3:H2079,H2080,B$3:B2079,B2080))</f>
        <v>0</v>
      </c>
    </row>
    <row r="2081" spans="1:12" x14ac:dyDescent="0.2">
      <c r="B2081" s="6">
        <v>45446</v>
      </c>
      <c r="C2081" s="71" t="str">
        <f t="shared" si="129"/>
        <v>Пн</v>
      </c>
      <c r="D2081" s="30" t="s">
        <v>87</v>
      </c>
      <c r="E2081" s="30">
        <v>8</v>
      </c>
      <c r="H2081" s="30" t="s">
        <v>46</v>
      </c>
      <c r="I2081" s="69">
        <f t="shared" si="131"/>
        <v>45444</v>
      </c>
      <c r="J2081" s="30" t="str">
        <f>CHOOSE(SUMPRODUCT((K2081:L2081&gt;0)*{1,2})+1,"","переработка","норма","норма + переработка")</f>
        <v>норма</v>
      </c>
      <c r="K2081" s="30">
        <f t="shared" si="130"/>
        <v>0</v>
      </c>
      <c r="L2081" s="30">
        <f>IF(A2081="В/П",,MIN(SUMIFS(L$3:L2080,H$3:H2080,H2081,B$3:B2080,B2081)+E2081,8)-SUMIFS(L$3:L2080,H$3:H2080,H2081,B$3:B2080,B2081))</f>
        <v>8</v>
      </c>
    </row>
    <row r="2082" spans="1:12" x14ac:dyDescent="0.2">
      <c r="B2082" s="6">
        <v>45447</v>
      </c>
      <c r="C2082" s="71" t="str">
        <f t="shared" si="129"/>
        <v>Вт</v>
      </c>
      <c r="D2082" s="30" t="s">
        <v>87</v>
      </c>
      <c r="E2082" s="30">
        <v>8</v>
      </c>
      <c r="H2082" s="30" t="s">
        <v>46</v>
      </c>
      <c r="I2082" s="69">
        <f t="shared" si="131"/>
        <v>45444</v>
      </c>
      <c r="J2082" s="30" t="str">
        <f>CHOOSE(SUMPRODUCT((K2082:L2082&gt;0)*{1,2})+1,"","переработка","норма","норма + переработка")</f>
        <v>норма</v>
      </c>
      <c r="K2082" s="30">
        <f t="shared" si="130"/>
        <v>0</v>
      </c>
      <c r="L2082" s="30">
        <f>IF(A2082="В/П",,MIN(SUMIFS(L$3:L2081,H$3:H2081,H2082,B$3:B2081,B2082)+E2082,8)-SUMIFS(L$3:L2081,H$3:H2081,H2082,B$3:B2081,B2082))</f>
        <v>8</v>
      </c>
    </row>
    <row r="2083" spans="1:12" x14ac:dyDescent="0.2">
      <c r="B2083" s="6">
        <v>45448</v>
      </c>
      <c r="C2083" s="71" t="str">
        <f t="shared" si="129"/>
        <v>Ср</v>
      </c>
      <c r="D2083" s="30" t="s">
        <v>87</v>
      </c>
      <c r="E2083" s="30">
        <v>8</v>
      </c>
      <c r="H2083" s="30" t="s">
        <v>46</v>
      </c>
      <c r="I2083" s="69">
        <f t="shared" si="131"/>
        <v>45444</v>
      </c>
      <c r="J2083" s="30" t="str">
        <f>CHOOSE(SUMPRODUCT((K2083:L2083&gt;0)*{1,2})+1,"","переработка","норма","норма + переработка")</f>
        <v>норма</v>
      </c>
      <c r="K2083" s="30">
        <f t="shared" si="130"/>
        <v>0</v>
      </c>
      <c r="L2083" s="30">
        <f>IF(A2083="В/П",,MIN(SUMIFS(L$3:L2082,H$3:H2082,H2083,B$3:B2082,B2083)+E2083,8)-SUMIFS(L$3:L2082,H$3:H2082,H2083,B$3:B2082,B2083))</f>
        <v>8</v>
      </c>
    </row>
    <row r="2084" spans="1:12" x14ac:dyDescent="0.2">
      <c r="B2084" s="6">
        <v>45449</v>
      </c>
      <c r="C2084" s="71" t="str">
        <f t="shared" si="129"/>
        <v>Чт</v>
      </c>
      <c r="D2084" s="30" t="s">
        <v>87</v>
      </c>
      <c r="E2084" s="30">
        <v>8</v>
      </c>
      <c r="H2084" s="30" t="s">
        <v>46</v>
      </c>
      <c r="I2084" s="69">
        <f t="shared" si="131"/>
        <v>45444</v>
      </c>
      <c r="J2084" s="30" t="str">
        <f>CHOOSE(SUMPRODUCT((K2084:L2084&gt;0)*{1,2})+1,"","переработка","норма","норма + переработка")</f>
        <v>норма</v>
      </c>
      <c r="K2084" s="30">
        <f t="shared" si="130"/>
        <v>0</v>
      </c>
      <c r="L2084" s="30">
        <f>IF(A2084="В/П",,MIN(SUMIFS(L$3:L2083,H$3:H2083,H2084,B$3:B2083,B2084)+E2084,8)-SUMIFS(L$3:L2083,H$3:H2083,H2084,B$3:B2083,B2084))</f>
        <v>8</v>
      </c>
    </row>
    <row r="2085" spans="1:12" x14ac:dyDescent="0.2">
      <c r="B2085" s="6">
        <v>45450</v>
      </c>
      <c r="C2085" s="71" t="str">
        <f t="shared" si="129"/>
        <v>Пт</v>
      </c>
      <c r="D2085" s="30" t="s">
        <v>87</v>
      </c>
      <c r="E2085" s="30">
        <v>8</v>
      </c>
      <c r="H2085" s="30" t="s">
        <v>46</v>
      </c>
      <c r="I2085" s="69">
        <f t="shared" si="131"/>
        <v>45444</v>
      </c>
      <c r="J2085" s="30" t="str">
        <f>CHOOSE(SUMPRODUCT((K2085:L2085&gt;0)*{1,2})+1,"","переработка","норма","норма + переработка")</f>
        <v>норма</v>
      </c>
      <c r="K2085" s="30">
        <f t="shared" si="130"/>
        <v>0</v>
      </c>
      <c r="L2085" s="30">
        <f>IF(A2085="В/П",,MIN(SUMIFS(L$3:L2084,H$3:H2084,H2085,B$3:B2084,B2085)+E2085,8)-SUMIFS(L$3:L2084,H$3:H2084,H2085,B$3:B2084,B2085))</f>
        <v>8</v>
      </c>
    </row>
    <row r="2086" spans="1:12" x14ac:dyDescent="0.2">
      <c r="A2086" s="66" t="s">
        <v>53</v>
      </c>
      <c r="B2086" s="6">
        <v>45451</v>
      </c>
      <c r="C2086" s="71" t="str">
        <f t="shared" si="129"/>
        <v>Сб</v>
      </c>
      <c r="E2086" s="30">
        <v>0</v>
      </c>
      <c r="H2086" s="30" t="s">
        <v>46</v>
      </c>
      <c r="I2086" s="69">
        <f t="shared" si="131"/>
        <v>45444</v>
      </c>
      <c r="J2086" s="30" t="str">
        <f>CHOOSE(SUMPRODUCT((K2086:L2086&gt;0)*{1,2})+1,"","переработка","норма","норма + переработка")</f>
        <v/>
      </c>
      <c r="K2086" s="30">
        <f t="shared" si="130"/>
        <v>0</v>
      </c>
      <c r="L2086" s="30">
        <f>IF(A2086="В/П",,MIN(SUMIFS(L$3:L2085,H$3:H2085,H2086,B$3:B2085,B2086)+E2086,8)-SUMIFS(L$3:L2085,H$3:H2085,H2086,B$3:B2085,B2086))</f>
        <v>0</v>
      </c>
    </row>
    <row r="2087" spans="1:12" x14ac:dyDescent="0.2">
      <c r="A2087" s="66" t="s">
        <v>53</v>
      </c>
      <c r="B2087" s="6">
        <v>45452</v>
      </c>
      <c r="C2087" s="71" t="str">
        <f t="shared" si="129"/>
        <v>Вс</v>
      </c>
      <c r="E2087" s="30">
        <v>0</v>
      </c>
      <c r="H2087" s="30" t="s">
        <v>46</v>
      </c>
      <c r="I2087" s="69">
        <f t="shared" si="131"/>
        <v>45444</v>
      </c>
      <c r="J2087" s="30" t="str">
        <f>CHOOSE(SUMPRODUCT((K2087:L2087&gt;0)*{1,2})+1,"","переработка","норма","норма + переработка")</f>
        <v/>
      </c>
      <c r="K2087" s="30">
        <f t="shared" si="130"/>
        <v>0</v>
      </c>
      <c r="L2087" s="30">
        <f>IF(A2087="В/П",,MIN(SUMIFS(L$3:L2086,H$3:H2086,H2087,B$3:B2086,B2087)+E2087,8)-SUMIFS(L$3:L2086,H$3:H2086,H2087,B$3:B2086,B2087))</f>
        <v>0</v>
      </c>
    </row>
    <row r="2088" spans="1:12" x14ac:dyDescent="0.2">
      <c r="B2088" s="6">
        <v>45453</v>
      </c>
      <c r="C2088" s="71" t="str">
        <f t="shared" si="129"/>
        <v>Пн</v>
      </c>
      <c r="D2088" s="30" t="s">
        <v>87</v>
      </c>
      <c r="E2088" s="30">
        <v>8</v>
      </c>
      <c r="H2088" s="30" t="s">
        <v>46</v>
      </c>
      <c r="I2088" s="69">
        <f t="shared" si="131"/>
        <v>45444</v>
      </c>
      <c r="J2088" s="30" t="str">
        <f>CHOOSE(SUMPRODUCT((K2088:L2088&gt;0)*{1,2})+1,"","переработка","норма","норма + переработка")</f>
        <v>норма</v>
      </c>
      <c r="K2088" s="30">
        <f t="shared" si="130"/>
        <v>0</v>
      </c>
      <c r="L2088" s="30">
        <f>IF(A2088="В/П",,MIN(SUMIFS(L$3:L2087,H$3:H2087,H2088,B$3:B2087,B2088)+E2088,8)-SUMIFS(L$3:L2087,H$3:H2087,H2088,B$3:B2087,B2088))</f>
        <v>8</v>
      </c>
    </row>
    <row r="2089" spans="1:12" x14ac:dyDescent="0.2">
      <c r="B2089" s="6">
        <v>45454</v>
      </c>
      <c r="C2089" s="71" t="str">
        <f t="shared" si="129"/>
        <v>Вт</v>
      </c>
      <c r="D2089" s="30" t="s">
        <v>87</v>
      </c>
      <c r="E2089" s="30">
        <v>7</v>
      </c>
      <c r="H2089" s="30" t="s">
        <v>46</v>
      </c>
      <c r="I2089" s="69">
        <f t="shared" si="131"/>
        <v>45444</v>
      </c>
      <c r="J2089" s="30" t="str">
        <f>CHOOSE(SUMPRODUCT((K2089:L2089&gt;0)*{1,2})+1,"","переработка","норма","норма + переработка")</f>
        <v>норма</v>
      </c>
      <c r="K2089" s="30">
        <f t="shared" si="130"/>
        <v>0</v>
      </c>
      <c r="L2089" s="30">
        <f>IF(A2089="В/П",,MIN(SUMIFS(L$3:L2088,H$3:H2088,H2089,B$3:B2088,B2089)+E2089,8)-SUMIFS(L$3:L2088,H$3:H2088,H2089,B$3:B2088,B2089))</f>
        <v>7</v>
      </c>
    </row>
    <row r="2090" spans="1:12" x14ac:dyDescent="0.2">
      <c r="A2090" s="66" t="s">
        <v>53</v>
      </c>
      <c r="B2090" s="6">
        <v>45455</v>
      </c>
      <c r="C2090" s="71" t="str">
        <f t="shared" si="129"/>
        <v>Ср</v>
      </c>
      <c r="E2090" s="30">
        <v>0</v>
      </c>
      <c r="H2090" s="30" t="s">
        <v>46</v>
      </c>
      <c r="I2090" s="69">
        <f t="shared" si="131"/>
        <v>45444</v>
      </c>
      <c r="J2090" s="30" t="str">
        <f>CHOOSE(SUMPRODUCT((K2090:L2090&gt;0)*{1,2})+1,"","переработка","норма","норма + переработка")</f>
        <v/>
      </c>
      <c r="K2090" s="30">
        <f t="shared" si="130"/>
        <v>0</v>
      </c>
      <c r="L2090" s="30">
        <f>IF(A2090="В/П",,MIN(SUMIFS(L$3:L2089,H$3:H2089,H2090,B$3:B2089,B2090)+E2090,8)-SUMIFS(L$3:L2089,H$3:H2089,H2090,B$3:B2089,B2090))</f>
        <v>0</v>
      </c>
    </row>
    <row r="2091" spans="1:12" x14ac:dyDescent="0.2">
      <c r="B2091" s="6">
        <v>45456</v>
      </c>
      <c r="C2091" s="71" t="str">
        <f t="shared" si="129"/>
        <v>Чт</v>
      </c>
      <c r="D2091" s="30" t="s">
        <v>87</v>
      </c>
      <c r="E2091" s="30">
        <v>8</v>
      </c>
      <c r="H2091" s="30" t="s">
        <v>46</v>
      </c>
      <c r="I2091" s="69">
        <f t="shared" si="131"/>
        <v>45444</v>
      </c>
      <c r="J2091" s="30" t="str">
        <f>CHOOSE(SUMPRODUCT((K2091:L2091&gt;0)*{1,2})+1,"","переработка","норма","норма + переработка")</f>
        <v>норма</v>
      </c>
      <c r="K2091" s="30">
        <f t="shared" si="130"/>
        <v>0</v>
      </c>
      <c r="L2091" s="30">
        <f>IF(A2091="В/П",,MIN(SUMIFS(L$3:L2090,H$3:H2090,H2091,B$3:B2090,B2091)+E2091,8)-SUMIFS(L$3:L2090,H$3:H2090,H2091,B$3:B2090,B2091))</f>
        <v>8</v>
      </c>
    </row>
    <row r="2092" spans="1:12" x14ac:dyDescent="0.2">
      <c r="B2092" s="6">
        <v>45457</v>
      </c>
      <c r="C2092" s="71" t="str">
        <f t="shared" si="129"/>
        <v>Пт</v>
      </c>
      <c r="D2092" s="30" t="s">
        <v>87</v>
      </c>
      <c r="E2092" s="30">
        <v>8</v>
      </c>
      <c r="H2092" s="30" t="s">
        <v>46</v>
      </c>
      <c r="I2092" s="69">
        <f t="shared" si="131"/>
        <v>45444</v>
      </c>
      <c r="J2092" s="30" t="str">
        <f>CHOOSE(SUMPRODUCT((K2092:L2092&gt;0)*{1,2})+1,"","переработка","норма","норма + переработка")</f>
        <v>норма</v>
      </c>
      <c r="K2092" s="30">
        <f t="shared" si="130"/>
        <v>0</v>
      </c>
      <c r="L2092" s="30">
        <f>IF(A2092="В/П",,MIN(SUMIFS(L$3:L2091,H$3:H2091,H2092,B$3:B2091,B2092)+E2092,8)-SUMIFS(L$3:L2091,H$3:H2091,H2092,B$3:B2091,B2092))</f>
        <v>8</v>
      </c>
    </row>
    <row r="2093" spans="1:12" x14ac:dyDescent="0.2">
      <c r="A2093" s="66" t="s">
        <v>53</v>
      </c>
      <c r="B2093" s="6">
        <v>45458</v>
      </c>
      <c r="C2093" s="71" t="str">
        <f t="shared" ref="C2093:C2162" si="132">TEXT(B2093,"ДДД")</f>
        <v>Сб</v>
      </c>
      <c r="E2093" s="30">
        <v>0</v>
      </c>
      <c r="H2093" s="30" t="s">
        <v>46</v>
      </c>
      <c r="I2093" s="69">
        <f t="shared" si="131"/>
        <v>45444</v>
      </c>
      <c r="J2093" s="30" t="str">
        <f>CHOOSE(SUMPRODUCT((K2093:L2093&gt;0)*{1,2})+1,"","переработка","норма","норма + переработка")</f>
        <v/>
      </c>
      <c r="K2093" s="30">
        <f t="shared" si="130"/>
        <v>0</v>
      </c>
      <c r="L2093" s="30">
        <f>IF(A2093="В/П",,MIN(SUMIFS(L$3:L2092,H$3:H2092,H2093,B$3:B2092,B2093)+E2093,8)-SUMIFS(L$3:L2092,H$3:H2092,H2093,B$3:B2092,B2093))</f>
        <v>0</v>
      </c>
    </row>
    <row r="2094" spans="1:12" x14ac:dyDescent="0.2">
      <c r="A2094" s="66" t="s">
        <v>53</v>
      </c>
      <c r="B2094" s="6">
        <v>45459</v>
      </c>
      <c r="C2094" s="71" t="str">
        <f t="shared" si="132"/>
        <v>Вс</v>
      </c>
      <c r="E2094" s="30">
        <v>0</v>
      </c>
      <c r="H2094" s="30" t="s">
        <v>46</v>
      </c>
      <c r="I2094" s="69">
        <f t="shared" si="131"/>
        <v>45444</v>
      </c>
      <c r="J2094" s="30" t="str">
        <f>CHOOSE(SUMPRODUCT((K2094:L2094&gt;0)*{1,2})+1,"","переработка","норма","норма + переработка")</f>
        <v/>
      </c>
      <c r="K2094" s="30">
        <f t="shared" si="130"/>
        <v>0</v>
      </c>
      <c r="L2094" s="30">
        <f>IF(A2094="В/П",,MIN(SUMIFS(L$3:L2093,H$3:H2093,H2094,B$3:B2093,B2094)+E2094,8)-SUMIFS(L$3:L2093,H$3:H2093,H2094,B$3:B2093,B2094))</f>
        <v>0</v>
      </c>
    </row>
    <row r="2095" spans="1:12" x14ac:dyDescent="0.2">
      <c r="B2095" s="6">
        <v>45460</v>
      </c>
      <c r="C2095" s="71" t="str">
        <f t="shared" si="132"/>
        <v>Пн</v>
      </c>
      <c r="D2095" s="30" t="s">
        <v>91</v>
      </c>
      <c r="E2095" s="30">
        <v>8</v>
      </c>
      <c r="H2095" s="30" t="s">
        <v>46</v>
      </c>
      <c r="I2095" s="69">
        <f t="shared" si="131"/>
        <v>45444</v>
      </c>
      <c r="J2095" s="30" t="str">
        <f>CHOOSE(SUMPRODUCT((K2095:L2095&gt;0)*{1,2})+1,"","переработка","норма","норма + переработка")</f>
        <v>норма</v>
      </c>
      <c r="K2095" s="30">
        <f t="shared" si="130"/>
        <v>0</v>
      </c>
      <c r="L2095" s="30">
        <f>IF(A2095="В/П",,MIN(SUMIFS(L$3:L2094,H$3:H2094,H2095,B$3:B2094,B2095)+E2095,8)-SUMIFS(L$3:L2094,H$3:H2094,H2095,B$3:B2094,B2095))</f>
        <v>8</v>
      </c>
    </row>
    <row r="2096" spans="1:12" x14ac:dyDescent="0.2">
      <c r="B2096" s="6">
        <v>45461</v>
      </c>
      <c r="C2096" s="71" t="str">
        <f t="shared" si="132"/>
        <v>Вт</v>
      </c>
      <c r="D2096" s="30" t="s">
        <v>91</v>
      </c>
      <c r="E2096" s="30">
        <v>8</v>
      </c>
      <c r="H2096" s="30" t="s">
        <v>46</v>
      </c>
      <c r="I2096" s="69">
        <f t="shared" si="131"/>
        <v>45444</v>
      </c>
      <c r="J2096" s="30" t="str">
        <f>CHOOSE(SUMPRODUCT((K2096:L2096&gt;0)*{1,2})+1,"","переработка","норма","норма + переработка")</f>
        <v>норма</v>
      </c>
      <c r="K2096" s="30">
        <f t="shared" si="130"/>
        <v>0</v>
      </c>
      <c r="L2096" s="30">
        <f>IF(A2096="В/П",,MIN(SUMIFS(L$3:L2095,H$3:H2095,H2096,B$3:B2095,B2096)+E2096,8)-SUMIFS(L$3:L2095,H$3:H2095,H2096,B$3:B2095,B2096))</f>
        <v>8</v>
      </c>
    </row>
    <row r="2097" spans="1:12" x14ac:dyDescent="0.2">
      <c r="B2097" s="6">
        <v>45462</v>
      </c>
      <c r="C2097" s="71" t="str">
        <f t="shared" si="132"/>
        <v>Ср</v>
      </c>
      <c r="D2097" s="30" t="s">
        <v>91</v>
      </c>
      <c r="E2097" s="30">
        <v>8</v>
      </c>
      <c r="H2097" s="30" t="s">
        <v>46</v>
      </c>
      <c r="I2097" s="69">
        <f t="shared" si="131"/>
        <v>45444</v>
      </c>
      <c r="J2097" s="30" t="str">
        <f>CHOOSE(SUMPRODUCT((K2097:L2097&gt;0)*{1,2})+1,"","переработка","норма","норма + переработка")</f>
        <v>норма</v>
      </c>
      <c r="K2097" s="30">
        <f t="shared" si="130"/>
        <v>0</v>
      </c>
      <c r="L2097" s="30">
        <f>IF(A2097="В/П",,MIN(SUMIFS(L$3:L2096,H$3:H2096,H2097,B$3:B2096,B2097)+E2097,8)-SUMIFS(L$3:L2096,H$3:H2096,H2097,B$3:B2096,B2097))</f>
        <v>8</v>
      </c>
    </row>
    <row r="2098" spans="1:12" x14ac:dyDescent="0.2">
      <c r="B2098" s="6">
        <v>45463</v>
      </c>
      <c r="C2098" s="71" t="str">
        <f t="shared" si="132"/>
        <v>Чт</v>
      </c>
      <c r="D2098" s="30" t="s">
        <v>91</v>
      </c>
      <c r="E2098" s="30">
        <v>8</v>
      </c>
      <c r="H2098" s="30" t="s">
        <v>46</v>
      </c>
      <c r="I2098" s="69">
        <f t="shared" si="131"/>
        <v>45444</v>
      </c>
      <c r="J2098" s="30" t="str">
        <f>CHOOSE(SUMPRODUCT((K2098:L2098&gt;0)*{1,2})+1,"","переработка","норма","норма + переработка")</f>
        <v>норма</v>
      </c>
      <c r="K2098" s="30">
        <f t="shared" si="130"/>
        <v>0</v>
      </c>
      <c r="L2098" s="30">
        <f>IF(A2098="В/П",,MIN(SUMIFS(L$3:L2097,H$3:H2097,H2098,B$3:B2097,B2098)+E2098,8)-SUMIFS(L$3:L2097,H$3:H2097,H2098,B$3:B2097,B2098))</f>
        <v>8</v>
      </c>
    </row>
    <row r="2099" spans="1:12" x14ac:dyDescent="0.2">
      <c r="B2099" s="6">
        <v>45464</v>
      </c>
      <c r="C2099" s="71" t="str">
        <f t="shared" si="132"/>
        <v>Пт</v>
      </c>
      <c r="D2099" s="30" t="s">
        <v>91</v>
      </c>
      <c r="E2099" s="30">
        <v>8</v>
      </c>
      <c r="H2099" s="30" t="s">
        <v>46</v>
      </c>
      <c r="I2099" s="69">
        <f t="shared" si="131"/>
        <v>45444</v>
      </c>
      <c r="J2099" s="30" t="str">
        <f>CHOOSE(SUMPRODUCT((K2099:L2099&gt;0)*{1,2})+1,"","переработка","норма","норма + переработка")</f>
        <v>норма</v>
      </c>
      <c r="K2099" s="30">
        <f t="shared" si="130"/>
        <v>0</v>
      </c>
      <c r="L2099" s="30">
        <f>IF(A2099="В/П",,MIN(SUMIFS(L$3:L2098,H$3:H2098,H2099,B$3:B2098,B2099)+E2099,8)-SUMIFS(L$3:L2098,H$3:H2098,H2099,B$3:B2098,B2099))</f>
        <v>8</v>
      </c>
    </row>
    <row r="2100" spans="1:12" x14ac:dyDescent="0.2">
      <c r="A2100" s="66" t="s">
        <v>53</v>
      </c>
      <c r="B2100" s="6">
        <v>45465</v>
      </c>
      <c r="C2100" s="71" t="str">
        <f t="shared" si="132"/>
        <v>Сб</v>
      </c>
      <c r="E2100" s="30">
        <v>0</v>
      </c>
      <c r="H2100" s="30" t="s">
        <v>46</v>
      </c>
      <c r="I2100" s="69">
        <f t="shared" si="131"/>
        <v>45444</v>
      </c>
      <c r="J2100" s="30" t="str">
        <f>CHOOSE(SUMPRODUCT((K2100:L2100&gt;0)*{1,2})+1,"","переработка","норма","норма + переработка")</f>
        <v/>
      </c>
      <c r="K2100" s="30">
        <f t="shared" si="130"/>
        <v>0</v>
      </c>
      <c r="L2100" s="30">
        <f>IF(A2100="В/П",,MIN(SUMIFS(L$3:L2099,H$3:H2099,H2100,B$3:B2099,B2100)+E2100,8)-SUMIFS(L$3:L2099,H$3:H2099,H2100,B$3:B2099,B2100))</f>
        <v>0</v>
      </c>
    </row>
    <row r="2101" spans="1:12" x14ac:dyDescent="0.2">
      <c r="A2101" s="66" t="s">
        <v>53</v>
      </c>
      <c r="B2101" s="6">
        <v>45466</v>
      </c>
      <c r="C2101" s="71" t="str">
        <f t="shared" si="132"/>
        <v>Вс</v>
      </c>
      <c r="E2101" s="30">
        <v>0</v>
      </c>
      <c r="H2101" s="30" t="s">
        <v>46</v>
      </c>
      <c r="I2101" s="69">
        <f t="shared" si="131"/>
        <v>45444</v>
      </c>
      <c r="J2101" s="30" t="str">
        <f>CHOOSE(SUMPRODUCT((K2101:L2101&gt;0)*{1,2})+1,"","переработка","норма","норма + переработка")</f>
        <v/>
      </c>
      <c r="K2101" s="30">
        <f t="shared" si="130"/>
        <v>0</v>
      </c>
      <c r="L2101" s="30">
        <f>IF(A2101="В/П",,MIN(SUMIFS(L$3:L2100,H$3:H2100,H2101,B$3:B2100,B2101)+E2101,8)-SUMIFS(L$3:L2100,H$3:H2100,H2101,B$3:B2100,B2101))</f>
        <v>0</v>
      </c>
    </row>
    <row r="2102" spans="1:12" x14ac:dyDescent="0.2">
      <c r="B2102" s="6">
        <v>45467</v>
      </c>
      <c r="C2102" s="71" t="str">
        <f t="shared" si="132"/>
        <v>Пн</v>
      </c>
      <c r="D2102" s="30" t="s">
        <v>91</v>
      </c>
      <c r="E2102" s="30">
        <v>8</v>
      </c>
      <c r="H2102" s="30" t="s">
        <v>46</v>
      </c>
      <c r="I2102" s="69">
        <f t="shared" si="131"/>
        <v>45444</v>
      </c>
      <c r="J2102" s="30" t="str">
        <f>CHOOSE(SUMPRODUCT((K2102:L2102&gt;0)*{1,2})+1,"","переработка","норма","норма + переработка")</f>
        <v>норма</v>
      </c>
      <c r="K2102" s="30">
        <f t="shared" si="130"/>
        <v>0</v>
      </c>
      <c r="L2102" s="30">
        <f>IF(A2102="В/П",,MIN(SUMIFS(L$3:L2101,H$3:H2101,H2102,B$3:B2101,B2102)+E2102,8)-SUMIFS(L$3:L2101,H$3:H2101,H2102,B$3:B2101,B2102))</f>
        <v>8</v>
      </c>
    </row>
    <row r="2103" spans="1:12" x14ac:dyDescent="0.2">
      <c r="B2103" s="6">
        <v>45468</v>
      </c>
      <c r="C2103" s="71" t="str">
        <f t="shared" si="132"/>
        <v>Вт</v>
      </c>
      <c r="D2103" s="30" t="s">
        <v>91</v>
      </c>
      <c r="E2103" s="30">
        <v>8</v>
      </c>
      <c r="H2103" s="30" t="s">
        <v>46</v>
      </c>
      <c r="I2103" s="69">
        <f t="shared" si="131"/>
        <v>45444</v>
      </c>
      <c r="J2103" s="30" t="str">
        <f>CHOOSE(SUMPRODUCT((K2103:L2103&gt;0)*{1,2})+1,"","переработка","норма","норма + переработка")</f>
        <v>норма</v>
      </c>
      <c r="K2103" s="30">
        <f t="shared" si="130"/>
        <v>0</v>
      </c>
      <c r="L2103" s="30">
        <f>IF(A2103="В/П",,MIN(SUMIFS(L$3:L2102,H$3:H2102,H2103,B$3:B2102,B2103)+E2103,8)-SUMIFS(L$3:L2102,H$3:H2102,H2103,B$3:B2102,B2103))</f>
        <v>8</v>
      </c>
    </row>
    <row r="2104" spans="1:12" x14ac:dyDescent="0.2">
      <c r="B2104" s="6">
        <v>45469</v>
      </c>
      <c r="C2104" s="71" t="str">
        <f t="shared" si="132"/>
        <v>Ср</v>
      </c>
      <c r="D2104" s="30" t="s">
        <v>91</v>
      </c>
      <c r="E2104" s="30">
        <v>8</v>
      </c>
      <c r="H2104" s="30" t="s">
        <v>46</v>
      </c>
      <c r="I2104" s="69">
        <f t="shared" si="131"/>
        <v>45444</v>
      </c>
      <c r="J2104" s="30" t="str">
        <f>CHOOSE(SUMPRODUCT((K2104:L2104&gt;0)*{1,2})+1,"","переработка","норма","норма + переработка")</f>
        <v>норма</v>
      </c>
      <c r="K2104" s="30">
        <f t="shared" si="130"/>
        <v>0</v>
      </c>
      <c r="L2104" s="30">
        <f>IF(A2104="В/П",,MIN(SUMIFS(L$3:L2103,H$3:H2103,H2104,B$3:B2103,B2104)+E2104,8)-SUMIFS(L$3:L2103,H$3:H2103,H2104,B$3:B2103,B2104))</f>
        <v>8</v>
      </c>
    </row>
    <row r="2105" spans="1:12" x14ac:dyDescent="0.2">
      <c r="B2105" s="6">
        <v>45470</v>
      </c>
      <c r="C2105" s="71" t="str">
        <f t="shared" si="132"/>
        <v>Чт</v>
      </c>
      <c r="D2105" s="30" t="s">
        <v>91</v>
      </c>
      <c r="E2105" s="30">
        <v>8</v>
      </c>
      <c r="H2105" s="30" t="s">
        <v>46</v>
      </c>
      <c r="I2105" s="69">
        <f t="shared" si="131"/>
        <v>45444</v>
      </c>
      <c r="J2105" s="30" t="str">
        <f>CHOOSE(SUMPRODUCT((K2105:L2105&gt;0)*{1,2})+1,"","переработка","норма","норма + переработка")</f>
        <v>норма</v>
      </c>
      <c r="K2105" s="30">
        <f t="shared" si="130"/>
        <v>0</v>
      </c>
      <c r="L2105" s="30">
        <f>IF(A2105="В/П",,MIN(SUMIFS(L$3:L2104,H$3:H2104,H2105,B$3:B2104,B2105)+E2105,8)-SUMIFS(L$3:L2104,H$3:H2104,H2105,B$3:B2104,B2105))</f>
        <v>8</v>
      </c>
    </row>
    <row r="2106" spans="1:12" x14ac:dyDescent="0.2">
      <c r="B2106" s="6">
        <v>45471</v>
      </c>
      <c r="C2106" s="71" t="str">
        <f t="shared" si="132"/>
        <v>Пт</v>
      </c>
      <c r="D2106" s="30" t="s">
        <v>91</v>
      </c>
      <c r="E2106" s="30">
        <v>8</v>
      </c>
      <c r="H2106" s="30" t="s">
        <v>46</v>
      </c>
      <c r="I2106" s="69">
        <f t="shared" si="131"/>
        <v>45444</v>
      </c>
      <c r="J2106" s="30" t="str">
        <f>CHOOSE(SUMPRODUCT((K2106:L2106&gt;0)*{1,2})+1,"","переработка","норма","норма + переработка")</f>
        <v>норма</v>
      </c>
      <c r="K2106" s="30">
        <f t="shared" si="130"/>
        <v>0</v>
      </c>
      <c r="L2106" s="30">
        <f>IF(A2106="В/П",,MIN(SUMIFS(L$3:L2105,H$3:H2105,H2106,B$3:B2105,B2106)+E2106,8)-SUMIFS(L$3:L2105,H$3:H2105,H2106,B$3:B2105,B2106))</f>
        <v>8</v>
      </c>
    </row>
    <row r="2107" spans="1:12" x14ac:dyDescent="0.2">
      <c r="A2107" s="66" t="s">
        <v>53</v>
      </c>
      <c r="B2107" s="6">
        <v>45472</v>
      </c>
      <c r="C2107" s="71" t="str">
        <f t="shared" si="132"/>
        <v>Сб</v>
      </c>
      <c r="E2107" s="30">
        <v>0</v>
      </c>
      <c r="H2107" s="30" t="s">
        <v>46</v>
      </c>
      <c r="I2107" s="69">
        <f t="shared" si="131"/>
        <v>45444</v>
      </c>
      <c r="J2107" s="30" t="str">
        <f>CHOOSE(SUMPRODUCT((K2107:L2107&gt;0)*{1,2})+1,"","переработка","норма","норма + переработка")</f>
        <v/>
      </c>
      <c r="K2107" s="30">
        <f t="shared" si="130"/>
        <v>0</v>
      </c>
      <c r="L2107" s="30">
        <f>IF(A2107="В/П",,MIN(SUMIFS(L$3:L2106,H$3:H2106,H2107,B$3:B2106,B2107)+E2107,8)-SUMIFS(L$3:L2106,H$3:H2106,H2107,B$3:B2106,B2107))</f>
        <v>0</v>
      </c>
    </row>
    <row r="2108" spans="1:12" x14ac:dyDescent="0.2">
      <c r="A2108" s="66" t="s">
        <v>53</v>
      </c>
      <c r="B2108" s="6">
        <v>45473</v>
      </c>
      <c r="C2108" s="71" t="str">
        <f t="shared" si="132"/>
        <v>Вс</v>
      </c>
      <c r="E2108" s="30">
        <v>0</v>
      </c>
      <c r="H2108" s="30" t="s">
        <v>46</v>
      </c>
      <c r="I2108" s="69">
        <f t="shared" si="131"/>
        <v>45444</v>
      </c>
      <c r="J2108" s="30" t="str">
        <f>CHOOSE(SUMPRODUCT((K2108:L2108&gt;0)*{1,2})+1,"","переработка","норма","норма + переработка")</f>
        <v/>
      </c>
      <c r="K2108" s="30">
        <f t="shared" si="130"/>
        <v>0</v>
      </c>
      <c r="L2108" s="30">
        <f>IF(A2108="В/П",,MIN(SUMIFS(L$3:L2107,H$3:H2107,H2108,B$3:B2107,B2108)+E2108,8)-SUMIFS(L$3:L2107,H$3:H2107,H2108,B$3:B2107,B2108))</f>
        <v>0</v>
      </c>
    </row>
    <row r="2109" spans="1:12" x14ac:dyDescent="0.2">
      <c r="A2109" s="66" t="s">
        <v>53</v>
      </c>
      <c r="B2109" s="6">
        <v>45444</v>
      </c>
      <c r="C2109" s="71" t="str">
        <f t="shared" si="132"/>
        <v>Сб</v>
      </c>
      <c r="E2109" s="30">
        <v>0</v>
      </c>
      <c r="H2109" s="30" t="s">
        <v>25</v>
      </c>
      <c r="I2109" s="69">
        <f t="shared" si="131"/>
        <v>45444</v>
      </c>
      <c r="J2109" s="30" t="str">
        <f>CHOOSE(SUMPRODUCT((K2109:L2109&gt;0)*{1,2})+1,"","переработка","норма","норма + переработка")</f>
        <v/>
      </c>
      <c r="K2109" s="30">
        <f t="shared" si="130"/>
        <v>0</v>
      </c>
      <c r="L2109" s="30">
        <f>IF(A2109="В/П",,MIN(SUMIFS(L$3:L2108,H$3:H2108,H2109,B$3:B2108,B2109)+E2109,8)-SUMIFS(L$3:L2108,H$3:H2108,H2109,B$3:B2108,B2109))</f>
        <v>0</v>
      </c>
    </row>
    <row r="2110" spans="1:12" x14ac:dyDescent="0.2">
      <c r="A2110" s="66" t="s">
        <v>53</v>
      </c>
      <c r="B2110" s="6">
        <v>45445</v>
      </c>
      <c r="C2110" s="71" t="str">
        <f t="shared" si="132"/>
        <v>Вс</v>
      </c>
      <c r="E2110" s="30">
        <v>0</v>
      </c>
      <c r="H2110" s="30" t="s">
        <v>25</v>
      </c>
      <c r="I2110" s="69">
        <f t="shared" si="131"/>
        <v>45444</v>
      </c>
      <c r="J2110" s="30" t="str">
        <f>CHOOSE(SUMPRODUCT((K2110:L2110&gt;0)*{1,2})+1,"","переработка","норма","норма + переработка")</f>
        <v/>
      </c>
      <c r="K2110" s="30">
        <f t="shared" si="130"/>
        <v>0</v>
      </c>
      <c r="L2110" s="30">
        <f>IF(A2110="В/П",,MIN(SUMIFS(L$3:L2109,H$3:H2109,H2110,B$3:B2109,B2110)+E2110,8)-SUMIFS(L$3:L2109,H$3:H2109,H2110,B$3:B2109,B2110))</f>
        <v>0</v>
      </c>
    </row>
    <row r="2111" spans="1:12" x14ac:dyDescent="0.2">
      <c r="B2111" s="6">
        <v>45446</v>
      </c>
      <c r="C2111" s="71" t="str">
        <f t="shared" si="132"/>
        <v>Пн</v>
      </c>
      <c r="D2111" s="30" t="s">
        <v>87</v>
      </c>
      <c r="E2111" s="30">
        <v>8</v>
      </c>
      <c r="H2111" s="30" t="s">
        <v>25</v>
      </c>
      <c r="I2111" s="69">
        <f t="shared" si="131"/>
        <v>45444</v>
      </c>
      <c r="J2111" s="30" t="str">
        <f>CHOOSE(SUMPRODUCT((K2111:L2111&gt;0)*{1,2})+1,"","переработка","норма","норма + переработка")</f>
        <v>норма</v>
      </c>
      <c r="K2111" s="30">
        <f t="shared" si="130"/>
        <v>0</v>
      </c>
      <c r="L2111" s="30">
        <f>IF(A2111="В/П",,MIN(SUMIFS(L$3:L2110,H$3:H2110,H2111,B$3:B2110,B2111)+E2111,8)-SUMIFS(L$3:L2110,H$3:H2110,H2111,B$3:B2110,B2111))</f>
        <v>8</v>
      </c>
    </row>
    <row r="2112" spans="1:12" x14ac:dyDescent="0.2">
      <c r="B2112" s="6">
        <v>45447</v>
      </c>
      <c r="C2112" s="71" t="str">
        <f t="shared" si="132"/>
        <v>Вт</v>
      </c>
      <c r="D2112" s="30" t="s">
        <v>87</v>
      </c>
      <c r="E2112" s="30">
        <v>8</v>
      </c>
      <c r="H2112" s="30" t="s">
        <v>25</v>
      </c>
      <c r="I2112" s="69">
        <f t="shared" si="131"/>
        <v>45444</v>
      </c>
      <c r="J2112" s="30" t="str">
        <f>CHOOSE(SUMPRODUCT((K2112:L2112&gt;0)*{1,2})+1,"","переработка","норма","норма + переработка")</f>
        <v>норма</v>
      </c>
      <c r="K2112" s="30">
        <f t="shared" ref="K2112:K2184" si="133">MIN(E2112,E2112-L2112)</f>
        <v>0</v>
      </c>
      <c r="L2112" s="30">
        <f>IF(A2112="В/П",,MIN(SUMIFS(L$3:L2111,H$3:H2111,H2112,B$3:B2111,B2112)+E2112,8)-SUMIFS(L$3:L2111,H$3:H2111,H2112,B$3:B2111,B2112))</f>
        <v>8</v>
      </c>
    </row>
    <row r="2113" spans="1:12" x14ac:dyDescent="0.2">
      <c r="B2113" s="6">
        <v>45448</v>
      </c>
      <c r="C2113" s="71" t="str">
        <f>TEXT(B2113,"ДДД")</f>
        <v>Ср</v>
      </c>
      <c r="D2113" s="30" t="s">
        <v>89</v>
      </c>
      <c r="E2113" s="30">
        <v>7</v>
      </c>
      <c r="H2113" s="30" t="s">
        <v>25</v>
      </c>
      <c r="I2113" s="69">
        <f>EOMONTH(B2113,-1)+1</f>
        <v>45444</v>
      </c>
      <c r="J2113" s="30" t="str">
        <f>CHOOSE(SUMPRODUCT((K2113:L2113&gt;0)*{1,2})+1,"","переработка","норма","норма + переработка")</f>
        <v>норма</v>
      </c>
      <c r="K2113" s="30">
        <f>MIN(E2113,E2113-L2113)</f>
        <v>0</v>
      </c>
      <c r="L2113" s="30">
        <f>IF(A2113="В/П",,MIN(SUMIFS(L$3:L2112,H$3:H2112,H2113,B$3:B2112,B2113)+E2113,8)-SUMIFS(L$3:L2112,H$3:H2112,H2113,B$3:B2112,B2113))</f>
        <v>7</v>
      </c>
    </row>
    <row r="2114" spans="1:12" x14ac:dyDescent="0.2">
      <c r="B2114" s="6">
        <v>45448</v>
      </c>
      <c r="C2114" s="71" t="str">
        <f t="shared" si="132"/>
        <v>Ср</v>
      </c>
      <c r="D2114" s="30" t="s">
        <v>79</v>
      </c>
      <c r="E2114" s="30">
        <v>1</v>
      </c>
      <c r="H2114" s="30" t="s">
        <v>25</v>
      </c>
      <c r="I2114" s="69">
        <f t="shared" si="131"/>
        <v>45444</v>
      </c>
      <c r="J2114" s="30" t="str">
        <f>CHOOSE(SUMPRODUCT((K2114:L2114&gt;0)*{1,2})+1,"","переработка","норма","норма + переработка")</f>
        <v>норма</v>
      </c>
      <c r="K2114" s="30">
        <f t="shared" si="133"/>
        <v>0</v>
      </c>
      <c r="L2114" s="30">
        <f>IF(A2114="В/П",,MIN(SUMIFS(L$3:L2113,H$3:H2113,H2114,B$3:B2113,B2114)+E2114,8)-SUMIFS(L$3:L2113,H$3:H2113,H2114,B$3:B2113,B2114))</f>
        <v>1</v>
      </c>
    </row>
    <row r="2115" spans="1:12" x14ac:dyDescent="0.2">
      <c r="B2115" s="6">
        <v>45449</v>
      </c>
      <c r="C2115" s="71" t="str">
        <f>TEXT(B2115,"ДДД")</f>
        <v>Чт</v>
      </c>
      <c r="D2115" s="30" t="s">
        <v>87</v>
      </c>
      <c r="E2115" s="30">
        <v>1</v>
      </c>
      <c r="H2115" s="30" t="s">
        <v>25</v>
      </c>
      <c r="I2115" s="69">
        <f>EOMONTH(B2115,-1)+1</f>
        <v>45444</v>
      </c>
      <c r="J2115" s="30" t="str">
        <f>CHOOSE(SUMPRODUCT((K2115:L2115&gt;0)*{1,2})+1,"","переработка","норма","норма + переработка")</f>
        <v>норма</v>
      </c>
      <c r="K2115" s="30">
        <f>MIN(E2115,E2115-L2115)</f>
        <v>0</v>
      </c>
      <c r="L2115" s="30">
        <f>IF(A2115="В/П",,MIN(SUMIFS(L$3:L2114,H$3:H2114,H2115,B$3:B2114,B2115)+E2115,8)-SUMIFS(L$3:L2114,H$3:H2114,H2115,B$3:B2114,B2115))</f>
        <v>1</v>
      </c>
    </row>
    <row r="2116" spans="1:12" x14ac:dyDescent="0.2">
      <c r="B2116" s="6">
        <v>45449</v>
      </c>
      <c r="C2116" s="71" t="str">
        <f>TEXT(B2116,"ДДД")</f>
        <v>Чт</v>
      </c>
      <c r="D2116" s="30" t="s">
        <v>89</v>
      </c>
      <c r="E2116" s="30">
        <v>3</v>
      </c>
      <c r="H2116" s="30" t="s">
        <v>25</v>
      </c>
      <c r="I2116" s="69">
        <f>EOMONTH(B2116,-1)+1</f>
        <v>45444</v>
      </c>
      <c r="J2116" s="30" t="str">
        <f>CHOOSE(SUMPRODUCT((K2116:L2116&gt;0)*{1,2})+1,"","переработка","норма","норма + переработка")</f>
        <v>норма</v>
      </c>
      <c r="K2116" s="30">
        <f>MIN(E2116,E2116-L2116)</f>
        <v>0</v>
      </c>
      <c r="L2116" s="30">
        <f>IF(A2116="В/П",,MIN(SUMIFS(L$3:L2115,H$3:H2115,H2116,B$3:B2115,B2116)+E2116,8)-SUMIFS(L$3:L2115,H$3:H2115,H2116,B$3:B2115,B2116))</f>
        <v>3</v>
      </c>
    </row>
    <row r="2117" spans="1:12" x14ac:dyDescent="0.2">
      <c r="B2117" s="6">
        <v>45449</v>
      </c>
      <c r="C2117" s="71" t="str">
        <f t="shared" si="132"/>
        <v>Чт</v>
      </c>
      <c r="D2117" s="30" t="s">
        <v>79</v>
      </c>
      <c r="E2117" s="30">
        <v>4</v>
      </c>
      <c r="H2117" s="30" t="s">
        <v>25</v>
      </c>
      <c r="I2117" s="69">
        <f t="shared" si="131"/>
        <v>45444</v>
      </c>
      <c r="J2117" s="30" t="str">
        <f>CHOOSE(SUMPRODUCT((K2117:L2117&gt;0)*{1,2})+1,"","переработка","норма","норма + переработка")</f>
        <v>норма</v>
      </c>
      <c r="K2117" s="30">
        <f t="shared" si="133"/>
        <v>0</v>
      </c>
      <c r="L2117" s="30">
        <f>IF(A2117="В/П",,MIN(SUMIFS(L$3:L2116,H$3:H2116,H2117,B$3:B2116,B2117)+E2117,8)-SUMIFS(L$3:L2116,H$3:H2116,H2117,B$3:B2116,B2117))</f>
        <v>4</v>
      </c>
    </row>
    <row r="2118" spans="1:12" x14ac:dyDescent="0.2">
      <c r="B2118" s="6">
        <v>45450</v>
      </c>
      <c r="C2118" s="71" t="str">
        <f t="shared" si="132"/>
        <v>Пт</v>
      </c>
      <c r="D2118" s="30" t="s">
        <v>87</v>
      </c>
      <c r="E2118" s="30">
        <v>8</v>
      </c>
      <c r="H2118" s="30" t="s">
        <v>25</v>
      </c>
      <c r="I2118" s="69">
        <f t="shared" si="131"/>
        <v>45444</v>
      </c>
      <c r="J2118" s="30" t="str">
        <f>CHOOSE(SUMPRODUCT((K2118:L2118&gt;0)*{1,2})+1,"","переработка","норма","норма + переработка")</f>
        <v>норма</v>
      </c>
      <c r="K2118" s="30">
        <f t="shared" si="133"/>
        <v>0</v>
      </c>
      <c r="L2118" s="30">
        <f>IF(A2118="В/П",,MIN(SUMIFS(L$3:L2117,H$3:H2117,H2118,B$3:B2117,B2118)+E2118,8)-SUMIFS(L$3:L2117,H$3:H2117,H2118,B$3:B2117,B2118))</f>
        <v>8</v>
      </c>
    </row>
    <row r="2119" spans="1:12" x14ac:dyDescent="0.2">
      <c r="A2119" s="66" t="s">
        <v>53</v>
      </c>
      <c r="B2119" s="6">
        <v>45451</v>
      </c>
      <c r="C2119" s="71" t="str">
        <f t="shared" si="132"/>
        <v>Сб</v>
      </c>
      <c r="E2119" s="30">
        <v>0</v>
      </c>
      <c r="H2119" s="30" t="s">
        <v>25</v>
      </c>
      <c r="I2119" s="69">
        <f t="shared" si="131"/>
        <v>45444</v>
      </c>
      <c r="J2119" s="30" t="str">
        <f>CHOOSE(SUMPRODUCT((K2119:L2119&gt;0)*{1,2})+1,"","переработка","норма","норма + переработка")</f>
        <v/>
      </c>
      <c r="K2119" s="30">
        <f t="shared" si="133"/>
        <v>0</v>
      </c>
      <c r="L2119" s="30">
        <f>IF(A2119="В/П",,MIN(SUMIFS(L$3:L2118,H$3:H2118,H2119,B$3:B2118,B2119)+E2119,8)-SUMIFS(L$3:L2118,H$3:H2118,H2119,B$3:B2118,B2119))</f>
        <v>0</v>
      </c>
    </row>
    <row r="2120" spans="1:12" x14ac:dyDescent="0.2">
      <c r="A2120" s="66" t="s">
        <v>53</v>
      </c>
      <c r="B2120" s="6">
        <v>45452</v>
      </c>
      <c r="C2120" s="71" t="str">
        <f t="shared" si="132"/>
        <v>Вс</v>
      </c>
      <c r="E2120" s="30">
        <v>0</v>
      </c>
      <c r="H2120" s="30" t="s">
        <v>25</v>
      </c>
      <c r="I2120" s="69">
        <f t="shared" si="131"/>
        <v>45444</v>
      </c>
      <c r="J2120" s="30" t="str">
        <f>CHOOSE(SUMPRODUCT((K2120:L2120&gt;0)*{1,2})+1,"","переработка","норма","норма + переработка")</f>
        <v/>
      </c>
      <c r="K2120" s="30">
        <f t="shared" si="133"/>
        <v>0</v>
      </c>
      <c r="L2120" s="30">
        <f>IF(A2120="В/П",,MIN(SUMIFS(L$3:L2119,H$3:H2119,H2120,B$3:B2119,B2120)+E2120,8)-SUMIFS(L$3:L2119,H$3:H2119,H2120,B$3:B2119,B2120))</f>
        <v>0</v>
      </c>
    </row>
    <row r="2121" spans="1:12" x14ac:dyDescent="0.2">
      <c r="B2121" s="6">
        <v>45453</v>
      </c>
      <c r="C2121" s="71" t="str">
        <f t="shared" si="132"/>
        <v>Пн</v>
      </c>
      <c r="D2121" s="30" t="s">
        <v>22</v>
      </c>
      <c r="E2121" s="30">
        <v>8</v>
      </c>
      <c r="H2121" s="30" t="s">
        <v>25</v>
      </c>
      <c r="I2121" s="69">
        <f t="shared" si="131"/>
        <v>45444</v>
      </c>
      <c r="J2121" s="30" t="str">
        <f>CHOOSE(SUMPRODUCT((K2121:L2121&gt;0)*{1,2})+1,"","переработка","норма","норма + переработка")</f>
        <v>норма</v>
      </c>
      <c r="K2121" s="30">
        <f t="shared" si="133"/>
        <v>0</v>
      </c>
      <c r="L2121" s="30">
        <f>IF(A2121="В/П",,MIN(SUMIFS(L$3:L2120,H$3:H2120,H2121,B$3:B2120,B2121)+E2121,8)-SUMIFS(L$3:L2120,H$3:H2120,H2121,B$3:B2120,B2121))</f>
        <v>8</v>
      </c>
    </row>
    <row r="2122" spans="1:12" x14ac:dyDescent="0.2">
      <c r="B2122" s="6">
        <v>45454</v>
      </c>
      <c r="C2122" s="71" t="str">
        <f t="shared" si="132"/>
        <v>Вт</v>
      </c>
      <c r="D2122" s="30" t="s">
        <v>22</v>
      </c>
      <c r="E2122" s="30">
        <v>8</v>
      </c>
      <c r="H2122" s="30" t="s">
        <v>25</v>
      </c>
      <c r="I2122" s="69">
        <f t="shared" si="131"/>
        <v>45444</v>
      </c>
      <c r="J2122" s="30" t="str">
        <f>CHOOSE(SUMPRODUCT((K2122:L2122&gt;0)*{1,2})+1,"","переработка","норма","норма + переработка")</f>
        <v>норма</v>
      </c>
      <c r="K2122" s="30">
        <f t="shared" si="133"/>
        <v>0</v>
      </c>
      <c r="L2122" s="30">
        <f>IF(A2122="В/П",,MIN(SUMIFS(L$3:L2121,H$3:H2121,H2122,B$3:B2121,B2122)+E2122,8)-SUMIFS(L$3:L2121,H$3:H2121,H2122,B$3:B2121,B2122))</f>
        <v>8</v>
      </c>
    </row>
    <row r="2123" spans="1:12" x14ac:dyDescent="0.2">
      <c r="A2123" s="66" t="s">
        <v>53</v>
      </c>
      <c r="B2123" s="6">
        <v>45455</v>
      </c>
      <c r="C2123" s="71" t="str">
        <f t="shared" si="132"/>
        <v>Ср</v>
      </c>
      <c r="D2123" s="30" t="s">
        <v>22</v>
      </c>
      <c r="E2123" s="30">
        <v>8</v>
      </c>
      <c r="H2123" s="30" t="s">
        <v>25</v>
      </c>
      <c r="I2123" s="69">
        <f t="shared" si="131"/>
        <v>45444</v>
      </c>
      <c r="J2123" s="30" t="str">
        <f>CHOOSE(SUMPRODUCT((K2123:L2123&gt;0)*{1,2})+1,"","переработка","норма","норма + переработка")</f>
        <v>переработка</v>
      </c>
      <c r="K2123" s="30">
        <f t="shared" si="133"/>
        <v>8</v>
      </c>
      <c r="L2123" s="30">
        <f>IF(A2123="В/П",,MIN(SUMIFS(L$3:L2122,H$3:H2122,H2123,B$3:B2122,B2123)+E2123,8)-SUMIFS(L$3:L2122,H$3:H2122,H2123,B$3:B2122,B2123))</f>
        <v>0</v>
      </c>
    </row>
    <row r="2124" spans="1:12" x14ac:dyDescent="0.2">
      <c r="B2124" s="6">
        <v>45456</v>
      </c>
      <c r="C2124" s="71" t="str">
        <f t="shared" si="132"/>
        <v>Чт</v>
      </c>
      <c r="D2124" s="30" t="s">
        <v>22</v>
      </c>
      <c r="E2124" s="30">
        <v>8</v>
      </c>
      <c r="H2124" s="30" t="s">
        <v>25</v>
      </c>
      <c r="I2124" s="69">
        <f t="shared" ref="I2124:I2193" si="134">EOMONTH(B2124,-1)+1</f>
        <v>45444</v>
      </c>
      <c r="J2124" s="30" t="str">
        <f>CHOOSE(SUMPRODUCT((K2124:L2124&gt;0)*{1,2})+1,"","переработка","норма","норма + переработка")</f>
        <v>норма</v>
      </c>
      <c r="K2124" s="30">
        <f t="shared" si="133"/>
        <v>0</v>
      </c>
      <c r="L2124" s="30">
        <f>IF(A2124="В/П",,MIN(SUMIFS(L$3:L2123,H$3:H2123,H2124,B$3:B2123,B2124)+E2124,8)-SUMIFS(L$3:L2123,H$3:H2123,H2124,B$3:B2123,B2124))</f>
        <v>8</v>
      </c>
    </row>
    <row r="2125" spans="1:12" x14ac:dyDescent="0.2">
      <c r="B2125" s="6">
        <v>45457</v>
      </c>
      <c r="C2125" s="71" t="str">
        <f t="shared" si="132"/>
        <v>Пт</v>
      </c>
      <c r="D2125" s="30" t="s">
        <v>22</v>
      </c>
      <c r="E2125" s="30">
        <v>8</v>
      </c>
      <c r="H2125" s="30" t="s">
        <v>25</v>
      </c>
      <c r="I2125" s="69">
        <f t="shared" si="134"/>
        <v>45444</v>
      </c>
      <c r="J2125" s="30" t="str">
        <f>CHOOSE(SUMPRODUCT((K2125:L2125&gt;0)*{1,2})+1,"","переработка","норма","норма + переработка")</f>
        <v>норма</v>
      </c>
      <c r="K2125" s="30">
        <f t="shared" si="133"/>
        <v>0</v>
      </c>
      <c r="L2125" s="30">
        <f>IF(A2125="В/П",,MIN(SUMIFS(L$3:L2124,H$3:H2124,H2125,B$3:B2124,B2125)+E2125,8)-SUMIFS(L$3:L2124,H$3:H2124,H2125,B$3:B2124,B2125))</f>
        <v>8</v>
      </c>
    </row>
    <row r="2126" spans="1:12" x14ac:dyDescent="0.2">
      <c r="A2126" s="66" t="s">
        <v>53</v>
      </c>
      <c r="B2126" s="6">
        <v>45458</v>
      </c>
      <c r="C2126" s="71" t="str">
        <f t="shared" si="132"/>
        <v>Сб</v>
      </c>
      <c r="E2126" s="30">
        <v>0</v>
      </c>
      <c r="H2126" s="30" t="s">
        <v>25</v>
      </c>
      <c r="I2126" s="69">
        <f t="shared" si="134"/>
        <v>45444</v>
      </c>
      <c r="J2126" s="30" t="str">
        <f>CHOOSE(SUMPRODUCT((K2126:L2126&gt;0)*{1,2})+1,"","переработка","норма","норма + переработка")</f>
        <v/>
      </c>
      <c r="K2126" s="30">
        <f t="shared" si="133"/>
        <v>0</v>
      </c>
      <c r="L2126" s="30">
        <f>IF(A2126="В/П",,MIN(SUMIFS(L$3:L2125,H$3:H2125,H2126,B$3:B2125,B2126)+E2126,8)-SUMIFS(L$3:L2125,H$3:H2125,H2126,B$3:B2125,B2126))</f>
        <v>0</v>
      </c>
    </row>
    <row r="2127" spans="1:12" x14ac:dyDescent="0.2">
      <c r="A2127" s="66" t="s">
        <v>53</v>
      </c>
      <c r="B2127" s="6">
        <v>45459</v>
      </c>
      <c r="C2127" s="71" t="str">
        <f t="shared" si="132"/>
        <v>Вс</v>
      </c>
      <c r="E2127" s="30">
        <v>0</v>
      </c>
      <c r="H2127" s="30" t="s">
        <v>25</v>
      </c>
      <c r="I2127" s="69">
        <f t="shared" si="134"/>
        <v>45444</v>
      </c>
      <c r="J2127" s="30" t="str">
        <f>CHOOSE(SUMPRODUCT((K2127:L2127&gt;0)*{1,2})+1,"","переработка","норма","норма + переработка")</f>
        <v/>
      </c>
      <c r="K2127" s="30">
        <f t="shared" si="133"/>
        <v>0</v>
      </c>
      <c r="L2127" s="30">
        <f>IF(A2127="В/П",,MIN(SUMIFS(L$3:L2126,H$3:H2126,H2127,B$3:B2126,B2127)+E2127,8)-SUMIFS(L$3:L2126,H$3:H2126,H2127,B$3:B2126,B2127))</f>
        <v>0</v>
      </c>
    </row>
    <row r="2128" spans="1:12" x14ac:dyDescent="0.2">
      <c r="B2128" s="6">
        <v>45460</v>
      </c>
      <c r="C2128" s="71" t="str">
        <f t="shared" si="132"/>
        <v>Пн</v>
      </c>
      <c r="D2128" s="30" t="s">
        <v>22</v>
      </c>
      <c r="E2128" s="30">
        <v>8</v>
      </c>
      <c r="H2128" s="30" t="s">
        <v>25</v>
      </c>
      <c r="I2128" s="69">
        <f t="shared" si="134"/>
        <v>45444</v>
      </c>
      <c r="J2128" s="30" t="str">
        <f>CHOOSE(SUMPRODUCT((K2128:L2128&gt;0)*{1,2})+1,"","переработка","норма","норма + переработка")</f>
        <v>норма</v>
      </c>
      <c r="K2128" s="30">
        <f t="shared" si="133"/>
        <v>0</v>
      </c>
      <c r="L2128" s="30">
        <f>IF(A2128="В/П",,MIN(SUMIFS(L$3:L2127,H$3:H2127,H2128,B$3:B2127,B2128)+E2128,8)-SUMIFS(L$3:L2127,H$3:H2127,H2128,B$3:B2127,B2128))</f>
        <v>8</v>
      </c>
    </row>
    <row r="2129" spans="1:12" x14ac:dyDescent="0.2">
      <c r="B2129" s="6">
        <v>45461</v>
      </c>
      <c r="C2129" s="71" t="str">
        <f t="shared" si="132"/>
        <v>Вт</v>
      </c>
      <c r="D2129" s="30" t="s">
        <v>22</v>
      </c>
      <c r="E2129" s="30">
        <v>8</v>
      </c>
      <c r="H2129" s="30" t="s">
        <v>25</v>
      </c>
      <c r="I2129" s="69">
        <f t="shared" si="134"/>
        <v>45444</v>
      </c>
      <c r="J2129" s="30" t="str">
        <f>CHOOSE(SUMPRODUCT((K2129:L2129&gt;0)*{1,2})+1,"","переработка","норма","норма + переработка")</f>
        <v>норма</v>
      </c>
      <c r="K2129" s="30">
        <f t="shared" si="133"/>
        <v>0</v>
      </c>
      <c r="L2129" s="30">
        <f>IF(A2129="В/П",,MIN(SUMIFS(L$3:L2128,H$3:H2128,H2129,B$3:B2128,B2129)+E2129,8)-SUMIFS(L$3:L2128,H$3:H2128,H2129,B$3:B2128,B2129))</f>
        <v>8</v>
      </c>
    </row>
    <row r="2130" spans="1:12" x14ac:dyDescent="0.2">
      <c r="B2130" s="6">
        <v>45462</v>
      </c>
      <c r="C2130" s="71" t="str">
        <f t="shared" si="132"/>
        <v>Ср</v>
      </c>
      <c r="D2130" s="30" t="s">
        <v>22</v>
      </c>
      <c r="E2130" s="30">
        <v>8</v>
      </c>
      <c r="H2130" s="30" t="s">
        <v>25</v>
      </c>
      <c r="I2130" s="69">
        <f t="shared" si="134"/>
        <v>45444</v>
      </c>
      <c r="J2130" s="30" t="str">
        <f>CHOOSE(SUMPRODUCT((K2130:L2130&gt;0)*{1,2})+1,"","переработка","норма","норма + переработка")</f>
        <v>норма</v>
      </c>
      <c r="K2130" s="30">
        <f t="shared" si="133"/>
        <v>0</v>
      </c>
      <c r="L2130" s="30">
        <f>IF(A2130="В/П",,MIN(SUMIFS(L$3:L2129,H$3:H2129,H2130,B$3:B2129,B2130)+E2130,8)-SUMIFS(L$3:L2129,H$3:H2129,H2130,B$3:B2129,B2130))</f>
        <v>8</v>
      </c>
    </row>
    <row r="2131" spans="1:12" x14ac:dyDescent="0.2">
      <c r="B2131" s="6">
        <v>45463</v>
      </c>
      <c r="C2131" s="71" t="str">
        <f t="shared" si="132"/>
        <v>Чт</v>
      </c>
      <c r="D2131" s="30" t="s">
        <v>22</v>
      </c>
      <c r="E2131" s="30">
        <v>8</v>
      </c>
      <c r="H2131" s="30" t="s">
        <v>25</v>
      </c>
      <c r="I2131" s="69">
        <f t="shared" si="134"/>
        <v>45444</v>
      </c>
      <c r="J2131" s="30" t="str">
        <f>CHOOSE(SUMPRODUCT((K2131:L2131&gt;0)*{1,2})+1,"","переработка","норма","норма + переработка")</f>
        <v>норма</v>
      </c>
      <c r="K2131" s="30">
        <f t="shared" si="133"/>
        <v>0</v>
      </c>
      <c r="L2131" s="30">
        <f>IF(A2131="В/П",,MIN(SUMIFS(L$3:L2130,H$3:H2130,H2131,B$3:B2130,B2131)+E2131,8)-SUMIFS(L$3:L2130,H$3:H2130,H2131,B$3:B2130,B2131))</f>
        <v>8</v>
      </c>
    </row>
    <row r="2132" spans="1:12" x14ac:dyDescent="0.2">
      <c r="B2132" s="6">
        <v>45464</v>
      </c>
      <c r="C2132" s="71" t="str">
        <f t="shared" si="132"/>
        <v>Пт</v>
      </c>
      <c r="D2132" s="30" t="s">
        <v>22</v>
      </c>
      <c r="E2132" s="30">
        <v>8</v>
      </c>
      <c r="H2132" s="30" t="s">
        <v>25</v>
      </c>
      <c r="I2132" s="69">
        <f t="shared" si="134"/>
        <v>45444</v>
      </c>
      <c r="J2132" s="30" t="str">
        <f>CHOOSE(SUMPRODUCT((K2132:L2132&gt;0)*{1,2})+1,"","переработка","норма","норма + переработка")</f>
        <v>норма</v>
      </c>
      <c r="K2132" s="30">
        <f t="shared" si="133"/>
        <v>0</v>
      </c>
      <c r="L2132" s="30">
        <f>IF(A2132="В/П",,MIN(SUMIFS(L$3:L2131,H$3:H2131,H2132,B$3:B2131,B2132)+E2132,8)-SUMIFS(L$3:L2131,H$3:H2131,H2132,B$3:B2131,B2132))</f>
        <v>8</v>
      </c>
    </row>
    <row r="2133" spans="1:12" x14ac:dyDescent="0.2">
      <c r="A2133" s="66" t="s">
        <v>53</v>
      </c>
      <c r="B2133" s="6">
        <v>45465</v>
      </c>
      <c r="C2133" s="71" t="str">
        <f t="shared" si="132"/>
        <v>Сб</v>
      </c>
      <c r="E2133" s="30">
        <v>0</v>
      </c>
      <c r="H2133" s="30" t="s">
        <v>25</v>
      </c>
      <c r="I2133" s="69">
        <f t="shared" si="134"/>
        <v>45444</v>
      </c>
      <c r="J2133" s="30" t="str">
        <f>CHOOSE(SUMPRODUCT((K2133:L2133&gt;0)*{1,2})+1,"","переработка","норма","норма + переработка")</f>
        <v/>
      </c>
      <c r="K2133" s="30">
        <f t="shared" si="133"/>
        <v>0</v>
      </c>
      <c r="L2133" s="30">
        <f>IF(A2133="В/П",,MIN(SUMIFS(L$3:L2132,H$3:H2132,H2133,B$3:B2132,B2133)+E2133,8)-SUMIFS(L$3:L2132,H$3:H2132,H2133,B$3:B2132,B2133))</f>
        <v>0</v>
      </c>
    </row>
    <row r="2134" spans="1:12" x14ac:dyDescent="0.2">
      <c r="A2134" s="66" t="s">
        <v>53</v>
      </c>
      <c r="B2134" s="6">
        <v>45466</v>
      </c>
      <c r="C2134" s="71" t="str">
        <f t="shared" si="132"/>
        <v>Вс</v>
      </c>
      <c r="E2134" s="30">
        <v>0</v>
      </c>
      <c r="H2134" s="30" t="s">
        <v>25</v>
      </c>
      <c r="I2134" s="69">
        <f t="shared" si="134"/>
        <v>45444</v>
      </c>
      <c r="J2134" s="30" t="str">
        <f>CHOOSE(SUMPRODUCT((K2134:L2134&gt;0)*{1,2})+1,"","переработка","норма","норма + переработка")</f>
        <v/>
      </c>
      <c r="K2134" s="30">
        <f t="shared" si="133"/>
        <v>0</v>
      </c>
      <c r="L2134" s="30">
        <f>IF(A2134="В/П",,MIN(SUMIFS(L$3:L2133,H$3:H2133,H2134,B$3:B2133,B2134)+E2134,8)-SUMIFS(L$3:L2133,H$3:H2133,H2134,B$3:B2133,B2134))</f>
        <v>0</v>
      </c>
    </row>
    <row r="2135" spans="1:12" x14ac:dyDescent="0.2">
      <c r="B2135" s="6">
        <v>45467</v>
      </c>
      <c r="C2135" s="71" t="str">
        <f>TEXT(B2135,"ДДД")</f>
        <v>Пн</v>
      </c>
      <c r="D2135" s="30" t="s">
        <v>87</v>
      </c>
      <c r="E2135" s="30">
        <v>5</v>
      </c>
      <c r="H2135" s="30" t="s">
        <v>25</v>
      </c>
      <c r="I2135" s="69">
        <f>EOMONTH(B2135,-1)+1</f>
        <v>45444</v>
      </c>
      <c r="J2135" s="30" t="str">
        <f>CHOOSE(SUMPRODUCT((K2135:L2135&gt;0)*{1,2})+1,"","переработка","норма","норма + переработка")</f>
        <v>норма</v>
      </c>
      <c r="K2135" s="30">
        <f>MIN(E2135,E2135-L2135)</f>
        <v>0</v>
      </c>
      <c r="L2135" s="30">
        <f>IF(A2135="В/П",,MIN(SUMIFS(L$3:L2134,H$3:H2134,H2135,B$3:B2134,B2135)+E2135,8)-SUMIFS(L$3:L2134,H$3:H2134,H2135,B$3:B2134,B2135))</f>
        <v>5</v>
      </c>
    </row>
    <row r="2136" spans="1:12" x14ac:dyDescent="0.2">
      <c r="B2136" s="6">
        <v>45467</v>
      </c>
      <c r="C2136" s="71" t="str">
        <f t="shared" si="132"/>
        <v>Пн</v>
      </c>
      <c r="D2136" s="30" t="s">
        <v>56</v>
      </c>
      <c r="E2136" s="30">
        <v>3</v>
      </c>
      <c r="H2136" s="30" t="s">
        <v>25</v>
      </c>
      <c r="I2136" s="69">
        <f t="shared" si="134"/>
        <v>45444</v>
      </c>
      <c r="J2136" s="30" t="str">
        <f>CHOOSE(SUMPRODUCT((K2136:L2136&gt;0)*{1,2})+1,"","переработка","норма","норма + переработка")</f>
        <v>норма</v>
      </c>
      <c r="K2136" s="30">
        <f t="shared" si="133"/>
        <v>0</v>
      </c>
      <c r="L2136" s="30">
        <f>IF(A2136="В/П",,MIN(SUMIFS(L$3:L2135,H$3:H2135,H2136,B$3:B2135,B2136)+E2136,8)-SUMIFS(L$3:L2135,H$3:H2135,H2136,B$3:B2135,B2136))</f>
        <v>3</v>
      </c>
    </row>
    <row r="2137" spans="1:12" x14ac:dyDescent="0.2">
      <c r="B2137" s="6">
        <v>45468</v>
      </c>
      <c r="C2137" s="71" t="str">
        <f>TEXT(B2137,"ДДД")</f>
        <v>Вт</v>
      </c>
      <c r="D2137" s="30" t="s">
        <v>87</v>
      </c>
      <c r="E2137" s="30">
        <v>7</v>
      </c>
      <c r="H2137" s="30" t="s">
        <v>25</v>
      </c>
      <c r="I2137" s="69">
        <f>EOMONTH(B2137,-1)+1</f>
        <v>45444</v>
      </c>
      <c r="J2137" s="30" t="str">
        <f>CHOOSE(SUMPRODUCT((K2137:L2137&gt;0)*{1,2})+1,"","переработка","норма","норма + переработка")</f>
        <v>норма</v>
      </c>
      <c r="K2137" s="30">
        <f>MIN(E2137,E2137-L2137)</f>
        <v>0</v>
      </c>
      <c r="L2137" s="30">
        <f>IF(A2137="В/П",,MIN(SUMIFS(L$3:L2136,H$3:H2136,H2137,B$3:B2136,B2137)+E2137,8)-SUMIFS(L$3:L2136,H$3:H2136,H2137,B$3:B2136,B2137))</f>
        <v>7</v>
      </c>
    </row>
    <row r="2138" spans="1:12" x14ac:dyDescent="0.2">
      <c r="B2138" s="6">
        <v>45468</v>
      </c>
      <c r="C2138" s="71" t="str">
        <f t="shared" si="132"/>
        <v>Вт</v>
      </c>
      <c r="D2138" s="30" t="s">
        <v>56</v>
      </c>
      <c r="E2138" s="30">
        <v>1</v>
      </c>
      <c r="H2138" s="30" t="s">
        <v>25</v>
      </c>
      <c r="I2138" s="69">
        <f t="shared" si="134"/>
        <v>45444</v>
      </c>
      <c r="J2138" s="30" t="str">
        <f>CHOOSE(SUMPRODUCT((K2138:L2138&gt;0)*{1,2})+1,"","переработка","норма","норма + переработка")</f>
        <v>норма</v>
      </c>
      <c r="K2138" s="30">
        <f t="shared" si="133"/>
        <v>0</v>
      </c>
      <c r="L2138" s="30">
        <f>IF(A2138="В/П",,MIN(SUMIFS(L$3:L2137,H$3:H2137,H2138,B$3:B2137,B2138)+E2138,8)-SUMIFS(L$3:L2137,H$3:H2137,H2138,B$3:B2137,B2138))</f>
        <v>1</v>
      </c>
    </row>
    <row r="2139" spans="1:12" x14ac:dyDescent="0.2">
      <c r="B2139" s="6">
        <v>45469</v>
      </c>
      <c r="C2139" s="71" t="str">
        <f>TEXT(B2139,"ДДД")</f>
        <v>Ср</v>
      </c>
      <c r="D2139" s="30" t="s">
        <v>87</v>
      </c>
      <c r="E2139" s="30">
        <v>7</v>
      </c>
      <c r="H2139" s="30" t="s">
        <v>25</v>
      </c>
      <c r="I2139" s="69">
        <f>EOMONTH(B2139,-1)+1</f>
        <v>45444</v>
      </c>
      <c r="J2139" s="30" t="str">
        <f>CHOOSE(SUMPRODUCT((K2139:L2139&gt;0)*{1,2})+1,"","переработка","норма","норма + переработка")</f>
        <v>норма</v>
      </c>
      <c r="K2139" s="30">
        <f>MIN(E2139,E2139-L2139)</f>
        <v>0</v>
      </c>
      <c r="L2139" s="30">
        <f>IF(A2139="В/П",,MIN(SUMIFS(L$3:L2138,H$3:H2138,H2139,B$3:B2138,B2139)+E2139,8)-SUMIFS(L$3:L2138,H$3:H2138,H2139,B$3:B2138,B2139))</f>
        <v>7</v>
      </c>
    </row>
    <row r="2140" spans="1:12" x14ac:dyDescent="0.2">
      <c r="B2140" s="6">
        <v>45469</v>
      </c>
      <c r="C2140" s="71" t="str">
        <f t="shared" si="132"/>
        <v>Ср</v>
      </c>
      <c r="D2140" s="30" t="s">
        <v>56</v>
      </c>
      <c r="E2140" s="30">
        <v>1</v>
      </c>
      <c r="H2140" s="30" t="s">
        <v>25</v>
      </c>
      <c r="I2140" s="69">
        <f t="shared" si="134"/>
        <v>45444</v>
      </c>
      <c r="J2140" s="30" t="str">
        <f>CHOOSE(SUMPRODUCT((K2140:L2140&gt;0)*{1,2})+1,"","переработка","норма","норма + переработка")</f>
        <v>норма</v>
      </c>
      <c r="K2140" s="30">
        <f t="shared" si="133"/>
        <v>0</v>
      </c>
      <c r="L2140" s="30">
        <f>IF(A2140="В/П",,MIN(SUMIFS(L$3:L2139,H$3:H2139,H2140,B$3:B2139,B2140)+E2140,8)-SUMIFS(L$3:L2139,H$3:H2139,H2140,B$3:B2139,B2140))</f>
        <v>1</v>
      </c>
    </row>
    <row r="2141" spans="1:12" x14ac:dyDescent="0.2">
      <c r="B2141" s="6">
        <v>45470</v>
      </c>
      <c r="C2141" s="71" t="str">
        <f t="shared" si="132"/>
        <v>Чт</v>
      </c>
      <c r="D2141" s="30" t="s">
        <v>87</v>
      </c>
      <c r="E2141" s="30">
        <v>8</v>
      </c>
      <c r="H2141" s="30" t="s">
        <v>25</v>
      </c>
      <c r="I2141" s="69">
        <f t="shared" si="134"/>
        <v>45444</v>
      </c>
      <c r="J2141" s="30" t="str">
        <f>CHOOSE(SUMPRODUCT((K2141:L2141&gt;0)*{1,2})+1,"","переработка","норма","норма + переработка")</f>
        <v>норма</v>
      </c>
      <c r="K2141" s="30">
        <f t="shared" si="133"/>
        <v>0</v>
      </c>
      <c r="L2141" s="30">
        <f>IF(A2141="В/П",,MIN(SUMIFS(L$3:L2140,H$3:H2140,H2141,B$3:B2140,B2141)+E2141,8)-SUMIFS(L$3:L2140,H$3:H2140,H2141,B$3:B2140,B2141))</f>
        <v>8</v>
      </c>
    </row>
    <row r="2142" spans="1:12" x14ac:dyDescent="0.2">
      <c r="B2142" s="6">
        <v>45471</v>
      </c>
      <c r="C2142" s="71" t="str">
        <f t="shared" si="132"/>
        <v>Пт</v>
      </c>
      <c r="D2142" s="30" t="s">
        <v>87</v>
      </c>
      <c r="E2142" s="30">
        <v>8</v>
      </c>
      <c r="H2142" s="30" t="s">
        <v>25</v>
      </c>
      <c r="I2142" s="69">
        <f t="shared" si="134"/>
        <v>45444</v>
      </c>
      <c r="J2142" s="30" t="str">
        <f>CHOOSE(SUMPRODUCT((K2142:L2142&gt;0)*{1,2})+1,"","переработка","норма","норма + переработка")</f>
        <v>норма</v>
      </c>
      <c r="K2142" s="30">
        <f t="shared" si="133"/>
        <v>0</v>
      </c>
      <c r="L2142" s="30">
        <f>IF(A2142="В/П",,MIN(SUMIFS(L$3:L2141,H$3:H2141,H2142,B$3:B2141,B2142)+E2142,8)-SUMIFS(L$3:L2141,H$3:H2141,H2142,B$3:B2141,B2142))</f>
        <v>8</v>
      </c>
    </row>
    <row r="2143" spans="1:12" x14ac:dyDescent="0.2">
      <c r="A2143" s="66" t="s">
        <v>53</v>
      </c>
      <c r="B2143" s="6">
        <v>45472</v>
      </c>
      <c r="C2143" s="71" t="str">
        <f t="shared" si="132"/>
        <v>Сб</v>
      </c>
      <c r="E2143" s="30">
        <v>0</v>
      </c>
      <c r="H2143" s="30" t="s">
        <v>25</v>
      </c>
      <c r="I2143" s="69">
        <f t="shared" si="134"/>
        <v>45444</v>
      </c>
      <c r="J2143" s="30" t="str">
        <f>CHOOSE(SUMPRODUCT((K2143:L2143&gt;0)*{1,2})+1,"","переработка","норма","норма + переработка")</f>
        <v/>
      </c>
      <c r="K2143" s="30">
        <f t="shared" si="133"/>
        <v>0</v>
      </c>
      <c r="L2143" s="30">
        <f>IF(A2143="В/П",,MIN(SUMIFS(L$3:L2142,H$3:H2142,H2143,B$3:B2142,B2143)+E2143,8)-SUMIFS(L$3:L2142,H$3:H2142,H2143,B$3:B2142,B2143))</f>
        <v>0</v>
      </c>
    </row>
    <row r="2144" spans="1:12" x14ac:dyDescent="0.2">
      <c r="A2144" s="66" t="s">
        <v>53</v>
      </c>
      <c r="B2144" s="6">
        <v>45473</v>
      </c>
      <c r="C2144" s="71" t="str">
        <f t="shared" si="132"/>
        <v>Вс</v>
      </c>
      <c r="E2144" s="30">
        <v>0</v>
      </c>
      <c r="H2144" s="30" t="s">
        <v>25</v>
      </c>
      <c r="I2144" s="69">
        <f t="shared" si="134"/>
        <v>45444</v>
      </c>
      <c r="J2144" s="30" t="str">
        <f>CHOOSE(SUMPRODUCT((K2144:L2144&gt;0)*{1,2})+1,"","переработка","норма","норма + переработка")</f>
        <v/>
      </c>
      <c r="K2144" s="30">
        <f t="shared" si="133"/>
        <v>0</v>
      </c>
      <c r="L2144" s="30">
        <f>IF(A2144="В/П",,MIN(SUMIFS(L$3:L2143,H$3:H2143,H2144,B$3:B2143,B2144)+E2144,8)-SUMIFS(L$3:L2143,H$3:H2143,H2144,B$3:B2143,B2144))</f>
        <v>0</v>
      </c>
    </row>
    <row r="2145" spans="1:12" x14ac:dyDescent="0.2">
      <c r="A2145" s="66" t="s">
        <v>53</v>
      </c>
      <c r="B2145" s="6">
        <v>45444</v>
      </c>
      <c r="C2145" s="71" t="str">
        <f t="shared" si="132"/>
        <v>Сб</v>
      </c>
      <c r="D2145" s="30" t="s">
        <v>35</v>
      </c>
      <c r="E2145" s="30">
        <v>8</v>
      </c>
      <c r="H2145" s="30" t="s">
        <v>28</v>
      </c>
      <c r="I2145" s="69">
        <f t="shared" si="134"/>
        <v>45444</v>
      </c>
      <c r="J2145" s="30" t="str">
        <f>CHOOSE(SUMPRODUCT((K2145:L2145&gt;0)*{1,2})+1,"","переработка","норма","норма + переработка")</f>
        <v>переработка</v>
      </c>
      <c r="K2145" s="30">
        <f t="shared" si="133"/>
        <v>8</v>
      </c>
      <c r="L2145" s="30">
        <f>IF(A2145="В/П",,MIN(SUMIFS(L$3:L2144,H$3:H2144,H2145,B$3:B2144,B2145)+E2145,8)-SUMIFS(L$3:L2144,H$3:H2144,H2145,B$3:B2144,B2145))</f>
        <v>0</v>
      </c>
    </row>
    <row r="2146" spans="1:12" x14ac:dyDescent="0.2">
      <c r="A2146" s="66" t="s">
        <v>53</v>
      </c>
      <c r="B2146" s="6">
        <v>45445</v>
      </c>
      <c r="C2146" s="71" t="str">
        <f t="shared" si="132"/>
        <v>Вс</v>
      </c>
      <c r="E2146" s="30">
        <v>0</v>
      </c>
      <c r="H2146" s="30" t="s">
        <v>28</v>
      </c>
      <c r="I2146" s="69">
        <f t="shared" si="134"/>
        <v>45444</v>
      </c>
      <c r="J2146" s="30" t="str">
        <f>CHOOSE(SUMPRODUCT((K2146:L2146&gt;0)*{1,2})+1,"","переработка","норма","норма + переработка")</f>
        <v/>
      </c>
      <c r="K2146" s="30">
        <f t="shared" si="133"/>
        <v>0</v>
      </c>
      <c r="L2146" s="30">
        <f>IF(A2146="В/П",,MIN(SUMIFS(L$3:L2145,H$3:H2145,H2146,B$3:B2145,B2146)+E2146,8)-SUMIFS(L$3:L2145,H$3:H2145,H2146,B$3:B2145,B2146))</f>
        <v>0</v>
      </c>
    </row>
    <row r="2147" spans="1:12" x14ac:dyDescent="0.2">
      <c r="B2147" s="6">
        <v>45446</v>
      </c>
      <c r="C2147" s="71" t="str">
        <f t="shared" si="132"/>
        <v>Пн</v>
      </c>
      <c r="D2147" s="30" t="s">
        <v>16</v>
      </c>
      <c r="E2147" s="30">
        <v>8</v>
      </c>
      <c r="H2147" s="30" t="s">
        <v>28</v>
      </c>
      <c r="I2147" s="69">
        <f t="shared" si="134"/>
        <v>45444</v>
      </c>
      <c r="J2147" s="30" t="str">
        <f>CHOOSE(SUMPRODUCT((K2147:L2147&gt;0)*{1,2})+1,"","переработка","норма","норма + переработка")</f>
        <v>норма</v>
      </c>
      <c r="K2147" s="30">
        <f t="shared" si="133"/>
        <v>0</v>
      </c>
      <c r="L2147" s="30">
        <f>IF(A2147="В/П",,MIN(SUMIFS(L$3:L2146,H$3:H2146,H2147,B$3:B2146,B2147)+E2147,8)-SUMIFS(L$3:L2146,H$3:H2146,H2147,B$3:B2146,B2147))</f>
        <v>8</v>
      </c>
    </row>
    <row r="2148" spans="1:12" x14ac:dyDescent="0.2">
      <c r="B2148" s="6">
        <v>45447</v>
      </c>
      <c r="C2148" s="71" t="str">
        <f t="shared" si="132"/>
        <v>Вт</v>
      </c>
      <c r="D2148" s="30" t="s">
        <v>16</v>
      </c>
      <c r="E2148" s="30">
        <v>8</v>
      </c>
      <c r="H2148" s="30" t="s">
        <v>28</v>
      </c>
      <c r="I2148" s="69">
        <f t="shared" si="134"/>
        <v>45444</v>
      </c>
      <c r="J2148" s="30" t="str">
        <f>CHOOSE(SUMPRODUCT((K2148:L2148&gt;0)*{1,2})+1,"","переработка","норма","норма + переработка")</f>
        <v>норма</v>
      </c>
      <c r="K2148" s="30">
        <f t="shared" si="133"/>
        <v>0</v>
      </c>
      <c r="L2148" s="30">
        <f>IF(A2148="В/П",,MIN(SUMIFS(L$3:L2147,H$3:H2147,H2148,B$3:B2147,B2148)+E2148,8)-SUMIFS(L$3:L2147,H$3:H2147,H2148,B$3:B2147,B2148))</f>
        <v>8</v>
      </c>
    </row>
    <row r="2149" spans="1:12" x14ac:dyDescent="0.2">
      <c r="B2149" s="6">
        <v>45448</v>
      </c>
      <c r="C2149" s="71" t="str">
        <f t="shared" si="132"/>
        <v>Ср</v>
      </c>
      <c r="D2149" s="30" t="s">
        <v>35</v>
      </c>
      <c r="E2149" s="30">
        <v>8</v>
      </c>
      <c r="H2149" s="30" t="s">
        <v>28</v>
      </c>
      <c r="I2149" s="69">
        <f t="shared" si="134"/>
        <v>45444</v>
      </c>
      <c r="J2149" s="30" t="str">
        <f>CHOOSE(SUMPRODUCT((K2149:L2149&gt;0)*{1,2})+1,"","переработка","норма","норма + переработка")</f>
        <v>норма</v>
      </c>
      <c r="K2149" s="30">
        <f t="shared" si="133"/>
        <v>0</v>
      </c>
      <c r="L2149" s="30">
        <f>IF(A2149="В/П",,MIN(SUMIFS(L$3:L2148,H$3:H2148,H2149,B$3:B2148,B2149)+E2149,8)-SUMIFS(L$3:L2148,H$3:H2148,H2149,B$3:B2148,B2149))</f>
        <v>8</v>
      </c>
    </row>
    <row r="2150" spans="1:12" x14ac:dyDescent="0.2">
      <c r="B2150" s="6">
        <v>45449</v>
      </c>
      <c r="C2150" s="71" t="str">
        <f t="shared" si="132"/>
        <v>Чт</v>
      </c>
      <c r="D2150" s="30" t="s">
        <v>30</v>
      </c>
      <c r="E2150" s="30">
        <v>8</v>
      </c>
      <c r="H2150" s="30" t="s">
        <v>28</v>
      </c>
      <c r="I2150" s="69">
        <f t="shared" si="134"/>
        <v>45444</v>
      </c>
      <c r="J2150" s="30" t="str">
        <f>CHOOSE(SUMPRODUCT((K2150:L2150&gt;0)*{1,2})+1,"","переработка","норма","норма + переработка")</f>
        <v>норма</v>
      </c>
      <c r="K2150" s="30">
        <f t="shared" si="133"/>
        <v>0</v>
      </c>
      <c r="L2150" s="30">
        <f>IF(A2150="В/П",,MIN(SUMIFS(L$3:L2149,H$3:H2149,H2150,B$3:B2149,B2150)+E2150,8)-SUMIFS(L$3:L2149,H$3:H2149,H2150,B$3:B2149,B2150))</f>
        <v>8</v>
      </c>
    </row>
    <row r="2151" spans="1:12" x14ac:dyDescent="0.2">
      <c r="B2151" s="6">
        <v>45450</v>
      </c>
      <c r="C2151" s="71" t="str">
        <f t="shared" si="132"/>
        <v>Пт</v>
      </c>
      <c r="D2151" s="30" t="s">
        <v>30</v>
      </c>
      <c r="E2151" s="30">
        <v>8</v>
      </c>
      <c r="H2151" s="30" t="s">
        <v>28</v>
      </c>
      <c r="I2151" s="69">
        <f t="shared" si="134"/>
        <v>45444</v>
      </c>
      <c r="J2151" s="30" t="str">
        <f>CHOOSE(SUMPRODUCT((K2151:L2151&gt;0)*{1,2})+1,"","переработка","норма","норма + переработка")</f>
        <v>норма</v>
      </c>
      <c r="K2151" s="30">
        <f t="shared" si="133"/>
        <v>0</v>
      </c>
      <c r="L2151" s="30">
        <f>IF(A2151="В/П",,MIN(SUMIFS(L$3:L2150,H$3:H2150,H2151,B$3:B2150,B2151)+E2151,8)-SUMIFS(L$3:L2150,H$3:H2150,H2151,B$3:B2150,B2151))</f>
        <v>8</v>
      </c>
    </row>
    <row r="2152" spans="1:12" x14ac:dyDescent="0.2">
      <c r="A2152" s="66" t="s">
        <v>53</v>
      </c>
      <c r="B2152" s="6">
        <v>45451</v>
      </c>
      <c r="C2152" s="71" t="str">
        <f t="shared" si="132"/>
        <v>Сб</v>
      </c>
      <c r="D2152" s="30" t="s">
        <v>35</v>
      </c>
      <c r="E2152" s="30">
        <v>8</v>
      </c>
      <c r="H2152" s="30" t="s">
        <v>28</v>
      </c>
      <c r="I2152" s="69">
        <f t="shared" si="134"/>
        <v>45444</v>
      </c>
      <c r="J2152" s="30" t="str">
        <f>CHOOSE(SUMPRODUCT((K2152:L2152&gt;0)*{1,2})+1,"","переработка","норма","норма + переработка")</f>
        <v>переработка</v>
      </c>
      <c r="K2152" s="30">
        <f t="shared" si="133"/>
        <v>8</v>
      </c>
      <c r="L2152" s="30">
        <f>IF(A2152="В/П",,MIN(SUMIFS(L$3:L2151,H$3:H2151,H2152,B$3:B2151,B2152)+E2152,8)-SUMIFS(L$3:L2151,H$3:H2151,H2152,B$3:B2151,B2152))</f>
        <v>0</v>
      </c>
    </row>
    <row r="2153" spans="1:12" x14ac:dyDescent="0.2">
      <c r="A2153" s="66" t="s">
        <v>53</v>
      </c>
      <c r="B2153" s="6">
        <v>45452</v>
      </c>
      <c r="C2153" s="71" t="str">
        <f t="shared" si="132"/>
        <v>Вс</v>
      </c>
      <c r="E2153" s="30">
        <v>0</v>
      </c>
      <c r="H2153" s="30" t="s">
        <v>28</v>
      </c>
      <c r="I2153" s="69">
        <f t="shared" si="134"/>
        <v>45444</v>
      </c>
      <c r="J2153" s="30" t="str">
        <f>CHOOSE(SUMPRODUCT((K2153:L2153&gt;0)*{1,2})+1,"","переработка","норма","норма + переработка")</f>
        <v/>
      </c>
      <c r="K2153" s="30">
        <f t="shared" si="133"/>
        <v>0</v>
      </c>
      <c r="L2153" s="30">
        <f>IF(A2153="В/П",,MIN(SUMIFS(L$3:L2152,H$3:H2152,H2153,B$3:B2152,B2153)+E2153,8)-SUMIFS(L$3:L2152,H$3:H2152,H2153,B$3:B2152,B2153))</f>
        <v>0</v>
      </c>
    </row>
    <row r="2154" spans="1:12" x14ac:dyDescent="0.2">
      <c r="B2154" s="6">
        <v>45453</v>
      </c>
      <c r="C2154" s="71" t="str">
        <f t="shared" si="132"/>
        <v>Пн</v>
      </c>
      <c r="D2154" s="30" t="s">
        <v>16</v>
      </c>
      <c r="E2154" s="30">
        <v>8</v>
      </c>
      <c r="H2154" s="30" t="s">
        <v>28</v>
      </c>
      <c r="I2154" s="69">
        <f t="shared" si="134"/>
        <v>45444</v>
      </c>
      <c r="J2154" s="30" t="str">
        <f>CHOOSE(SUMPRODUCT((K2154:L2154&gt;0)*{1,2})+1,"","переработка","норма","норма + переработка")</f>
        <v>норма</v>
      </c>
      <c r="K2154" s="30">
        <f t="shared" si="133"/>
        <v>0</v>
      </c>
      <c r="L2154" s="30">
        <f>IF(A2154="В/П",,MIN(SUMIFS(L$3:L2153,H$3:H2153,H2154,B$3:B2153,B2154)+E2154,8)-SUMIFS(L$3:L2153,H$3:H2153,H2154,B$3:B2153,B2154))</f>
        <v>8</v>
      </c>
    </row>
    <row r="2155" spans="1:12" x14ac:dyDescent="0.2">
      <c r="B2155" s="6">
        <v>45454</v>
      </c>
      <c r="C2155" s="71" t="str">
        <f t="shared" si="132"/>
        <v>Вт</v>
      </c>
      <c r="D2155" s="30" t="s">
        <v>16</v>
      </c>
      <c r="E2155" s="30">
        <v>8</v>
      </c>
      <c r="H2155" s="30" t="s">
        <v>28</v>
      </c>
      <c r="I2155" s="69">
        <f t="shared" si="134"/>
        <v>45444</v>
      </c>
      <c r="J2155" s="30" t="str">
        <f>CHOOSE(SUMPRODUCT((K2155:L2155&gt;0)*{1,2})+1,"","переработка","норма","норма + переработка")</f>
        <v>норма</v>
      </c>
      <c r="K2155" s="30">
        <f t="shared" si="133"/>
        <v>0</v>
      </c>
      <c r="L2155" s="30">
        <f>IF(A2155="В/П",,MIN(SUMIFS(L$3:L2154,H$3:H2154,H2155,B$3:B2154,B2155)+E2155,8)-SUMIFS(L$3:L2154,H$3:H2154,H2155,B$3:B2154,B2155))</f>
        <v>8</v>
      </c>
    </row>
    <row r="2156" spans="1:12" x14ac:dyDescent="0.2">
      <c r="A2156" s="66" t="s">
        <v>53</v>
      </c>
      <c r="B2156" s="6">
        <v>45455</v>
      </c>
      <c r="C2156" s="71" t="str">
        <f t="shared" si="132"/>
        <v>Ср</v>
      </c>
      <c r="D2156" s="30" t="s">
        <v>16</v>
      </c>
      <c r="E2156" s="30">
        <v>8</v>
      </c>
      <c r="H2156" s="30" t="s">
        <v>28</v>
      </c>
      <c r="I2156" s="69">
        <f t="shared" si="134"/>
        <v>45444</v>
      </c>
      <c r="J2156" s="30" t="str">
        <f>CHOOSE(SUMPRODUCT((K2156:L2156&gt;0)*{1,2})+1,"","переработка","норма","норма + переработка")</f>
        <v>переработка</v>
      </c>
      <c r="K2156" s="30">
        <f t="shared" si="133"/>
        <v>8</v>
      </c>
      <c r="L2156" s="30">
        <f>IF(A2156="В/П",,MIN(SUMIFS(L$3:L2155,H$3:H2155,H2156,B$3:B2155,B2156)+E2156,8)-SUMIFS(L$3:L2155,H$3:H2155,H2156,B$3:B2155,B2156))</f>
        <v>0</v>
      </c>
    </row>
    <row r="2157" spans="1:12" x14ac:dyDescent="0.2">
      <c r="B2157" s="6">
        <v>45456</v>
      </c>
      <c r="C2157" s="71" t="str">
        <f t="shared" si="132"/>
        <v>Чт</v>
      </c>
      <c r="D2157" s="30" t="s">
        <v>16</v>
      </c>
      <c r="E2157" s="30">
        <v>8</v>
      </c>
      <c r="H2157" s="30" t="s">
        <v>28</v>
      </c>
      <c r="I2157" s="69">
        <f t="shared" si="134"/>
        <v>45444</v>
      </c>
      <c r="J2157" s="30" t="str">
        <f>CHOOSE(SUMPRODUCT((K2157:L2157&gt;0)*{1,2})+1,"","переработка","норма","норма + переработка")</f>
        <v>норма</v>
      </c>
      <c r="K2157" s="30">
        <f t="shared" si="133"/>
        <v>0</v>
      </c>
      <c r="L2157" s="30">
        <f>IF(A2157="В/П",,MIN(SUMIFS(L$3:L2156,H$3:H2156,H2157,B$3:B2156,B2157)+E2157,8)-SUMIFS(L$3:L2156,H$3:H2156,H2157,B$3:B2156,B2157))</f>
        <v>8</v>
      </c>
    </row>
    <row r="2158" spans="1:12" x14ac:dyDescent="0.2">
      <c r="B2158" s="6">
        <v>45457</v>
      </c>
      <c r="C2158" s="71" t="str">
        <f t="shared" si="132"/>
        <v>Пт</v>
      </c>
      <c r="D2158" s="30" t="s">
        <v>16</v>
      </c>
      <c r="E2158" s="30">
        <v>8</v>
      </c>
      <c r="H2158" s="30" t="s">
        <v>28</v>
      </c>
      <c r="I2158" s="69">
        <f t="shared" si="134"/>
        <v>45444</v>
      </c>
      <c r="J2158" s="30" t="str">
        <f>CHOOSE(SUMPRODUCT((K2158:L2158&gt;0)*{1,2})+1,"","переработка","норма","норма + переработка")</f>
        <v>норма</v>
      </c>
      <c r="K2158" s="30">
        <f t="shared" si="133"/>
        <v>0</v>
      </c>
      <c r="L2158" s="30">
        <f>IF(A2158="В/П",,MIN(SUMIFS(L$3:L2157,H$3:H2157,H2158,B$3:B2157,B2158)+E2158,8)-SUMIFS(L$3:L2157,H$3:H2157,H2158,B$3:B2157,B2158))</f>
        <v>8</v>
      </c>
    </row>
    <row r="2159" spans="1:12" x14ac:dyDescent="0.2">
      <c r="A2159" s="66" t="s">
        <v>53</v>
      </c>
      <c r="B2159" s="6">
        <v>45458</v>
      </c>
      <c r="C2159" s="71" t="str">
        <f t="shared" si="132"/>
        <v>Сб</v>
      </c>
      <c r="E2159" s="30">
        <v>0</v>
      </c>
      <c r="H2159" s="30" t="s">
        <v>28</v>
      </c>
      <c r="I2159" s="69">
        <f t="shared" si="134"/>
        <v>45444</v>
      </c>
      <c r="J2159" s="30" t="str">
        <f>CHOOSE(SUMPRODUCT((K2159:L2159&gt;0)*{1,2})+1,"","переработка","норма","норма + переработка")</f>
        <v/>
      </c>
      <c r="K2159" s="30">
        <f t="shared" si="133"/>
        <v>0</v>
      </c>
      <c r="L2159" s="30">
        <f>IF(A2159="В/П",,MIN(SUMIFS(L$3:L2158,H$3:H2158,H2159,B$3:B2158,B2159)+E2159,8)-SUMIFS(L$3:L2158,H$3:H2158,H2159,B$3:B2158,B2159))</f>
        <v>0</v>
      </c>
    </row>
    <row r="2160" spans="1:12" x14ac:dyDescent="0.2">
      <c r="A2160" s="66" t="s">
        <v>53</v>
      </c>
      <c r="B2160" s="6">
        <v>45459</v>
      </c>
      <c r="C2160" s="71" t="str">
        <f t="shared" si="132"/>
        <v>Вс</v>
      </c>
      <c r="E2160" s="30">
        <v>0</v>
      </c>
      <c r="H2160" s="30" t="s">
        <v>28</v>
      </c>
      <c r="I2160" s="69">
        <f t="shared" si="134"/>
        <v>45444</v>
      </c>
      <c r="J2160" s="30" t="str">
        <f>CHOOSE(SUMPRODUCT((K2160:L2160&gt;0)*{1,2})+1,"","переработка","норма","норма + переработка")</f>
        <v/>
      </c>
      <c r="K2160" s="30">
        <f t="shared" si="133"/>
        <v>0</v>
      </c>
      <c r="L2160" s="30">
        <f>IF(A2160="В/П",,MIN(SUMIFS(L$3:L2159,H$3:H2159,H2160,B$3:B2159,B2160)+E2160,8)-SUMIFS(L$3:L2159,H$3:H2159,H2160,B$3:B2159,B2160))</f>
        <v>0</v>
      </c>
    </row>
    <row r="2161" spans="1:12" x14ac:dyDescent="0.2">
      <c r="B2161" s="6">
        <v>45460</v>
      </c>
      <c r="C2161" s="71" t="str">
        <f t="shared" si="132"/>
        <v>Пн</v>
      </c>
      <c r="D2161" s="30" t="s">
        <v>16</v>
      </c>
      <c r="E2161" s="30">
        <v>8</v>
      </c>
      <c r="H2161" s="30" t="s">
        <v>28</v>
      </c>
      <c r="I2161" s="69">
        <f t="shared" si="134"/>
        <v>45444</v>
      </c>
      <c r="J2161" s="30" t="str">
        <f>CHOOSE(SUMPRODUCT((K2161:L2161&gt;0)*{1,2})+1,"","переработка","норма","норма + переработка")</f>
        <v>норма</v>
      </c>
      <c r="K2161" s="30">
        <f t="shared" si="133"/>
        <v>0</v>
      </c>
      <c r="L2161" s="30">
        <f>IF(A2161="В/П",,MIN(SUMIFS(L$3:L2160,H$3:H2160,H2161,B$3:B2160,B2161)+E2161,8)-SUMIFS(L$3:L2160,H$3:H2160,H2161,B$3:B2160,B2161))</f>
        <v>8</v>
      </c>
    </row>
    <row r="2162" spans="1:12" x14ac:dyDescent="0.2">
      <c r="B2162" s="6">
        <v>45461</v>
      </c>
      <c r="C2162" s="71" t="str">
        <f t="shared" si="132"/>
        <v>Вт</v>
      </c>
      <c r="D2162" s="30" t="s">
        <v>16</v>
      </c>
      <c r="E2162" s="30">
        <v>8</v>
      </c>
      <c r="H2162" s="30" t="s">
        <v>28</v>
      </c>
      <c r="I2162" s="69">
        <f t="shared" si="134"/>
        <v>45444</v>
      </c>
      <c r="J2162" s="30" t="str">
        <f>CHOOSE(SUMPRODUCT((K2162:L2162&gt;0)*{1,2})+1,"","переработка","норма","норма + переработка")</f>
        <v>норма</v>
      </c>
      <c r="K2162" s="30">
        <f t="shared" si="133"/>
        <v>0</v>
      </c>
      <c r="L2162" s="30">
        <f>IF(A2162="В/П",,MIN(SUMIFS(L$3:L2161,H$3:H2161,H2162,B$3:B2161,B2162)+E2162,8)-SUMIFS(L$3:L2161,H$3:H2161,H2162,B$3:B2161,B2162))</f>
        <v>8</v>
      </c>
    </row>
    <row r="2163" spans="1:12" x14ac:dyDescent="0.2">
      <c r="B2163" s="6">
        <v>45462</v>
      </c>
      <c r="C2163" s="71" t="str">
        <f t="shared" ref="C2163:C2229" si="135">TEXT(B2163,"ДДД")</f>
        <v>Ср</v>
      </c>
      <c r="D2163" s="30" t="s">
        <v>16</v>
      </c>
      <c r="E2163" s="30">
        <v>8</v>
      </c>
      <c r="H2163" s="30" t="s">
        <v>28</v>
      </c>
      <c r="I2163" s="69">
        <f t="shared" si="134"/>
        <v>45444</v>
      </c>
      <c r="J2163" s="30" t="str">
        <f>CHOOSE(SUMPRODUCT((K2163:L2163&gt;0)*{1,2})+1,"","переработка","норма","норма + переработка")</f>
        <v>норма</v>
      </c>
      <c r="K2163" s="30">
        <f t="shared" si="133"/>
        <v>0</v>
      </c>
      <c r="L2163" s="30">
        <f>IF(A2163="В/П",,MIN(SUMIFS(L$3:L2162,H$3:H2162,H2163,B$3:B2162,B2163)+E2163,8)-SUMIFS(L$3:L2162,H$3:H2162,H2163,B$3:B2162,B2163))</f>
        <v>8</v>
      </c>
    </row>
    <row r="2164" spans="1:12" x14ac:dyDescent="0.2">
      <c r="B2164" s="6">
        <v>45463</v>
      </c>
      <c r="C2164" s="71" t="str">
        <f t="shared" si="135"/>
        <v>Чт</v>
      </c>
      <c r="D2164" s="30" t="s">
        <v>16</v>
      </c>
      <c r="E2164" s="30">
        <v>8</v>
      </c>
      <c r="H2164" s="30" t="s">
        <v>28</v>
      </c>
      <c r="I2164" s="69">
        <f t="shared" si="134"/>
        <v>45444</v>
      </c>
      <c r="J2164" s="30" t="str">
        <f>CHOOSE(SUMPRODUCT((K2164:L2164&gt;0)*{1,2})+1,"","переработка","норма","норма + переработка")</f>
        <v>норма</v>
      </c>
      <c r="K2164" s="30">
        <f t="shared" si="133"/>
        <v>0</v>
      </c>
      <c r="L2164" s="30">
        <f>IF(A2164="В/П",,MIN(SUMIFS(L$3:L2163,H$3:H2163,H2164,B$3:B2163,B2164)+E2164,8)-SUMIFS(L$3:L2163,H$3:H2163,H2164,B$3:B2163,B2164))</f>
        <v>8</v>
      </c>
    </row>
    <row r="2165" spans="1:12" x14ac:dyDescent="0.2">
      <c r="B2165" s="6">
        <v>45464</v>
      </c>
      <c r="C2165" s="71" t="str">
        <f t="shared" si="135"/>
        <v>Пт</v>
      </c>
      <c r="D2165" s="30" t="s">
        <v>16</v>
      </c>
      <c r="E2165" s="30">
        <v>8</v>
      </c>
      <c r="H2165" s="30" t="s">
        <v>28</v>
      </c>
      <c r="I2165" s="69">
        <f t="shared" si="134"/>
        <v>45444</v>
      </c>
      <c r="J2165" s="30" t="str">
        <f>CHOOSE(SUMPRODUCT((K2165:L2165&gt;0)*{1,2})+1,"","переработка","норма","норма + переработка")</f>
        <v>норма</v>
      </c>
      <c r="K2165" s="30">
        <f t="shared" si="133"/>
        <v>0</v>
      </c>
      <c r="L2165" s="30">
        <f>IF(A2165="В/П",,MIN(SUMIFS(L$3:L2164,H$3:H2164,H2165,B$3:B2164,B2165)+E2165,8)-SUMIFS(L$3:L2164,H$3:H2164,H2165,B$3:B2164,B2165))</f>
        <v>8</v>
      </c>
    </row>
    <row r="2166" spans="1:12" x14ac:dyDescent="0.2">
      <c r="A2166" s="66" t="s">
        <v>53</v>
      </c>
      <c r="B2166" s="6">
        <v>45465</v>
      </c>
      <c r="C2166" s="71" t="str">
        <f t="shared" si="135"/>
        <v>Сб</v>
      </c>
      <c r="E2166" s="30">
        <v>0</v>
      </c>
      <c r="H2166" s="30" t="s">
        <v>28</v>
      </c>
      <c r="I2166" s="69">
        <f t="shared" si="134"/>
        <v>45444</v>
      </c>
      <c r="J2166" s="30" t="str">
        <f>CHOOSE(SUMPRODUCT((K2166:L2166&gt;0)*{1,2})+1,"","переработка","норма","норма + переработка")</f>
        <v/>
      </c>
      <c r="K2166" s="30">
        <f t="shared" si="133"/>
        <v>0</v>
      </c>
      <c r="L2166" s="30">
        <f>IF(A2166="В/П",,MIN(SUMIFS(L$3:L2165,H$3:H2165,H2166,B$3:B2165,B2166)+E2166,8)-SUMIFS(L$3:L2165,H$3:H2165,H2166,B$3:B2165,B2166))</f>
        <v>0</v>
      </c>
    </row>
    <row r="2167" spans="1:12" x14ac:dyDescent="0.2">
      <c r="A2167" s="66" t="s">
        <v>53</v>
      </c>
      <c r="B2167" s="6">
        <v>45466</v>
      </c>
      <c r="C2167" s="71" t="str">
        <f t="shared" si="135"/>
        <v>Вс</v>
      </c>
      <c r="E2167" s="30">
        <v>0</v>
      </c>
      <c r="H2167" s="30" t="s">
        <v>28</v>
      </c>
      <c r="I2167" s="69">
        <f t="shared" si="134"/>
        <v>45444</v>
      </c>
      <c r="J2167" s="30" t="str">
        <f>CHOOSE(SUMPRODUCT((K2167:L2167&gt;0)*{1,2})+1,"","переработка","норма","норма + переработка")</f>
        <v/>
      </c>
      <c r="K2167" s="30">
        <f t="shared" si="133"/>
        <v>0</v>
      </c>
      <c r="L2167" s="30">
        <f>IF(A2167="В/П",,MIN(SUMIFS(L$3:L2166,H$3:H2166,H2167,B$3:B2166,B2167)+E2167,8)-SUMIFS(L$3:L2166,H$3:H2166,H2167,B$3:B2166,B2167))</f>
        <v>0</v>
      </c>
    </row>
    <row r="2168" spans="1:12" x14ac:dyDescent="0.2">
      <c r="B2168" s="6">
        <v>45467</v>
      </c>
      <c r="C2168" s="71" t="str">
        <f t="shared" si="135"/>
        <v>Пн</v>
      </c>
      <c r="D2168" s="30" t="s">
        <v>16</v>
      </c>
      <c r="E2168" s="30">
        <v>8</v>
      </c>
      <c r="H2168" s="30" t="s">
        <v>28</v>
      </c>
      <c r="I2168" s="69">
        <f t="shared" si="134"/>
        <v>45444</v>
      </c>
      <c r="J2168" s="30" t="str">
        <f>CHOOSE(SUMPRODUCT((K2168:L2168&gt;0)*{1,2})+1,"","переработка","норма","норма + переработка")</f>
        <v>норма</v>
      </c>
      <c r="K2168" s="30">
        <f t="shared" si="133"/>
        <v>0</v>
      </c>
      <c r="L2168" s="30">
        <f>IF(A2168="В/П",,MIN(SUMIFS(L$3:L2167,H$3:H2167,H2168,B$3:B2167,B2168)+E2168,8)-SUMIFS(L$3:L2167,H$3:H2167,H2168,B$3:B2167,B2168))</f>
        <v>8</v>
      </c>
    </row>
    <row r="2169" spans="1:12" x14ac:dyDescent="0.2">
      <c r="B2169" s="6">
        <v>45468</v>
      </c>
      <c r="C2169" s="71" t="str">
        <f t="shared" si="135"/>
        <v>Вт</v>
      </c>
      <c r="D2169" s="30" t="s">
        <v>16</v>
      </c>
      <c r="E2169" s="30">
        <v>8</v>
      </c>
      <c r="H2169" s="30" t="s">
        <v>28</v>
      </c>
      <c r="I2169" s="69">
        <f t="shared" si="134"/>
        <v>45444</v>
      </c>
      <c r="J2169" s="30" t="str">
        <f>CHOOSE(SUMPRODUCT((K2169:L2169&gt;0)*{1,2})+1,"","переработка","норма","норма + переработка")</f>
        <v>норма</v>
      </c>
      <c r="K2169" s="30">
        <f t="shared" si="133"/>
        <v>0</v>
      </c>
      <c r="L2169" s="30">
        <f>IF(A2169="В/П",,MIN(SUMIFS(L$3:L2168,H$3:H2168,H2169,B$3:B2168,B2169)+E2169,8)-SUMIFS(L$3:L2168,H$3:H2168,H2169,B$3:B2168,B2169))</f>
        <v>8</v>
      </c>
    </row>
    <row r="2170" spans="1:12" x14ac:dyDescent="0.2">
      <c r="B2170" s="6">
        <v>45469</v>
      </c>
      <c r="C2170" s="71" t="str">
        <f t="shared" si="135"/>
        <v>Ср</v>
      </c>
      <c r="D2170" s="30" t="s">
        <v>16</v>
      </c>
      <c r="E2170" s="30">
        <v>8</v>
      </c>
      <c r="H2170" s="30" t="s">
        <v>28</v>
      </c>
      <c r="I2170" s="69">
        <f t="shared" si="134"/>
        <v>45444</v>
      </c>
      <c r="J2170" s="30" t="str">
        <f>CHOOSE(SUMPRODUCT((K2170:L2170&gt;0)*{1,2})+1,"","переработка","норма","норма + переработка")</f>
        <v>норма</v>
      </c>
      <c r="K2170" s="30">
        <f t="shared" si="133"/>
        <v>0</v>
      </c>
      <c r="L2170" s="30">
        <f>IF(A2170="В/П",,MIN(SUMIFS(L$3:L2169,H$3:H2169,H2170,B$3:B2169,B2170)+E2170,8)-SUMIFS(L$3:L2169,H$3:H2169,H2170,B$3:B2169,B2170))</f>
        <v>8</v>
      </c>
    </row>
    <row r="2171" spans="1:12" x14ac:dyDescent="0.2">
      <c r="B2171" s="6">
        <v>45470</v>
      </c>
      <c r="C2171" s="71" t="str">
        <f t="shared" si="135"/>
        <v>Чт</v>
      </c>
      <c r="D2171" s="30" t="s">
        <v>16</v>
      </c>
      <c r="E2171" s="30">
        <v>8</v>
      </c>
      <c r="H2171" s="30" t="s">
        <v>28</v>
      </c>
      <c r="I2171" s="69">
        <f t="shared" si="134"/>
        <v>45444</v>
      </c>
      <c r="J2171" s="30" t="str">
        <f>CHOOSE(SUMPRODUCT((K2171:L2171&gt;0)*{1,2})+1,"","переработка","норма","норма + переработка")</f>
        <v>норма</v>
      </c>
      <c r="K2171" s="30">
        <f t="shared" si="133"/>
        <v>0</v>
      </c>
      <c r="L2171" s="30">
        <f>IF(A2171="В/П",,MIN(SUMIFS(L$3:L2170,H$3:H2170,H2171,B$3:B2170,B2171)+E2171,8)-SUMIFS(L$3:L2170,H$3:H2170,H2171,B$3:B2170,B2171))</f>
        <v>8</v>
      </c>
    </row>
    <row r="2172" spans="1:12" x14ac:dyDescent="0.2">
      <c r="B2172" s="6">
        <v>45471</v>
      </c>
      <c r="C2172" s="71" t="str">
        <f t="shared" si="135"/>
        <v>Пт</v>
      </c>
      <c r="D2172" s="30" t="s">
        <v>16</v>
      </c>
      <c r="E2172" s="30">
        <v>8</v>
      </c>
      <c r="H2172" s="30" t="s">
        <v>28</v>
      </c>
      <c r="I2172" s="69">
        <f t="shared" si="134"/>
        <v>45444</v>
      </c>
      <c r="J2172" s="30" t="str">
        <f>CHOOSE(SUMPRODUCT((K2172:L2172&gt;0)*{1,2})+1,"","переработка","норма","норма + переработка")</f>
        <v>норма</v>
      </c>
      <c r="K2172" s="30">
        <f t="shared" si="133"/>
        <v>0</v>
      </c>
      <c r="L2172" s="30">
        <f>IF(A2172="В/П",,MIN(SUMIFS(L$3:L2171,H$3:H2171,H2172,B$3:B2171,B2172)+E2172,8)-SUMIFS(L$3:L2171,H$3:H2171,H2172,B$3:B2171,B2172))</f>
        <v>8</v>
      </c>
    </row>
    <row r="2173" spans="1:12" x14ac:dyDescent="0.2">
      <c r="A2173" s="66" t="s">
        <v>53</v>
      </c>
      <c r="B2173" s="6">
        <v>45472</v>
      </c>
      <c r="C2173" s="71" t="str">
        <f t="shared" si="135"/>
        <v>Сб</v>
      </c>
      <c r="E2173" s="30">
        <v>0</v>
      </c>
      <c r="H2173" s="30" t="s">
        <v>28</v>
      </c>
      <c r="I2173" s="69">
        <f t="shared" si="134"/>
        <v>45444</v>
      </c>
      <c r="J2173" s="30" t="str">
        <f>CHOOSE(SUMPRODUCT((K2173:L2173&gt;0)*{1,2})+1,"","переработка","норма","норма + переработка")</f>
        <v/>
      </c>
      <c r="K2173" s="30">
        <f t="shared" si="133"/>
        <v>0</v>
      </c>
      <c r="L2173" s="30">
        <f>IF(A2173="В/П",,MIN(SUMIFS(L$3:L2172,H$3:H2172,H2173,B$3:B2172,B2173)+E2173,8)-SUMIFS(L$3:L2172,H$3:H2172,H2173,B$3:B2172,B2173))</f>
        <v>0</v>
      </c>
    </row>
    <row r="2174" spans="1:12" x14ac:dyDescent="0.2">
      <c r="A2174" s="66" t="s">
        <v>53</v>
      </c>
      <c r="B2174" s="6">
        <v>45473</v>
      </c>
      <c r="C2174" s="71" t="str">
        <f t="shared" si="135"/>
        <v>Вс</v>
      </c>
      <c r="E2174" s="30">
        <v>0</v>
      </c>
      <c r="H2174" s="30" t="s">
        <v>28</v>
      </c>
      <c r="I2174" s="69">
        <f t="shared" si="134"/>
        <v>45444</v>
      </c>
      <c r="J2174" s="30" t="str">
        <f>CHOOSE(SUMPRODUCT((K2174:L2174&gt;0)*{1,2})+1,"","переработка","норма","норма + переработка")</f>
        <v/>
      </c>
      <c r="K2174" s="30">
        <f t="shared" si="133"/>
        <v>0</v>
      </c>
      <c r="L2174" s="30">
        <f>IF(A2174="В/П",,MIN(SUMIFS(L$3:L2173,H$3:H2173,H2174,B$3:B2173,B2174)+E2174,8)-SUMIFS(L$3:L2173,H$3:H2173,H2174,B$3:B2173,B2174))</f>
        <v>0</v>
      </c>
    </row>
    <row r="2175" spans="1:12" x14ac:dyDescent="0.2">
      <c r="A2175" s="66" t="s">
        <v>53</v>
      </c>
      <c r="B2175" s="6">
        <v>45444</v>
      </c>
      <c r="C2175" s="71" t="str">
        <f t="shared" si="135"/>
        <v>Сб</v>
      </c>
      <c r="E2175" s="30">
        <v>0</v>
      </c>
      <c r="H2175" s="30" t="s">
        <v>23</v>
      </c>
      <c r="I2175" s="69">
        <f t="shared" si="134"/>
        <v>45444</v>
      </c>
      <c r="J2175" s="30" t="str">
        <f>CHOOSE(SUMPRODUCT((K2175:L2175&gt;0)*{1,2})+1,"","переработка","норма","норма + переработка")</f>
        <v/>
      </c>
      <c r="K2175" s="30">
        <f t="shared" si="133"/>
        <v>0</v>
      </c>
      <c r="L2175" s="30">
        <f>IF(A2175="В/П",,MIN(SUMIFS(L$3:L2174,H$3:H2174,H2175,B$3:B2174,B2175)+E2175,8)-SUMIFS(L$3:L2174,H$3:H2174,H2175,B$3:B2174,B2175))</f>
        <v>0</v>
      </c>
    </row>
    <row r="2176" spans="1:12" x14ac:dyDescent="0.2">
      <c r="A2176" s="66" t="s">
        <v>53</v>
      </c>
      <c r="B2176" s="6">
        <v>45445</v>
      </c>
      <c r="C2176" s="71" t="str">
        <f t="shared" si="135"/>
        <v>Вс</v>
      </c>
      <c r="E2176" s="30">
        <v>0</v>
      </c>
      <c r="H2176" s="30" t="s">
        <v>23</v>
      </c>
      <c r="I2176" s="69">
        <f t="shared" si="134"/>
        <v>45444</v>
      </c>
      <c r="J2176" s="30" t="str">
        <f>CHOOSE(SUMPRODUCT((K2176:L2176&gt;0)*{1,2})+1,"","переработка","норма","норма + переработка")</f>
        <v/>
      </c>
      <c r="K2176" s="30">
        <f t="shared" si="133"/>
        <v>0</v>
      </c>
      <c r="L2176" s="30">
        <f>IF(A2176="В/П",,MIN(SUMIFS(L$3:L2175,H$3:H2175,H2176,B$3:B2175,B2176)+E2176,8)-SUMIFS(L$3:L2175,H$3:H2175,H2176,B$3:B2175,B2176))</f>
        <v>0</v>
      </c>
    </row>
    <row r="2177" spans="1:12" x14ac:dyDescent="0.2">
      <c r="B2177" s="6">
        <v>45446</v>
      </c>
      <c r="C2177" s="71" t="str">
        <f>TEXT(B2177,"ДДД")</f>
        <v>Пн</v>
      </c>
      <c r="D2177" s="30" t="s">
        <v>34</v>
      </c>
      <c r="E2177" s="30">
        <v>4</v>
      </c>
      <c r="H2177" s="30" t="s">
        <v>23</v>
      </c>
      <c r="I2177" s="69">
        <f>EOMONTH(B2177,-1)+1</f>
        <v>45444</v>
      </c>
      <c r="J2177" s="30" t="str">
        <f>CHOOSE(SUMPRODUCT((K2177:L2177&gt;0)*{1,2})+1,"","переработка","норма","норма + переработка")</f>
        <v>норма</v>
      </c>
      <c r="K2177" s="30">
        <f>MIN(E2177,E2177-L2177)</f>
        <v>0</v>
      </c>
      <c r="L2177" s="30">
        <f>IF(A2177="В/П",,MIN(SUMIFS(L$3:L2176,H$3:H2176,H2177,B$3:B2176,B2177)+E2177,8)-SUMIFS(L$3:L2176,H$3:H2176,H2177,B$3:B2176,B2177))</f>
        <v>4</v>
      </c>
    </row>
    <row r="2178" spans="1:12" x14ac:dyDescent="0.2">
      <c r="B2178" s="6">
        <v>45446</v>
      </c>
      <c r="C2178" s="71" t="str">
        <f t="shared" si="135"/>
        <v>Пн</v>
      </c>
      <c r="D2178" s="30" t="s">
        <v>102</v>
      </c>
      <c r="E2178" s="30">
        <v>4</v>
      </c>
      <c r="H2178" s="30" t="s">
        <v>23</v>
      </c>
      <c r="I2178" s="69">
        <f t="shared" si="134"/>
        <v>45444</v>
      </c>
      <c r="J2178" s="30" t="str">
        <f>CHOOSE(SUMPRODUCT((K2178:L2178&gt;0)*{1,2})+1,"","переработка","норма","норма + переработка")</f>
        <v>норма</v>
      </c>
      <c r="K2178" s="30">
        <f t="shared" si="133"/>
        <v>0</v>
      </c>
      <c r="L2178" s="30">
        <f>IF(A2178="В/П",,MIN(SUMIFS(L$3:L2177,H$3:H2177,H2178,B$3:B2177,B2178)+E2178,8)-SUMIFS(L$3:L2177,H$3:H2177,H2178,B$3:B2177,B2178))</f>
        <v>4</v>
      </c>
    </row>
    <row r="2179" spans="1:12" x14ac:dyDescent="0.2">
      <c r="B2179" s="6">
        <v>45447</v>
      </c>
      <c r="C2179" s="71" t="str">
        <f>TEXT(B2179,"ДДД")</f>
        <v>Вт</v>
      </c>
      <c r="D2179" s="30" t="s">
        <v>34</v>
      </c>
      <c r="E2179" s="30">
        <v>6</v>
      </c>
      <c r="H2179" s="30" t="s">
        <v>23</v>
      </c>
      <c r="I2179" s="69">
        <f>EOMONTH(B2179,-1)+1</f>
        <v>45444</v>
      </c>
      <c r="J2179" s="30" t="str">
        <f>CHOOSE(SUMPRODUCT((K2179:L2179&gt;0)*{1,2})+1,"","переработка","норма","норма + переработка")</f>
        <v>норма</v>
      </c>
      <c r="K2179" s="30">
        <f>MIN(E2179,E2179-L2179)</f>
        <v>0</v>
      </c>
      <c r="L2179" s="30">
        <f>IF(A2179="В/П",,MIN(SUMIFS(L$3:L2178,H$3:H2178,H2179,B$3:B2178,B2179)+E2179,8)-SUMIFS(L$3:L2178,H$3:H2178,H2179,B$3:B2178,B2179))</f>
        <v>6</v>
      </c>
    </row>
    <row r="2180" spans="1:12" x14ac:dyDescent="0.2">
      <c r="B2180" s="6">
        <v>45447</v>
      </c>
      <c r="C2180" s="71" t="str">
        <f t="shared" si="135"/>
        <v>Вт</v>
      </c>
      <c r="D2180" s="30" t="s">
        <v>102</v>
      </c>
      <c r="E2180" s="30">
        <v>2</v>
      </c>
      <c r="H2180" s="30" t="s">
        <v>23</v>
      </c>
      <c r="I2180" s="69">
        <f t="shared" si="134"/>
        <v>45444</v>
      </c>
      <c r="J2180" s="30" t="str">
        <f>CHOOSE(SUMPRODUCT((K2180:L2180&gt;0)*{1,2})+1,"","переработка","норма","норма + переработка")</f>
        <v>норма</v>
      </c>
      <c r="K2180" s="30">
        <f t="shared" si="133"/>
        <v>0</v>
      </c>
      <c r="L2180" s="30">
        <f>IF(A2180="В/П",,MIN(SUMIFS(L$3:L2179,H$3:H2179,H2180,B$3:B2179,B2180)+E2180,8)-SUMIFS(L$3:L2179,H$3:H2179,H2180,B$3:B2179,B2180))</f>
        <v>2</v>
      </c>
    </row>
    <row r="2181" spans="1:12" x14ac:dyDescent="0.2">
      <c r="B2181" s="6">
        <v>45448</v>
      </c>
      <c r="C2181" s="71" t="str">
        <f>TEXT(B2181,"ДДД")</f>
        <v>Ср</v>
      </c>
      <c r="D2181" s="30" t="s">
        <v>34</v>
      </c>
      <c r="E2181" s="30">
        <v>4</v>
      </c>
      <c r="H2181" s="30" t="s">
        <v>23</v>
      </c>
      <c r="I2181" s="69">
        <f>EOMONTH(B2181,-1)+1</f>
        <v>45444</v>
      </c>
      <c r="J2181" s="30" t="str">
        <f>CHOOSE(SUMPRODUCT((K2181:L2181&gt;0)*{1,2})+1,"","переработка","норма","норма + переработка")</f>
        <v>норма</v>
      </c>
      <c r="K2181" s="30">
        <f>MIN(E2181,E2181-L2181)</f>
        <v>0</v>
      </c>
      <c r="L2181" s="30">
        <f>IF(A2181="В/П",,MIN(SUMIFS(L$3:L2180,H$3:H2180,H2181,B$3:B2180,B2181)+E2181,8)-SUMIFS(L$3:L2180,H$3:H2180,H2181,B$3:B2180,B2181))</f>
        <v>4</v>
      </c>
    </row>
    <row r="2182" spans="1:12" x14ac:dyDescent="0.2">
      <c r="B2182" s="6">
        <v>45448</v>
      </c>
      <c r="C2182" s="71" t="str">
        <f t="shared" si="135"/>
        <v>Ср</v>
      </c>
      <c r="D2182" s="30" t="s">
        <v>103</v>
      </c>
      <c r="E2182" s="30">
        <v>4</v>
      </c>
      <c r="H2182" s="30" t="s">
        <v>23</v>
      </c>
      <c r="I2182" s="69">
        <f t="shared" si="134"/>
        <v>45444</v>
      </c>
      <c r="J2182" s="30" t="str">
        <f>CHOOSE(SUMPRODUCT((K2182:L2182&gt;0)*{1,2})+1,"","переработка","норма","норма + переработка")</f>
        <v>норма</v>
      </c>
      <c r="K2182" s="30">
        <f t="shared" si="133"/>
        <v>0</v>
      </c>
      <c r="L2182" s="30">
        <f>IF(A2182="В/П",,MIN(SUMIFS(L$3:L2181,H$3:H2181,H2182,B$3:B2181,B2182)+E2182,8)-SUMIFS(L$3:L2181,H$3:H2181,H2182,B$3:B2181,B2182))</f>
        <v>4</v>
      </c>
    </row>
    <row r="2183" spans="1:12" x14ac:dyDescent="0.2">
      <c r="B2183" s="6">
        <v>45449</v>
      </c>
      <c r="C2183" s="71" t="str">
        <f t="shared" si="135"/>
        <v>Чт</v>
      </c>
      <c r="D2183" s="30" t="s">
        <v>79</v>
      </c>
      <c r="E2183" s="30">
        <v>8</v>
      </c>
      <c r="H2183" s="30" t="s">
        <v>23</v>
      </c>
      <c r="I2183" s="69">
        <f t="shared" si="134"/>
        <v>45444</v>
      </c>
      <c r="J2183" s="30" t="str">
        <f>CHOOSE(SUMPRODUCT((K2183:L2183&gt;0)*{1,2})+1,"","переработка","норма","норма + переработка")</f>
        <v>норма</v>
      </c>
      <c r="K2183" s="30">
        <f t="shared" si="133"/>
        <v>0</v>
      </c>
      <c r="L2183" s="30">
        <f>IF(A2183="В/П",,MIN(SUMIFS(L$3:L2182,H$3:H2182,H2183,B$3:B2182,B2183)+E2183,8)-SUMIFS(L$3:L2182,H$3:H2182,H2183,B$3:B2182,B2183))</f>
        <v>8</v>
      </c>
    </row>
    <row r="2184" spans="1:12" x14ac:dyDescent="0.2">
      <c r="B2184" s="6">
        <v>45450</v>
      </c>
      <c r="C2184" s="71" t="str">
        <f t="shared" si="135"/>
        <v>Пт</v>
      </c>
      <c r="D2184" s="30" t="s">
        <v>34</v>
      </c>
      <c r="E2184" s="30">
        <v>4</v>
      </c>
      <c r="H2184" s="30" t="s">
        <v>23</v>
      </c>
      <c r="I2184" s="69">
        <f t="shared" si="134"/>
        <v>45444</v>
      </c>
      <c r="J2184" s="30" t="str">
        <f>CHOOSE(SUMPRODUCT((K2184:L2184&gt;0)*{1,2})+1,"","переработка","норма","норма + переработка")</f>
        <v>норма</v>
      </c>
      <c r="K2184" s="30">
        <f t="shared" si="133"/>
        <v>0</v>
      </c>
      <c r="L2184" s="30">
        <f>IF(A2184="В/П",,MIN(SUMIFS(L$3:L2183,H$3:H2183,H2184,B$3:B2183,B2184)+E2184,8)-SUMIFS(L$3:L2183,H$3:H2183,H2184,B$3:B2183,B2184))</f>
        <v>4</v>
      </c>
    </row>
    <row r="2185" spans="1:12" x14ac:dyDescent="0.2">
      <c r="A2185" s="66" t="s">
        <v>53</v>
      </c>
      <c r="B2185" s="6">
        <v>45451</v>
      </c>
      <c r="C2185" s="71" t="str">
        <f t="shared" si="135"/>
        <v>Сб</v>
      </c>
      <c r="E2185" s="30">
        <v>0</v>
      </c>
      <c r="H2185" s="30" t="s">
        <v>23</v>
      </c>
      <c r="I2185" s="69">
        <f t="shared" si="134"/>
        <v>45444</v>
      </c>
      <c r="J2185" s="30" t="str">
        <f>CHOOSE(SUMPRODUCT((K2185:L2185&gt;0)*{1,2})+1,"","переработка","норма","норма + переработка")</f>
        <v/>
      </c>
      <c r="K2185" s="30">
        <f t="shared" ref="K2185:K2248" si="136">MIN(E2185,E2185-L2185)</f>
        <v>0</v>
      </c>
      <c r="L2185" s="30">
        <f>IF(A2185="В/П",,MIN(SUMIFS(L$3:L2184,H$3:H2184,H2185,B$3:B2184,B2185)+E2185,8)-SUMIFS(L$3:L2184,H$3:H2184,H2185,B$3:B2184,B2185))</f>
        <v>0</v>
      </c>
    </row>
    <row r="2186" spans="1:12" x14ac:dyDescent="0.2">
      <c r="A2186" s="66" t="s">
        <v>53</v>
      </c>
      <c r="B2186" s="6">
        <v>45452</v>
      </c>
      <c r="C2186" s="71" t="str">
        <f t="shared" si="135"/>
        <v>Вс</v>
      </c>
      <c r="E2186" s="30">
        <v>0</v>
      </c>
      <c r="H2186" s="30" t="s">
        <v>23</v>
      </c>
      <c r="I2186" s="69">
        <f t="shared" si="134"/>
        <v>45444</v>
      </c>
      <c r="J2186" s="30" t="str">
        <f>CHOOSE(SUMPRODUCT((K2186:L2186&gt;0)*{1,2})+1,"","переработка","норма","норма + переработка")</f>
        <v/>
      </c>
      <c r="K2186" s="30">
        <f t="shared" si="136"/>
        <v>0</v>
      </c>
      <c r="L2186" s="30">
        <f>IF(A2186="В/П",,MIN(SUMIFS(L$3:L2185,H$3:H2185,H2186,B$3:B2185,B2186)+E2186,8)-SUMIFS(L$3:L2185,H$3:H2185,H2186,B$3:B2185,B2186))</f>
        <v>0</v>
      </c>
    </row>
    <row r="2187" spans="1:12" x14ac:dyDescent="0.2">
      <c r="B2187" s="6">
        <v>45453</v>
      </c>
      <c r="C2187" s="71" t="str">
        <f t="shared" si="135"/>
        <v>Пн</v>
      </c>
      <c r="D2187" s="30" t="s">
        <v>34</v>
      </c>
      <c r="E2187" s="30">
        <v>8</v>
      </c>
      <c r="H2187" s="30" t="s">
        <v>23</v>
      </c>
      <c r="I2187" s="69">
        <f t="shared" si="134"/>
        <v>45444</v>
      </c>
      <c r="J2187" s="30" t="str">
        <f>CHOOSE(SUMPRODUCT((K2187:L2187&gt;0)*{1,2})+1,"","переработка","норма","норма + переработка")</f>
        <v>норма</v>
      </c>
      <c r="K2187" s="30">
        <f t="shared" si="136"/>
        <v>0</v>
      </c>
      <c r="L2187" s="30">
        <f>IF(A2187="В/П",,MIN(SUMIFS(L$3:L2186,H$3:H2186,H2187,B$3:B2186,B2187)+E2187,8)-SUMIFS(L$3:L2186,H$3:H2186,H2187,B$3:B2186,B2187))</f>
        <v>8</v>
      </c>
    </row>
    <row r="2188" spans="1:12" x14ac:dyDescent="0.2">
      <c r="B2188" s="6">
        <v>45454</v>
      </c>
      <c r="C2188" s="71" t="str">
        <f t="shared" si="135"/>
        <v>Вт</v>
      </c>
      <c r="D2188" s="30" t="s">
        <v>34</v>
      </c>
      <c r="E2188" s="30">
        <v>8</v>
      </c>
      <c r="H2188" s="30" t="s">
        <v>23</v>
      </c>
      <c r="I2188" s="69">
        <f t="shared" si="134"/>
        <v>45444</v>
      </c>
      <c r="J2188" s="30" t="str">
        <f>CHOOSE(SUMPRODUCT((K2188:L2188&gt;0)*{1,2})+1,"","переработка","норма","норма + переработка")</f>
        <v>норма</v>
      </c>
      <c r="K2188" s="30">
        <f t="shared" si="136"/>
        <v>0</v>
      </c>
      <c r="L2188" s="30">
        <f>IF(A2188="В/П",,MIN(SUMIFS(L$3:L2187,H$3:H2187,H2188,B$3:B2187,B2188)+E2188,8)-SUMIFS(L$3:L2187,H$3:H2187,H2188,B$3:B2187,B2188))</f>
        <v>8</v>
      </c>
    </row>
    <row r="2189" spans="1:12" x14ac:dyDescent="0.2">
      <c r="A2189" s="66" t="s">
        <v>53</v>
      </c>
      <c r="B2189" s="6">
        <v>45455</v>
      </c>
      <c r="C2189" s="71" t="str">
        <f t="shared" si="135"/>
        <v>Ср</v>
      </c>
      <c r="D2189" s="30" t="s">
        <v>34</v>
      </c>
      <c r="E2189" s="30">
        <v>9</v>
      </c>
      <c r="H2189" s="30" t="s">
        <v>23</v>
      </c>
      <c r="I2189" s="69">
        <f t="shared" si="134"/>
        <v>45444</v>
      </c>
      <c r="J2189" s="30" t="str">
        <f>CHOOSE(SUMPRODUCT((K2189:L2189&gt;0)*{1,2})+1,"","переработка","норма","норма + переработка")</f>
        <v>переработка</v>
      </c>
      <c r="K2189" s="30">
        <f t="shared" si="136"/>
        <v>9</v>
      </c>
      <c r="L2189" s="30">
        <f>IF(A2189="В/П",,MIN(SUMIFS(L$3:L2188,H$3:H2188,H2189,B$3:B2188,B2189)+E2189,8)-SUMIFS(L$3:L2188,H$3:H2188,H2189,B$3:B2188,B2189))</f>
        <v>0</v>
      </c>
    </row>
    <row r="2190" spans="1:12" x14ac:dyDescent="0.2">
      <c r="B2190" s="6">
        <v>45456</v>
      </c>
      <c r="C2190" s="71" t="str">
        <f t="shared" si="135"/>
        <v>Чт</v>
      </c>
      <c r="D2190" s="30" t="s">
        <v>34</v>
      </c>
      <c r="E2190" s="30">
        <v>8</v>
      </c>
      <c r="H2190" s="30" t="s">
        <v>23</v>
      </c>
      <c r="I2190" s="69">
        <f t="shared" si="134"/>
        <v>45444</v>
      </c>
      <c r="J2190" s="30" t="str">
        <f>CHOOSE(SUMPRODUCT((K2190:L2190&gt;0)*{1,2})+1,"","переработка","норма","норма + переработка")</f>
        <v>норма</v>
      </c>
      <c r="K2190" s="30">
        <f t="shared" si="136"/>
        <v>0</v>
      </c>
      <c r="L2190" s="30">
        <f>IF(A2190="В/П",,MIN(SUMIFS(L$3:L2189,H$3:H2189,H2190,B$3:B2189,B2190)+E2190,8)-SUMIFS(L$3:L2189,H$3:H2189,H2190,B$3:B2189,B2190))</f>
        <v>8</v>
      </c>
    </row>
    <row r="2191" spans="1:12" x14ac:dyDescent="0.2">
      <c r="B2191" s="6">
        <v>45457</v>
      </c>
      <c r="C2191" s="71" t="str">
        <f t="shared" si="135"/>
        <v>Пт</v>
      </c>
      <c r="D2191" s="30" t="s">
        <v>34</v>
      </c>
      <c r="E2191" s="30">
        <v>8</v>
      </c>
      <c r="H2191" s="30" t="s">
        <v>23</v>
      </c>
      <c r="I2191" s="69">
        <f t="shared" si="134"/>
        <v>45444</v>
      </c>
      <c r="J2191" s="30" t="str">
        <f>CHOOSE(SUMPRODUCT((K2191:L2191&gt;0)*{1,2})+1,"","переработка","норма","норма + переработка")</f>
        <v>норма</v>
      </c>
      <c r="K2191" s="30">
        <f t="shared" si="136"/>
        <v>0</v>
      </c>
      <c r="L2191" s="30">
        <f>IF(A2191="В/П",,MIN(SUMIFS(L$3:L2190,H$3:H2190,H2191,B$3:B2190,B2191)+E2191,8)-SUMIFS(L$3:L2190,H$3:H2190,H2191,B$3:B2190,B2191))</f>
        <v>8</v>
      </c>
    </row>
    <row r="2192" spans="1:12" x14ac:dyDescent="0.2">
      <c r="A2192" s="66" t="s">
        <v>53</v>
      </c>
      <c r="B2192" s="6">
        <v>45458</v>
      </c>
      <c r="C2192" s="71" t="str">
        <f t="shared" si="135"/>
        <v>Сб</v>
      </c>
      <c r="D2192" s="30" t="s">
        <v>34</v>
      </c>
      <c r="E2192" s="30">
        <v>8</v>
      </c>
      <c r="H2192" s="30" t="s">
        <v>23</v>
      </c>
      <c r="I2192" s="69">
        <f t="shared" si="134"/>
        <v>45444</v>
      </c>
      <c r="J2192" s="30" t="str">
        <f>CHOOSE(SUMPRODUCT((K2192:L2192&gt;0)*{1,2})+1,"","переработка","норма","норма + переработка")</f>
        <v>переработка</v>
      </c>
      <c r="K2192" s="30">
        <f t="shared" si="136"/>
        <v>8</v>
      </c>
      <c r="L2192" s="30">
        <f>IF(A2192="В/П",,MIN(SUMIFS(L$3:L2191,H$3:H2191,H2192,B$3:B2191,B2192)+E2192,8)-SUMIFS(L$3:L2191,H$3:H2191,H2192,B$3:B2191,B2192))</f>
        <v>0</v>
      </c>
    </row>
    <row r="2193" spans="1:12" x14ac:dyDescent="0.2">
      <c r="A2193" s="66" t="s">
        <v>53</v>
      </c>
      <c r="B2193" s="6">
        <v>45459</v>
      </c>
      <c r="C2193" s="71" t="str">
        <f t="shared" si="135"/>
        <v>Вс</v>
      </c>
      <c r="D2193" s="30" t="s">
        <v>34</v>
      </c>
      <c r="E2193" s="30">
        <v>8</v>
      </c>
      <c r="H2193" s="30" t="s">
        <v>23</v>
      </c>
      <c r="I2193" s="69">
        <f t="shared" si="134"/>
        <v>45444</v>
      </c>
      <c r="J2193" s="30" t="str">
        <f>CHOOSE(SUMPRODUCT((K2193:L2193&gt;0)*{1,2})+1,"","переработка","норма","норма + переработка")</f>
        <v>переработка</v>
      </c>
      <c r="K2193" s="30">
        <f t="shared" si="136"/>
        <v>8</v>
      </c>
      <c r="L2193" s="30">
        <f>IF(A2193="В/П",,MIN(SUMIFS(L$3:L2192,H$3:H2192,H2193,B$3:B2192,B2193)+E2193,8)-SUMIFS(L$3:L2192,H$3:H2192,H2193,B$3:B2192,B2193))</f>
        <v>0</v>
      </c>
    </row>
    <row r="2194" spans="1:12" x14ac:dyDescent="0.2">
      <c r="B2194" s="6">
        <v>45460</v>
      </c>
      <c r="C2194" s="71" t="str">
        <f t="shared" si="135"/>
        <v>Пн</v>
      </c>
      <c r="D2194" s="30" t="s">
        <v>34</v>
      </c>
      <c r="E2194" s="30">
        <v>11</v>
      </c>
      <c r="H2194" s="30" t="s">
        <v>23</v>
      </c>
      <c r="I2194" s="69">
        <f t="shared" ref="I2194:I2257" si="137">EOMONTH(B2194,-1)+1</f>
        <v>45444</v>
      </c>
      <c r="J2194" s="30" t="str">
        <f>CHOOSE(SUMPRODUCT((K2194:L2194&gt;0)*{1,2})+1,"","переработка","норма","норма + переработка")</f>
        <v>норма + переработка</v>
      </c>
      <c r="K2194" s="30">
        <f t="shared" si="136"/>
        <v>3</v>
      </c>
      <c r="L2194" s="30">
        <f>IF(A2194="В/П",,MIN(SUMIFS(L$3:L2193,H$3:H2193,H2194,B$3:B2193,B2194)+E2194,8)-SUMIFS(L$3:L2193,H$3:H2193,H2194,B$3:B2193,B2194))</f>
        <v>8</v>
      </c>
    </row>
    <row r="2195" spans="1:12" x14ac:dyDescent="0.2">
      <c r="B2195" s="6">
        <v>45461</v>
      </c>
      <c r="C2195" s="71" t="str">
        <f t="shared" si="135"/>
        <v>Вт</v>
      </c>
      <c r="D2195" s="30" t="s">
        <v>34</v>
      </c>
      <c r="E2195" s="30">
        <v>8</v>
      </c>
      <c r="H2195" s="30" t="s">
        <v>23</v>
      </c>
      <c r="I2195" s="69">
        <f t="shared" si="137"/>
        <v>45444</v>
      </c>
      <c r="J2195" s="30" t="str">
        <f>CHOOSE(SUMPRODUCT((K2195:L2195&gt;0)*{1,2})+1,"","переработка","норма","норма + переработка")</f>
        <v>норма</v>
      </c>
      <c r="K2195" s="30">
        <f t="shared" si="136"/>
        <v>0</v>
      </c>
      <c r="L2195" s="30">
        <f>IF(A2195="В/П",,MIN(SUMIFS(L$3:L2194,H$3:H2194,H2195,B$3:B2194,B2195)+E2195,8)-SUMIFS(L$3:L2194,H$3:H2194,H2195,B$3:B2194,B2195))</f>
        <v>8</v>
      </c>
    </row>
    <row r="2196" spans="1:12" x14ac:dyDescent="0.2">
      <c r="B2196" s="6">
        <v>45462</v>
      </c>
      <c r="C2196" s="71" t="str">
        <f t="shared" si="135"/>
        <v>Ср</v>
      </c>
      <c r="D2196" s="30" t="s">
        <v>34</v>
      </c>
      <c r="E2196" s="30">
        <v>11</v>
      </c>
      <c r="H2196" s="30" t="s">
        <v>23</v>
      </c>
      <c r="I2196" s="69">
        <f t="shared" si="137"/>
        <v>45444</v>
      </c>
      <c r="J2196" s="30" t="str">
        <f>CHOOSE(SUMPRODUCT((K2196:L2196&gt;0)*{1,2})+1,"","переработка","норма","норма + переработка")</f>
        <v>норма + переработка</v>
      </c>
      <c r="K2196" s="30">
        <f t="shared" si="136"/>
        <v>3</v>
      </c>
      <c r="L2196" s="30">
        <f>IF(A2196="В/П",,MIN(SUMIFS(L$3:L2195,H$3:H2195,H2196,B$3:B2195,B2196)+E2196,8)-SUMIFS(L$3:L2195,H$3:H2195,H2196,B$3:B2195,B2196))</f>
        <v>8</v>
      </c>
    </row>
    <row r="2197" spans="1:12" x14ac:dyDescent="0.2">
      <c r="B2197" s="6">
        <v>45463</v>
      </c>
      <c r="C2197" s="71" t="str">
        <f t="shared" si="135"/>
        <v>Чт</v>
      </c>
      <c r="D2197" s="30" t="s">
        <v>34</v>
      </c>
      <c r="E2197" s="30">
        <v>8</v>
      </c>
      <c r="H2197" s="30" t="s">
        <v>23</v>
      </c>
      <c r="I2197" s="69">
        <f t="shared" si="137"/>
        <v>45444</v>
      </c>
      <c r="J2197" s="30" t="str">
        <f>CHOOSE(SUMPRODUCT((K2197:L2197&gt;0)*{1,2})+1,"","переработка","норма","норма + переработка")</f>
        <v>норма</v>
      </c>
      <c r="K2197" s="30">
        <f t="shared" si="136"/>
        <v>0</v>
      </c>
      <c r="L2197" s="30">
        <f>IF(A2197="В/П",,MIN(SUMIFS(L$3:L2196,H$3:H2196,H2197,B$3:B2196,B2197)+E2197,8)-SUMIFS(L$3:L2196,H$3:H2196,H2197,B$3:B2196,B2197))</f>
        <v>8</v>
      </c>
    </row>
    <row r="2198" spans="1:12" x14ac:dyDescent="0.2">
      <c r="B2198" s="6">
        <v>45464</v>
      </c>
      <c r="C2198" s="71" t="str">
        <f t="shared" si="135"/>
        <v>Пт</v>
      </c>
      <c r="D2198" s="30" t="s">
        <v>34</v>
      </c>
      <c r="E2198" s="30">
        <v>8</v>
      </c>
      <c r="H2198" s="30" t="s">
        <v>23</v>
      </c>
      <c r="I2198" s="69">
        <f t="shared" si="137"/>
        <v>45444</v>
      </c>
      <c r="J2198" s="30" t="str">
        <f>CHOOSE(SUMPRODUCT((K2198:L2198&gt;0)*{1,2})+1,"","переработка","норма","норма + переработка")</f>
        <v>норма</v>
      </c>
      <c r="K2198" s="30">
        <f t="shared" si="136"/>
        <v>0</v>
      </c>
      <c r="L2198" s="30">
        <f>IF(A2198="В/П",,MIN(SUMIFS(L$3:L2197,H$3:H2197,H2198,B$3:B2197,B2198)+E2198,8)-SUMIFS(L$3:L2197,H$3:H2197,H2198,B$3:B2197,B2198))</f>
        <v>8</v>
      </c>
    </row>
    <row r="2199" spans="1:12" x14ac:dyDescent="0.2">
      <c r="A2199" s="66" t="s">
        <v>53</v>
      </c>
      <c r="B2199" s="6">
        <v>45465</v>
      </c>
      <c r="C2199" s="71" t="str">
        <f t="shared" si="135"/>
        <v>Сб</v>
      </c>
      <c r="D2199" s="30" t="s">
        <v>102</v>
      </c>
      <c r="E2199" s="30">
        <v>8</v>
      </c>
      <c r="H2199" s="30" t="s">
        <v>23</v>
      </c>
      <c r="I2199" s="69">
        <f t="shared" si="137"/>
        <v>45444</v>
      </c>
      <c r="J2199" s="30" t="str">
        <f>CHOOSE(SUMPRODUCT((K2199:L2199&gt;0)*{1,2})+1,"","переработка","норма","норма + переработка")</f>
        <v>переработка</v>
      </c>
      <c r="K2199" s="30">
        <f t="shared" si="136"/>
        <v>8</v>
      </c>
      <c r="L2199" s="30">
        <f>IF(A2199="В/П",,MIN(SUMIFS(L$3:L2198,H$3:H2198,H2199,B$3:B2198,B2199)+E2199,8)-SUMIFS(L$3:L2198,H$3:H2198,H2199,B$3:B2198,B2199))</f>
        <v>0</v>
      </c>
    </row>
    <row r="2200" spans="1:12" x14ac:dyDescent="0.2">
      <c r="A2200" s="66" t="s">
        <v>53</v>
      </c>
      <c r="B2200" s="6">
        <v>45466</v>
      </c>
      <c r="C2200" s="71" t="str">
        <f t="shared" si="135"/>
        <v>Вс</v>
      </c>
      <c r="D2200" s="30" t="s">
        <v>102</v>
      </c>
      <c r="E2200" s="30">
        <v>8</v>
      </c>
      <c r="H2200" s="30" t="s">
        <v>23</v>
      </c>
      <c r="I2200" s="69">
        <f t="shared" si="137"/>
        <v>45444</v>
      </c>
      <c r="J2200" s="30" t="str">
        <f>CHOOSE(SUMPRODUCT((K2200:L2200&gt;0)*{1,2})+1,"","переработка","норма","норма + переработка")</f>
        <v>переработка</v>
      </c>
      <c r="K2200" s="30">
        <f t="shared" si="136"/>
        <v>8</v>
      </c>
      <c r="L2200" s="30">
        <f>IF(A2200="В/П",,MIN(SUMIFS(L$3:L2199,H$3:H2199,H2200,B$3:B2199,B2200)+E2200,8)-SUMIFS(L$3:L2199,H$3:H2199,H2200,B$3:B2199,B2200))</f>
        <v>0</v>
      </c>
    </row>
    <row r="2201" spans="1:12" x14ac:dyDescent="0.2">
      <c r="B2201" s="6">
        <v>45467</v>
      </c>
      <c r="C2201" s="71" t="str">
        <f t="shared" si="135"/>
        <v>Пн</v>
      </c>
      <c r="D2201" s="30" t="s">
        <v>102</v>
      </c>
      <c r="E2201" s="30">
        <v>8</v>
      </c>
      <c r="H2201" s="30" t="s">
        <v>23</v>
      </c>
      <c r="I2201" s="69">
        <f t="shared" si="137"/>
        <v>45444</v>
      </c>
      <c r="J2201" s="30" t="str">
        <f>CHOOSE(SUMPRODUCT((K2201:L2201&gt;0)*{1,2})+1,"","переработка","норма","норма + переработка")</f>
        <v>норма</v>
      </c>
      <c r="K2201" s="30">
        <f t="shared" si="136"/>
        <v>0</v>
      </c>
      <c r="L2201" s="30">
        <f>IF(A2201="В/П",,MIN(SUMIFS(L$3:L2200,H$3:H2200,H2201,B$3:B2200,B2201)+E2201,8)-SUMIFS(L$3:L2200,H$3:H2200,H2201,B$3:B2200,B2201))</f>
        <v>8</v>
      </c>
    </row>
    <row r="2202" spans="1:12" x14ac:dyDescent="0.2">
      <c r="B2202" s="6">
        <v>45468</v>
      </c>
      <c r="C2202" s="71" t="str">
        <f t="shared" si="135"/>
        <v>Вт</v>
      </c>
      <c r="D2202" s="30" t="s">
        <v>102</v>
      </c>
      <c r="E2202" s="30">
        <v>8</v>
      </c>
      <c r="H2202" s="30" t="s">
        <v>23</v>
      </c>
      <c r="I2202" s="69">
        <f t="shared" si="137"/>
        <v>45444</v>
      </c>
      <c r="J2202" s="30" t="str">
        <f>CHOOSE(SUMPRODUCT((K2202:L2202&gt;0)*{1,2})+1,"","переработка","норма","норма + переработка")</f>
        <v>норма</v>
      </c>
      <c r="K2202" s="30">
        <f t="shared" si="136"/>
        <v>0</v>
      </c>
      <c r="L2202" s="30">
        <f>IF(A2202="В/П",,MIN(SUMIFS(L$3:L2201,H$3:H2201,H2202,B$3:B2201,B2202)+E2202,8)-SUMIFS(L$3:L2201,H$3:H2201,H2202,B$3:B2201,B2202))</f>
        <v>8</v>
      </c>
    </row>
    <row r="2203" spans="1:12" x14ac:dyDescent="0.2">
      <c r="B2203" s="6">
        <v>45469</v>
      </c>
      <c r="C2203" s="71" t="str">
        <f t="shared" si="135"/>
        <v>Ср</v>
      </c>
      <c r="D2203" s="30" t="s">
        <v>102</v>
      </c>
      <c r="E2203" s="30">
        <v>8</v>
      </c>
      <c r="H2203" s="30" t="s">
        <v>23</v>
      </c>
      <c r="I2203" s="69">
        <f t="shared" si="137"/>
        <v>45444</v>
      </c>
      <c r="J2203" s="30" t="str">
        <f>CHOOSE(SUMPRODUCT((K2203:L2203&gt;0)*{1,2})+1,"","переработка","норма","норма + переработка")</f>
        <v>норма</v>
      </c>
      <c r="K2203" s="30">
        <f t="shared" si="136"/>
        <v>0</v>
      </c>
      <c r="L2203" s="30">
        <f>IF(A2203="В/П",,MIN(SUMIFS(L$3:L2202,H$3:H2202,H2203,B$3:B2202,B2203)+E2203,8)-SUMIFS(L$3:L2202,H$3:H2202,H2203,B$3:B2202,B2203))</f>
        <v>8</v>
      </c>
    </row>
    <row r="2204" spans="1:12" x14ac:dyDescent="0.2">
      <c r="B2204" s="6">
        <v>45470</v>
      </c>
      <c r="C2204" s="71" t="str">
        <f t="shared" si="135"/>
        <v>Чт</v>
      </c>
      <c r="E2204" s="30">
        <v>0</v>
      </c>
      <c r="H2204" s="30" t="s">
        <v>23</v>
      </c>
      <c r="I2204" s="69">
        <f t="shared" si="137"/>
        <v>45444</v>
      </c>
      <c r="J2204" s="30" t="str">
        <f>CHOOSE(SUMPRODUCT((K2204:L2204&gt;0)*{1,2})+1,"","переработка","норма","норма + переработка")</f>
        <v/>
      </c>
      <c r="K2204" s="30">
        <f t="shared" si="136"/>
        <v>0</v>
      </c>
      <c r="L2204" s="30">
        <f>IF(A2204="В/П",,MIN(SUMIFS(L$3:L2203,H$3:H2203,H2204,B$3:B2203,B2204)+E2204,8)-SUMIFS(L$3:L2203,H$3:H2203,H2204,B$3:B2203,B2204))</f>
        <v>0</v>
      </c>
    </row>
    <row r="2205" spans="1:12" x14ac:dyDescent="0.2">
      <c r="B2205" s="6">
        <v>45471</v>
      </c>
      <c r="C2205" s="71" t="str">
        <f t="shared" si="135"/>
        <v>Пт</v>
      </c>
      <c r="E2205" s="30">
        <v>0</v>
      </c>
      <c r="H2205" s="30" t="s">
        <v>23</v>
      </c>
      <c r="I2205" s="69">
        <f t="shared" si="137"/>
        <v>45444</v>
      </c>
      <c r="J2205" s="30" t="str">
        <f>CHOOSE(SUMPRODUCT((K2205:L2205&gt;0)*{1,2})+1,"","переработка","норма","норма + переработка")</f>
        <v/>
      </c>
      <c r="K2205" s="30">
        <f t="shared" si="136"/>
        <v>0</v>
      </c>
      <c r="L2205" s="30">
        <f>IF(A2205="В/П",,MIN(SUMIFS(L$3:L2204,H$3:H2204,H2205,B$3:B2204,B2205)+E2205,8)-SUMIFS(L$3:L2204,H$3:H2204,H2205,B$3:B2204,B2205))</f>
        <v>0</v>
      </c>
    </row>
    <row r="2206" spans="1:12" x14ac:dyDescent="0.2">
      <c r="A2206" s="66" t="s">
        <v>53</v>
      </c>
      <c r="B2206" s="6">
        <v>45472</v>
      </c>
      <c r="C2206" s="71" t="str">
        <f t="shared" si="135"/>
        <v>Сб</v>
      </c>
      <c r="D2206" s="30" t="s">
        <v>102</v>
      </c>
      <c r="E2206" s="30">
        <v>8</v>
      </c>
      <c r="H2206" s="30" t="s">
        <v>23</v>
      </c>
      <c r="I2206" s="69">
        <f t="shared" si="137"/>
        <v>45444</v>
      </c>
      <c r="J2206" s="30" t="str">
        <f>CHOOSE(SUMPRODUCT((K2206:L2206&gt;0)*{1,2})+1,"","переработка","норма","норма + переработка")</f>
        <v>переработка</v>
      </c>
      <c r="K2206" s="30">
        <f t="shared" si="136"/>
        <v>8</v>
      </c>
      <c r="L2206" s="30">
        <f>IF(A2206="В/П",,MIN(SUMIFS(L$3:L2205,H$3:H2205,H2206,B$3:B2205,B2206)+E2206,8)-SUMIFS(L$3:L2205,H$3:H2205,H2206,B$3:B2205,B2206))</f>
        <v>0</v>
      </c>
    </row>
    <row r="2207" spans="1:12" x14ac:dyDescent="0.2">
      <c r="A2207" s="66" t="s">
        <v>53</v>
      </c>
      <c r="B2207" s="6">
        <v>45473</v>
      </c>
      <c r="C2207" s="71" t="str">
        <f t="shared" si="135"/>
        <v>Вс</v>
      </c>
      <c r="D2207" s="30" t="s">
        <v>102</v>
      </c>
      <c r="E2207" s="30">
        <v>8</v>
      </c>
      <c r="H2207" s="30" t="s">
        <v>23</v>
      </c>
      <c r="I2207" s="69">
        <f t="shared" si="137"/>
        <v>45444</v>
      </c>
      <c r="J2207" s="30" t="str">
        <f>CHOOSE(SUMPRODUCT((K2207:L2207&gt;0)*{1,2})+1,"","переработка","норма","норма + переработка")</f>
        <v>переработка</v>
      </c>
      <c r="K2207" s="30">
        <f t="shared" si="136"/>
        <v>8</v>
      </c>
      <c r="L2207" s="30">
        <f>IF(A2207="В/П",,MIN(SUMIFS(L$3:L2206,H$3:H2206,H2207,B$3:B2206,B2207)+E2207,8)-SUMIFS(L$3:L2206,H$3:H2206,H2207,B$3:B2206,B2207))</f>
        <v>0</v>
      </c>
    </row>
    <row r="2208" spans="1:12" x14ac:dyDescent="0.2">
      <c r="A2208" s="66" t="s">
        <v>53</v>
      </c>
      <c r="B2208" s="6">
        <v>45444</v>
      </c>
      <c r="C2208" s="71" t="str">
        <f t="shared" si="135"/>
        <v>Сб</v>
      </c>
      <c r="E2208" s="30">
        <v>0</v>
      </c>
      <c r="H2208" s="30" t="s">
        <v>31</v>
      </c>
      <c r="I2208" s="69">
        <f t="shared" si="137"/>
        <v>45444</v>
      </c>
      <c r="J2208" s="30" t="str">
        <f>CHOOSE(SUMPRODUCT((K2208:L2208&gt;0)*{1,2})+1,"","переработка","норма","норма + переработка")</f>
        <v/>
      </c>
      <c r="K2208" s="30">
        <f t="shared" si="136"/>
        <v>0</v>
      </c>
      <c r="L2208" s="30">
        <f>IF(A2208="В/П",,MIN(SUMIFS(L$3:L2207,H$3:H2207,H2208,B$3:B2207,B2208)+E2208,8)-SUMIFS(L$3:L2207,H$3:H2207,H2208,B$3:B2207,B2208))</f>
        <v>0</v>
      </c>
    </row>
    <row r="2209" spans="1:12" x14ac:dyDescent="0.2">
      <c r="A2209" s="66" t="s">
        <v>53</v>
      </c>
      <c r="B2209" s="6">
        <v>45445</v>
      </c>
      <c r="C2209" s="71" t="str">
        <f t="shared" si="135"/>
        <v>Вс</v>
      </c>
      <c r="E2209" s="30">
        <v>0</v>
      </c>
      <c r="H2209" s="30" t="s">
        <v>31</v>
      </c>
      <c r="I2209" s="69">
        <f t="shared" si="137"/>
        <v>45444</v>
      </c>
      <c r="J2209" s="30" t="str">
        <f>CHOOSE(SUMPRODUCT((K2209:L2209&gt;0)*{1,2})+1,"","переработка","норма","норма + переработка")</f>
        <v/>
      </c>
      <c r="K2209" s="30">
        <f t="shared" si="136"/>
        <v>0</v>
      </c>
      <c r="L2209" s="30">
        <f>IF(A2209="В/П",,MIN(SUMIFS(L$3:L2208,H$3:H2208,H2209,B$3:B2208,B2209)+E2209,8)-SUMIFS(L$3:L2208,H$3:H2208,H2209,B$3:B2208,B2209))</f>
        <v>0</v>
      </c>
    </row>
    <row r="2210" spans="1:12" x14ac:dyDescent="0.2">
      <c r="B2210" s="6">
        <v>45446</v>
      </c>
      <c r="C2210" s="71" t="str">
        <f t="shared" si="135"/>
        <v>Пн</v>
      </c>
      <c r="D2210" s="30" t="s">
        <v>16</v>
      </c>
      <c r="E2210" s="30">
        <v>8</v>
      </c>
      <c r="H2210" s="30" t="s">
        <v>31</v>
      </c>
      <c r="I2210" s="69">
        <f t="shared" si="137"/>
        <v>45444</v>
      </c>
      <c r="J2210" s="30" t="str">
        <f>CHOOSE(SUMPRODUCT((K2210:L2210&gt;0)*{1,2})+1,"","переработка","норма","норма + переработка")</f>
        <v>норма</v>
      </c>
      <c r="K2210" s="30">
        <f t="shared" si="136"/>
        <v>0</v>
      </c>
      <c r="L2210" s="30">
        <f>IF(A2210="В/П",,MIN(SUMIFS(L$3:L2209,H$3:H2209,H2210,B$3:B2209,B2210)+E2210,8)-SUMIFS(L$3:L2209,H$3:H2209,H2210,B$3:B2209,B2210))</f>
        <v>8</v>
      </c>
    </row>
    <row r="2211" spans="1:12" x14ac:dyDescent="0.2">
      <c r="B2211" s="6">
        <v>45447</v>
      </c>
      <c r="C2211" s="71" t="str">
        <f t="shared" si="135"/>
        <v>Вт</v>
      </c>
      <c r="D2211" s="30" t="s">
        <v>16</v>
      </c>
      <c r="E2211" s="30">
        <v>8</v>
      </c>
      <c r="H2211" s="30" t="s">
        <v>31</v>
      </c>
      <c r="I2211" s="69">
        <f t="shared" si="137"/>
        <v>45444</v>
      </c>
      <c r="J2211" s="30" t="str">
        <f>CHOOSE(SUMPRODUCT((K2211:L2211&gt;0)*{1,2})+1,"","переработка","норма","норма + переработка")</f>
        <v>норма</v>
      </c>
      <c r="K2211" s="30">
        <f t="shared" si="136"/>
        <v>0</v>
      </c>
      <c r="L2211" s="30">
        <f>IF(A2211="В/П",,MIN(SUMIFS(L$3:L2210,H$3:H2210,H2211,B$3:B2210,B2211)+E2211,8)-SUMIFS(L$3:L2210,H$3:H2210,H2211,B$3:B2210,B2211))</f>
        <v>8</v>
      </c>
    </row>
    <row r="2212" spans="1:12" x14ac:dyDescent="0.2">
      <c r="B2212" s="6">
        <v>45448</v>
      </c>
      <c r="C2212" s="71" t="str">
        <f t="shared" si="135"/>
        <v>Ср</v>
      </c>
      <c r="D2212" s="30" t="s">
        <v>45</v>
      </c>
      <c r="E2212" s="30">
        <v>8</v>
      </c>
      <c r="H2212" s="30" t="s">
        <v>31</v>
      </c>
      <c r="I2212" s="69">
        <f t="shared" si="137"/>
        <v>45444</v>
      </c>
      <c r="J2212" s="30" t="str">
        <f>CHOOSE(SUMPRODUCT((K2212:L2212&gt;0)*{1,2})+1,"","переработка","норма","норма + переработка")</f>
        <v>норма</v>
      </c>
      <c r="K2212" s="30">
        <f t="shared" si="136"/>
        <v>0</v>
      </c>
      <c r="L2212" s="30">
        <f>IF(A2212="В/П",,MIN(SUMIFS(L$3:L2211,H$3:H2211,H2212,B$3:B2211,B2212)+E2212,8)-SUMIFS(L$3:L2211,H$3:H2211,H2212,B$3:B2211,B2212))</f>
        <v>8</v>
      </c>
    </row>
    <row r="2213" spans="1:12" x14ac:dyDescent="0.2">
      <c r="B2213" s="6">
        <v>45449</v>
      </c>
      <c r="C2213" s="71" t="str">
        <f t="shared" si="135"/>
        <v>Чт</v>
      </c>
      <c r="D2213" s="30" t="s">
        <v>45</v>
      </c>
      <c r="E2213" s="30">
        <v>8</v>
      </c>
      <c r="H2213" s="30" t="s">
        <v>31</v>
      </c>
      <c r="I2213" s="69">
        <f t="shared" si="137"/>
        <v>45444</v>
      </c>
      <c r="J2213" s="30" t="str">
        <f>CHOOSE(SUMPRODUCT((K2213:L2213&gt;0)*{1,2})+1,"","переработка","норма","норма + переработка")</f>
        <v>норма</v>
      </c>
      <c r="K2213" s="30">
        <f t="shared" si="136"/>
        <v>0</v>
      </c>
      <c r="L2213" s="30">
        <f>IF(A2213="В/П",,MIN(SUMIFS(L$3:L2212,H$3:H2212,H2213,B$3:B2212,B2213)+E2213,8)-SUMIFS(L$3:L2212,H$3:H2212,H2213,B$3:B2212,B2213))</f>
        <v>8</v>
      </c>
    </row>
    <row r="2214" spans="1:12" x14ac:dyDescent="0.2">
      <c r="B2214" s="6">
        <v>45450</v>
      </c>
      <c r="C2214" s="71" t="str">
        <f t="shared" si="135"/>
        <v>Пт</v>
      </c>
      <c r="D2214" s="30" t="s">
        <v>45</v>
      </c>
      <c r="E2214" s="30">
        <v>8</v>
      </c>
      <c r="H2214" s="30" t="s">
        <v>31</v>
      </c>
      <c r="I2214" s="69">
        <f t="shared" si="137"/>
        <v>45444</v>
      </c>
      <c r="J2214" s="30" t="str">
        <f>CHOOSE(SUMPRODUCT((K2214:L2214&gt;0)*{1,2})+1,"","переработка","норма","норма + переработка")</f>
        <v>норма</v>
      </c>
      <c r="K2214" s="30">
        <f t="shared" si="136"/>
        <v>0</v>
      </c>
      <c r="L2214" s="30">
        <f>IF(A2214="В/П",,MIN(SUMIFS(L$3:L2213,H$3:H2213,H2214,B$3:B2213,B2214)+E2214,8)-SUMIFS(L$3:L2213,H$3:H2213,H2214,B$3:B2213,B2214))</f>
        <v>8</v>
      </c>
    </row>
    <row r="2215" spans="1:12" x14ac:dyDescent="0.2">
      <c r="A2215" s="66" t="s">
        <v>53</v>
      </c>
      <c r="B2215" s="6">
        <v>45451</v>
      </c>
      <c r="C2215" s="71" t="str">
        <f t="shared" si="135"/>
        <v>Сб</v>
      </c>
      <c r="E2215" s="30">
        <v>0</v>
      </c>
      <c r="H2215" s="30" t="s">
        <v>31</v>
      </c>
      <c r="I2215" s="69">
        <f t="shared" si="137"/>
        <v>45444</v>
      </c>
      <c r="J2215" s="30" t="str">
        <f>CHOOSE(SUMPRODUCT((K2215:L2215&gt;0)*{1,2})+1,"","переработка","норма","норма + переработка")</f>
        <v/>
      </c>
      <c r="K2215" s="30">
        <f t="shared" si="136"/>
        <v>0</v>
      </c>
      <c r="L2215" s="30">
        <f>IF(A2215="В/П",,MIN(SUMIFS(L$3:L2214,H$3:H2214,H2215,B$3:B2214,B2215)+E2215,8)-SUMIFS(L$3:L2214,H$3:H2214,H2215,B$3:B2214,B2215))</f>
        <v>0</v>
      </c>
    </row>
    <row r="2216" spans="1:12" x14ac:dyDescent="0.2">
      <c r="A2216" s="66" t="s">
        <v>53</v>
      </c>
      <c r="B2216" s="6">
        <v>45452</v>
      </c>
      <c r="C2216" s="71" t="str">
        <f t="shared" si="135"/>
        <v>Вс</v>
      </c>
      <c r="E2216" s="30">
        <v>0</v>
      </c>
      <c r="H2216" s="30" t="s">
        <v>31</v>
      </c>
      <c r="I2216" s="69">
        <f t="shared" si="137"/>
        <v>45444</v>
      </c>
      <c r="J2216" s="30" t="str">
        <f>CHOOSE(SUMPRODUCT((K2216:L2216&gt;0)*{1,2})+1,"","переработка","норма","норма + переработка")</f>
        <v/>
      </c>
      <c r="K2216" s="30">
        <f t="shared" si="136"/>
        <v>0</v>
      </c>
      <c r="L2216" s="30">
        <f>IF(A2216="В/П",,MIN(SUMIFS(L$3:L2215,H$3:H2215,H2216,B$3:B2215,B2216)+E2216,8)-SUMIFS(L$3:L2215,H$3:H2215,H2216,B$3:B2215,B2216))</f>
        <v>0</v>
      </c>
    </row>
    <row r="2217" spans="1:12" x14ac:dyDescent="0.2">
      <c r="B2217" s="6">
        <v>45453</v>
      </c>
      <c r="C2217" s="71" t="str">
        <f t="shared" si="135"/>
        <v>Пн</v>
      </c>
      <c r="D2217" s="30" t="s">
        <v>22</v>
      </c>
      <c r="E2217" s="30">
        <v>8</v>
      </c>
      <c r="H2217" s="30" t="s">
        <v>31</v>
      </c>
      <c r="I2217" s="69">
        <f t="shared" si="137"/>
        <v>45444</v>
      </c>
      <c r="J2217" s="30" t="str">
        <f>CHOOSE(SUMPRODUCT((K2217:L2217&gt;0)*{1,2})+1,"","переработка","норма","норма + переработка")</f>
        <v>норма</v>
      </c>
      <c r="K2217" s="30">
        <f t="shared" si="136"/>
        <v>0</v>
      </c>
      <c r="L2217" s="30">
        <f>IF(A2217="В/П",,MIN(SUMIFS(L$3:L2216,H$3:H2216,H2217,B$3:B2216,B2217)+E2217,8)-SUMIFS(L$3:L2216,H$3:H2216,H2217,B$3:B2216,B2217))</f>
        <v>8</v>
      </c>
    </row>
    <row r="2218" spans="1:12" x14ac:dyDescent="0.2">
      <c r="B2218" s="6">
        <v>45454</v>
      </c>
      <c r="C2218" s="71" t="str">
        <f t="shared" si="135"/>
        <v>Вт</v>
      </c>
      <c r="D2218" s="30" t="s">
        <v>22</v>
      </c>
      <c r="E2218" s="30">
        <v>8</v>
      </c>
      <c r="H2218" s="30" t="s">
        <v>31</v>
      </c>
      <c r="I2218" s="69">
        <f t="shared" si="137"/>
        <v>45444</v>
      </c>
      <c r="J2218" s="30" t="str">
        <f>CHOOSE(SUMPRODUCT((K2218:L2218&gt;0)*{1,2})+1,"","переработка","норма","норма + переработка")</f>
        <v>норма</v>
      </c>
      <c r="K2218" s="30">
        <f t="shared" si="136"/>
        <v>0</v>
      </c>
      <c r="L2218" s="30">
        <f>IF(A2218="В/П",,MIN(SUMIFS(L$3:L2217,H$3:H2217,H2218,B$3:B2217,B2218)+E2218,8)-SUMIFS(L$3:L2217,H$3:H2217,H2218,B$3:B2217,B2218))</f>
        <v>8</v>
      </c>
    </row>
    <row r="2219" spans="1:12" x14ac:dyDescent="0.2">
      <c r="A2219" s="66" t="s">
        <v>53</v>
      </c>
      <c r="B2219" s="6">
        <v>45455</v>
      </c>
      <c r="C2219" s="71" t="str">
        <f t="shared" si="135"/>
        <v>Ср</v>
      </c>
      <c r="D2219" s="30" t="s">
        <v>22</v>
      </c>
      <c r="E2219" s="30">
        <v>8</v>
      </c>
      <c r="H2219" s="30" t="s">
        <v>31</v>
      </c>
      <c r="I2219" s="69">
        <f t="shared" si="137"/>
        <v>45444</v>
      </c>
      <c r="J2219" s="30" t="str">
        <f>CHOOSE(SUMPRODUCT((K2219:L2219&gt;0)*{1,2})+1,"","переработка","норма","норма + переработка")</f>
        <v>переработка</v>
      </c>
      <c r="K2219" s="30">
        <f t="shared" si="136"/>
        <v>8</v>
      </c>
      <c r="L2219" s="30">
        <f>IF(A2219="В/П",,MIN(SUMIFS(L$3:L2218,H$3:H2218,H2219,B$3:B2218,B2219)+E2219,8)-SUMIFS(L$3:L2218,H$3:H2218,H2219,B$3:B2218,B2219))</f>
        <v>0</v>
      </c>
    </row>
    <row r="2220" spans="1:12" x14ac:dyDescent="0.2">
      <c r="B2220" s="6">
        <v>45456</v>
      </c>
      <c r="C2220" s="71" t="str">
        <f t="shared" si="135"/>
        <v>Чт</v>
      </c>
      <c r="D2220" s="30" t="s">
        <v>22</v>
      </c>
      <c r="E2220" s="30">
        <v>8</v>
      </c>
      <c r="H2220" s="30" t="s">
        <v>31</v>
      </c>
      <c r="I2220" s="69">
        <f t="shared" si="137"/>
        <v>45444</v>
      </c>
      <c r="J2220" s="30" t="str">
        <f>CHOOSE(SUMPRODUCT((K2220:L2220&gt;0)*{1,2})+1,"","переработка","норма","норма + переработка")</f>
        <v>норма</v>
      </c>
      <c r="K2220" s="30">
        <f t="shared" si="136"/>
        <v>0</v>
      </c>
      <c r="L2220" s="30">
        <f>IF(A2220="В/П",,MIN(SUMIFS(L$3:L2219,H$3:H2219,H2220,B$3:B2219,B2220)+E2220,8)-SUMIFS(L$3:L2219,H$3:H2219,H2220,B$3:B2219,B2220))</f>
        <v>8</v>
      </c>
    </row>
    <row r="2221" spans="1:12" x14ac:dyDescent="0.2">
      <c r="B2221" s="6">
        <v>45457</v>
      </c>
      <c r="C2221" s="71" t="str">
        <f t="shared" si="135"/>
        <v>Пт</v>
      </c>
      <c r="D2221" s="30" t="s">
        <v>22</v>
      </c>
      <c r="E2221" s="30">
        <v>8</v>
      </c>
      <c r="H2221" s="30" t="s">
        <v>31</v>
      </c>
      <c r="I2221" s="69">
        <f t="shared" si="137"/>
        <v>45444</v>
      </c>
      <c r="J2221" s="30" t="str">
        <f>CHOOSE(SUMPRODUCT((K2221:L2221&gt;0)*{1,2})+1,"","переработка","норма","норма + переработка")</f>
        <v>норма</v>
      </c>
      <c r="K2221" s="30">
        <f t="shared" si="136"/>
        <v>0</v>
      </c>
      <c r="L2221" s="30">
        <f>IF(A2221="В/П",,MIN(SUMIFS(L$3:L2220,H$3:H2220,H2221,B$3:B2220,B2221)+E2221,8)-SUMIFS(L$3:L2220,H$3:H2220,H2221,B$3:B2220,B2221))</f>
        <v>8</v>
      </c>
    </row>
    <row r="2222" spans="1:12" x14ac:dyDescent="0.2">
      <c r="A2222" s="66" t="s">
        <v>53</v>
      </c>
      <c r="B2222" s="6">
        <v>45458</v>
      </c>
      <c r="C2222" s="71" t="str">
        <f t="shared" si="135"/>
        <v>Сб</v>
      </c>
      <c r="E2222" s="30">
        <v>0</v>
      </c>
      <c r="H2222" s="30" t="s">
        <v>31</v>
      </c>
      <c r="I2222" s="69">
        <f t="shared" si="137"/>
        <v>45444</v>
      </c>
      <c r="J2222" s="30" t="str">
        <f>CHOOSE(SUMPRODUCT((K2222:L2222&gt;0)*{1,2})+1,"","переработка","норма","норма + переработка")</f>
        <v/>
      </c>
      <c r="K2222" s="30">
        <f t="shared" si="136"/>
        <v>0</v>
      </c>
      <c r="L2222" s="30">
        <f>IF(A2222="В/П",,MIN(SUMIFS(L$3:L2221,H$3:H2221,H2222,B$3:B2221,B2222)+E2222,8)-SUMIFS(L$3:L2221,H$3:H2221,H2222,B$3:B2221,B2222))</f>
        <v>0</v>
      </c>
    </row>
    <row r="2223" spans="1:12" x14ac:dyDescent="0.2">
      <c r="A2223" s="66" t="s">
        <v>53</v>
      </c>
      <c r="B2223" s="6">
        <v>45459</v>
      </c>
      <c r="C2223" s="71" t="str">
        <f t="shared" si="135"/>
        <v>Вс</v>
      </c>
      <c r="E2223" s="30">
        <v>0</v>
      </c>
      <c r="H2223" s="30" t="s">
        <v>31</v>
      </c>
      <c r="I2223" s="69">
        <f t="shared" si="137"/>
        <v>45444</v>
      </c>
      <c r="J2223" s="30" t="str">
        <f>CHOOSE(SUMPRODUCT((K2223:L2223&gt;0)*{1,2})+1,"","переработка","норма","норма + переработка")</f>
        <v/>
      </c>
      <c r="K2223" s="30">
        <f t="shared" si="136"/>
        <v>0</v>
      </c>
      <c r="L2223" s="30">
        <f>IF(A2223="В/П",,MIN(SUMIFS(L$3:L2222,H$3:H2222,H2223,B$3:B2222,B2223)+E2223,8)-SUMIFS(L$3:L2222,H$3:H2222,H2223,B$3:B2222,B2223))</f>
        <v>0</v>
      </c>
    </row>
    <row r="2224" spans="1:12" x14ac:dyDescent="0.2">
      <c r="B2224" s="6">
        <v>45460</v>
      </c>
      <c r="C2224" s="71" t="str">
        <f t="shared" si="135"/>
        <v>Пн</v>
      </c>
      <c r="D2224" s="30" t="s">
        <v>35</v>
      </c>
      <c r="E2224" s="30">
        <v>12</v>
      </c>
      <c r="H2224" s="30" t="s">
        <v>31</v>
      </c>
      <c r="I2224" s="69">
        <f t="shared" si="137"/>
        <v>45444</v>
      </c>
      <c r="J2224" s="30" t="str">
        <f>CHOOSE(SUMPRODUCT((K2224:L2224&gt;0)*{1,2})+1,"","переработка","норма","норма + переработка")</f>
        <v>норма + переработка</v>
      </c>
      <c r="K2224" s="30">
        <f t="shared" si="136"/>
        <v>4</v>
      </c>
      <c r="L2224" s="30">
        <f>IF(A2224="В/П",,MIN(SUMIFS(L$3:L2223,H$3:H2223,H2224,B$3:B2223,B2224)+E2224,8)-SUMIFS(L$3:L2223,H$3:H2223,H2224,B$3:B2223,B2224))</f>
        <v>8</v>
      </c>
    </row>
    <row r="2225" spans="1:12" x14ac:dyDescent="0.2">
      <c r="B2225" s="6">
        <v>45461</v>
      </c>
      <c r="C2225" s="71" t="str">
        <f t="shared" si="135"/>
        <v>Вт</v>
      </c>
      <c r="D2225" s="30" t="s">
        <v>45</v>
      </c>
      <c r="E2225" s="30">
        <v>8</v>
      </c>
      <c r="H2225" s="30" t="s">
        <v>31</v>
      </c>
      <c r="I2225" s="69">
        <f t="shared" si="137"/>
        <v>45444</v>
      </c>
      <c r="J2225" s="30" t="str">
        <f>CHOOSE(SUMPRODUCT((K2225:L2225&gt;0)*{1,2})+1,"","переработка","норма","норма + переработка")</f>
        <v>норма</v>
      </c>
      <c r="K2225" s="30">
        <f t="shared" si="136"/>
        <v>0</v>
      </c>
      <c r="L2225" s="30">
        <f>IF(A2225="В/П",,MIN(SUMIFS(L$3:L2224,H$3:H2224,H2225,B$3:B2224,B2225)+E2225,8)-SUMIFS(L$3:L2224,H$3:H2224,H2225,B$3:B2224,B2225))</f>
        <v>8</v>
      </c>
    </row>
    <row r="2226" spans="1:12" x14ac:dyDescent="0.2">
      <c r="B2226" s="6">
        <v>45462</v>
      </c>
      <c r="C2226" s="71" t="str">
        <f t="shared" si="135"/>
        <v>Ср</v>
      </c>
      <c r="D2226" s="30" t="s">
        <v>45</v>
      </c>
      <c r="E2226" s="30">
        <v>8</v>
      </c>
      <c r="H2226" s="30" t="s">
        <v>31</v>
      </c>
      <c r="I2226" s="69">
        <f t="shared" si="137"/>
        <v>45444</v>
      </c>
      <c r="J2226" s="30" t="str">
        <f>CHOOSE(SUMPRODUCT((K2226:L2226&gt;0)*{1,2})+1,"","переработка","норма","норма + переработка")</f>
        <v>норма</v>
      </c>
      <c r="K2226" s="30">
        <f t="shared" si="136"/>
        <v>0</v>
      </c>
      <c r="L2226" s="30">
        <f>IF(A2226="В/П",,MIN(SUMIFS(L$3:L2225,H$3:H2225,H2226,B$3:B2225,B2226)+E2226,8)-SUMIFS(L$3:L2225,H$3:H2225,H2226,B$3:B2225,B2226))</f>
        <v>8</v>
      </c>
    </row>
    <row r="2227" spans="1:12" x14ac:dyDescent="0.2">
      <c r="B2227" s="6">
        <v>45463</v>
      </c>
      <c r="C2227" s="71" t="str">
        <f t="shared" si="135"/>
        <v>Чт</v>
      </c>
      <c r="D2227" s="30" t="s">
        <v>45</v>
      </c>
      <c r="E2227" s="30">
        <v>8</v>
      </c>
      <c r="H2227" s="30" t="s">
        <v>31</v>
      </c>
      <c r="I2227" s="69">
        <f t="shared" si="137"/>
        <v>45444</v>
      </c>
      <c r="J2227" s="30" t="str">
        <f>CHOOSE(SUMPRODUCT((K2227:L2227&gt;0)*{1,2})+1,"","переработка","норма","норма + переработка")</f>
        <v>норма</v>
      </c>
      <c r="K2227" s="30">
        <f t="shared" si="136"/>
        <v>0</v>
      </c>
      <c r="L2227" s="30">
        <f>IF(A2227="В/П",,MIN(SUMIFS(L$3:L2226,H$3:H2226,H2227,B$3:B2226,B2227)+E2227,8)-SUMIFS(L$3:L2226,H$3:H2226,H2227,B$3:B2226,B2227))</f>
        <v>8</v>
      </c>
    </row>
    <row r="2228" spans="1:12" x14ac:dyDescent="0.2">
      <c r="B2228" s="6">
        <v>45464</v>
      </c>
      <c r="C2228" s="71" t="str">
        <f t="shared" si="135"/>
        <v>Пт</v>
      </c>
      <c r="D2228" s="30" t="s">
        <v>45</v>
      </c>
      <c r="E2228" s="30">
        <v>8</v>
      </c>
      <c r="H2228" s="30" t="s">
        <v>31</v>
      </c>
      <c r="I2228" s="69">
        <f t="shared" si="137"/>
        <v>45444</v>
      </c>
      <c r="J2228" s="30" t="str">
        <f>CHOOSE(SUMPRODUCT((K2228:L2228&gt;0)*{1,2})+1,"","переработка","норма","норма + переработка")</f>
        <v>норма</v>
      </c>
      <c r="K2228" s="30">
        <f t="shared" si="136"/>
        <v>0</v>
      </c>
      <c r="L2228" s="30">
        <f>IF(A2228="В/П",,MIN(SUMIFS(L$3:L2227,H$3:H2227,H2228,B$3:B2227,B2228)+E2228,8)-SUMIFS(L$3:L2227,H$3:H2227,H2228,B$3:B2227,B2228))</f>
        <v>8</v>
      </c>
    </row>
    <row r="2229" spans="1:12" x14ac:dyDescent="0.2">
      <c r="A2229" s="66" t="s">
        <v>53</v>
      </c>
      <c r="B2229" s="6">
        <v>45465</v>
      </c>
      <c r="C2229" s="71" t="str">
        <f t="shared" si="135"/>
        <v>Сб</v>
      </c>
      <c r="D2229" s="30" t="s">
        <v>45</v>
      </c>
      <c r="E2229" s="30">
        <v>8</v>
      </c>
      <c r="H2229" s="30" t="s">
        <v>31</v>
      </c>
      <c r="I2229" s="69">
        <f t="shared" si="137"/>
        <v>45444</v>
      </c>
      <c r="J2229" s="30" t="str">
        <f>CHOOSE(SUMPRODUCT((K2229:L2229&gt;0)*{1,2})+1,"","переработка","норма","норма + переработка")</f>
        <v>переработка</v>
      </c>
      <c r="K2229" s="30">
        <f t="shared" si="136"/>
        <v>8</v>
      </c>
      <c r="L2229" s="30">
        <f>IF(A2229="В/П",,MIN(SUMIFS(L$3:L2228,H$3:H2228,H2229,B$3:B2228,B2229)+E2229,8)-SUMIFS(L$3:L2228,H$3:H2228,H2229,B$3:B2228,B2229))</f>
        <v>0</v>
      </c>
    </row>
    <row r="2230" spans="1:12" x14ac:dyDescent="0.2">
      <c r="A2230" s="66" t="s">
        <v>53</v>
      </c>
      <c r="B2230" s="6">
        <v>45466</v>
      </c>
      <c r="C2230" s="71" t="str">
        <f t="shared" ref="C2230:C2293" si="138">TEXT(B2230,"ДДД")</f>
        <v>Вс</v>
      </c>
      <c r="E2230" s="30">
        <v>0</v>
      </c>
      <c r="H2230" s="30" t="s">
        <v>31</v>
      </c>
      <c r="I2230" s="69">
        <f t="shared" si="137"/>
        <v>45444</v>
      </c>
      <c r="J2230" s="30" t="str">
        <f>CHOOSE(SUMPRODUCT((K2230:L2230&gt;0)*{1,2})+1,"","переработка","норма","норма + переработка")</f>
        <v/>
      </c>
      <c r="K2230" s="30">
        <f t="shared" si="136"/>
        <v>0</v>
      </c>
      <c r="L2230" s="30">
        <f>IF(A2230="В/П",,MIN(SUMIFS(L$3:L2229,H$3:H2229,H2230,B$3:B2229,B2230)+E2230,8)-SUMIFS(L$3:L2229,H$3:H2229,H2230,B$3:B2229,B2230))</f>
        <v>0</v>
      </c>
    </row>
    <row r="2231" spans="1:12" x14ac:dyDescent="0.2">
      <c r="B2231" s="6">
        <v>45467</v>
      </c>
      <c r="C2231" s="71" t="str">
        <f t="shared" si="138"/>
        <v>Пн</v>
      </c>
      <c r="D2231" s="30" t="s">
        <v>45</v>
      </c>
      <c r="E2231" s="30">
        <v>8</v>
      </c>
      <c r="H2231" s="30" t="s">
        <v>31</v>
      </c>
      <c r="I2231" s="69">
        <f t="shared" si="137"/>
        <v>45444</v>
      </c>
      <c r="J2231" s="30" t="str">
        <f>CHOOSE(SUMPRODUCT((K2231:L2231&gt;0)*{1,2})+1,"","переработка","норма","норма + переработка")</f>
        <v>норма</v>
      </c>
      <c r="K2231" s="30">
        <f t="shared" si="136"/>
        <v>0</v>
      </c>
      <c r="L2231" s="30">
        <f>IF(A2231="В/П",,MIN(SUMIFS(L$3:L2230,H$3:H2230,H2231,B$3:B2230,B2231)+E2231,8)-SUMIFS(L$3:L2230,H$3:H2230,H2231,B$3:B2230,B2231))</f>
        <v>8</v>
      </c>
    </row>
    <row r="2232" spans="1:12" x14ac:dyDescent="0.2">
      <c r="B2232" s="6">
        <v>45468</v>
      </c>
      <c r="C2232" s="71" t="str">
        <f t="shared" si="138"/>
        <v>Вт</v>
      </c>
      <c r="D2232" s="30" t="s">
        <v>45</v>
      </c>
      <c r="E2232" s="30">
        <v>8</v>
      </c>
      <c r="H2232" s="30" t="s">
        <v>31</v>
      </c>
      <c r="I2232" s="69">
        <f t="shared" si="137"/>
        <v>45444</v>
      </c>
      <c r="J2232" s="30" t="str">
        <f>CHOOSE(SUMPRODUCT((K2232:L2232&gt;0)*{1,2})+1,"","переработка","норма","норма + переработка")</f>
        <v>норма</v>
      </c>
      <c r="K2232" s="30">
        <f t="shared" si="136"/>
        <v>0</v>
      </c>
      <c r="L2232" s="30">
        <f>IF(A2232="В/П",,MIN(SUMIFS(L$3:L2231,H$3:H2231,H2232,B$3:B2231,B2232)+E2232,8)-SUMIFS(L$3:L2231,H$3:H2231,H2232,B$3:B2231,B2232))</f>
        <v>8</v>
      </c>
    </row>
    <row r="2233" spans="1:12" x14ac:dyDescent="0.2">
      <c r="B2233" s="6">
        <v>45469</v>
      </c>
      <c r="C2233" s="71" t="str">
        <f t="shared" si="138"/>
        <v>Ср</v>
      </c>
      <c r="D2233" s="30" t="s">
        <v>45</v>
      </c>
      <c r="E2233" s="30">
        <v>8</v>
      </c>
      <c r="H2233" s="30" t="s">
        <v>31</v>
      </c>
      <c r="I2233" s="69">
        <f t="shared" si="137"/>
        <v>45444</v>
      </c>
      <c r="J2233" s="30" t="str">
        <f>CHOOSE(SUMPRODUCT((K2233:L2233&gt;0)*{1,2})+1,"","переработка","норма","норма + переработка")</f>
        <v>норма</v>
      </c>
      <c r="K2233" s="30">
        <f t="shared" si="136"/>
        <v>0</v>
      </c>
      <c r="L2233" s="30">
        <f>IF(A2233="В/П",,MIN(SUMIFS(L$3:L2232,H$3:H2232,H2233,B$3:B2232,B2233)+E2233,8)-SUMIFS(L$3:L2232,H$3:H2232,H2233,B$3:B2232,B2233))</f>
        <v>8</v>
      </c>
    </row>
    <row r="2234" spans="1:12" x14ac:dyDescent="0.2">
      <c r="B2234" s="6">
        <v>45470</v>
      </c>
      <c r="C2234" s="71" t="str">
        <f t="shared" si="138"/>
        <v>Чт</v>
      </c>
      <c r="D2234" s="30" t="s">
        <v>45</v>
      </c>
      <c r="E2234" s="30">
        <v>8</v>
      </c>
      <c r="H2234" s="30" t="s">
        <v>31</v>
      </c>
      <c r="I2234" s="69">
        <f t="shared" si="137"/>
        <v>45444</v>
      </c>
      <c r="J2234" s="30" t="str">
        <f>CHOOSE(SUMPRODUCT((K2234:L2234&gt;0)*{1,2})+1,"","переработка","норма","норма + переработка")</f>
        <v>норма</v>
      </c>
      <c r="K2234" s="30">
        <f t="shared" si="136"/>
        <v>0</v>
      </c>
      <c r="L2234" s="30">
        <f>IF(A2234="В/П",,MIN(SUMIFS(L$3:L2233,H$3:H2233,H2234,B$3:B2233,B2234)+E2234,8)-SUMIFS(L$3:L2233,H$3:H2233,H2234,B$3:B2233,B2234))</f>
        <v>8</v>
      </c>
    </row>
    <row r="2235" spans="1:12" x14ac:dyDescent="0.2">
      <c r="B2235" s="6">
        <v>45471</v>
      </c>
      <c r="C2235" s="71" t="str">
        <f t="shared" si="138"/>
        <v>Пт</v>
      </c>
      <c r="D2235" s="30" t="s">
        <v>45</v>
      </c>
      <c r="E2235" s="30">
        <v>8</v>
      </c>
      <c r="H2235" s="30" t="s">
        <v>31</v>
      </c>
      <c r="I2235" s="69">
        <f t="shared" si="137"/>
        <v>45444</v>
      </c>
      <c r="J2235" s="30" t="str">
        <f>CHOOSE(SUMPRODUCT((K2235:L2235&gt;0)*{1,2})+1,"","переработка","норма","норма + переработка")</f>
        <v>норма</v>
      </c>
      <c r="K2235" s="30">
        <f t="shared" si="136"/>
        <v>0</v>
      </c>
      <c r="L2235" s="30">
        <f>IF(A2235="В/П",,MIN(SUMIFS(L$3:L2234,H$3:H2234,H2235,B$3:B2234,B2235)+E2235,8)-SUMIFS(L$3:L2234,H$3:H2234,H2235,B$3:B2234,B2235))</f>
        <v>8</v>
      </c>
    </row>
    <row r="2236" spans="1:12" x14ac:dyDescent="0.2">
      <c r="A2236" s="66" t="s">
        <v>53</v>
      </c>
      <c r="B2236" s="6">
        <v>45472</v>
      </c>
      <c r="C2236" s="71" t="str">
        <f t="shared" si="138"/>
        <v>Сб</v>
      </c>
      <c r="D2236" s="30" t="s">
        <v>45</v>
      </c>
      <c r="E2236" s="30">
        <v>8</v>
      </c>
      <c r="H2236" s="30" t="s">
        <v>31</v>
      </c>
      <c r="I2236" s="69">
        <f t="shared" si="137"/>
        <v>45444</v>
      </c>
      <c r="J2236" s="30" t="str">
        <f>CHOOSE(SUMPRODUCT((K2236:L2236&gt;0)*{1,2})+1,"","переработка","норма","норма + переработка")</f>
        <v>переработка</v>
      </c>
      <c r="K2236" s="30">
        <f t="shared" si="136"/>
        <v>8</v>
      </c>
      <c r="L2236" s="30">
        <f>IF(A2236="В/П",,MIN(SUMIFS(L$3:L2235,H$3:H2235,H2236,B$3:B2235,B2236)+E2236,8)-SUMIFS(L$3:L2235,H$3:H2235,H2236,B$3:B2235,B2236))</f>
        <v>0</v>
      </c>
    </row>
    <row r="2237" spans="1:12" x14ac:dyDescent="0.2">
      <c r="A2237" s="66" t="s">
        <v>53</v>
      </c>
      <c r="B2237" s="6">
        <v>45473</v>
      </c>
      <c r="C2237" s="71" t="str">
        <f t="shared" si="138"/>
        <v>Вс</v>
      </c>
      <c r="D2237" s="30" t="s">
        <v>45</v>
      </c>
      <c r="E2237" s="30">
        <v>8</v>
      </c>
      <c r="H2237" s="30" t="s">
        <v>31</v>
      </c>
      <c r="I2237" s="69">
        <f t="shared" si="137"/>
        <v>45444</v>
      </c>
      <c r="J2237" s="30" t="str">
        <f>CHOOSE(SUMPRODUCT((K2237:L2237&gt;0)*{1,2})+1,"","переработка","норма","норма + переработка")</f>
        <v>переработка</v>
      </c>
      <c r="K2237" s="30">
        <f t="shared" si="136"/>
        <v>8</v>
      </c>
      <c r="L2237" s="30">
        <f>IF(A2237="В/П",,MIN(SUMIFS(L$3:L2236,H$3:H2236,H2237,B$3:B2236,B2237)+E2237,8)-SUMIFS(L$3:L2236,H$3:H2236,H2237,B$3:B2236,B2237))</f>
        <v>0</v>
      </c>
    </row>
    <row r="2238" spans="1:12" x14ac:dyDescent="0.2">
      <c r="A2238" s="66" t="s">
        <v>53</v>
      </c>
      <c r="B2238" s="6">
        <v>45444</v>
      </c>
      <c r="C2238" s="71" t="str">
        <f t="shared" si="138"/>
        <v>Сб</v>
      </c>
      <c r="E2238" s="30">
        <v>0</v>
      </c>
      <c r="H2238" s="30" t="s">
        <v>26</v>
      </c>
      <c r="I2238" s="69">
        <f t="shared" si="137"/>
        <v>45444</v>
      </c>
      <c r="J2238" s="30" t="str">
        <f>CHOOSE(SUMPRODUCT((K2238:L2238&gt;0)*{1,2})+1,"","переработка","норма","норма + переработка")</f>
        <v/>
      </c>
      <c r="K2238" s="30">
        <f t="shared" si="136"/>
        <v>0</v>
      </c>
      <c r="L2238" s="30">
        <f>IF(A2238="В/П",,MIN(SUMIFS(L$3:L2237,H$3:H2237,H2238,B$3:B2237,B2238)+E2238,8)-SUMIFS(L$3:L2237,H$3:H2237,H2238,B$3:B2237,B2238))</f>
        <v>0</v>
      </c>
    </row>
    <row r="2239" spans="1:12" x14ac:dyDescent="0.2">
      <c r="A2239" s="66" t="s">
        <v>53</v>
      </c>
      <c r="B2239" s="6">
        <v>45445</v>
      </c>
      <c r="C2239" s="71" t="str">
        <f t="shared" si="138"/>
        <v>Вс</v>
      </c>
      <c r="E2239" s="30">
        <v>0</v>
      </c>
      <c r="H2239" s="30" t="s">
        <v>26</v>
      </c>
      <c r="I2239" s="69">
        <f t="shared" si="137"/>
        <v>45444</v>
      </c>
      <c r="J2239" s="30" t="str">
        <f>CHOOSE(SUMPRODUCT((K2239:L2239&gt;0)*{1,2})+1,"","переработка","норма","норма + переработка")</f>
        <v/>
      </c>
      <c r="K2239" s="30">
        <f t="shared" si="136"/>
        <v>0</v>
      </c>
      <c r="L2239" s="30">
        <f>IF(A2239="В/П",,MIN(SUMIFS(L$3:L2238,H$3:H2238,H2239,B$3:B2238,B2239)+E2239,8)-SUMIFS(L$3:L2238,H$3:H2238,H2239,B$3:B2238,B2239))</f>
        <v>0</v>
      </c>
    </row>
    <row r="2240" spans="1:12" x14ac:dyDescent="0.2">
      <c r="B2240" s="6">
        <v>45446</v>
      </c>
      <c r="C2240" s="71" t="str">
        <f t="shared" si="138"/>
        <v>Пн</v>
      </c>
      <c r="D2240" s="30" t="s">
        <v>22</v>
      </c>
      <c r="E2240" s="30">
        <v>8</v>
      </c>
      <c r="H2240" s="30" t="s">
        <v>26</v>
      </c>
      <c r="I2240" s="69">
        <f t="shared" si="137"/>
        <v>45444</v>
      </c>
      <c r="J2240" s="30" t="str">
        <f>CHOOSE(SUMPRODUCT((K2240:L2240&gt;0)*{1,2})+1,"","переработка","норма","норма + переработка")</f>
        <v>норма</v>
      </c>
      <c r="K2240" s="30">
        <f t="shared" si="136"/>
        <v>0</v>
      </c>
      <c r="L2240" s="30">
        <f>IF(A2240="В/П",,MIN(SUMIFS(L$3:L2239,H$3:H2239,H2240,B$3:B2239,B2240)+E2240,8)-SUMIFS(L$3:L2239,H$3:H2239,H2240,B$3:B2239,B2240))</f>
        <v>8</v>
      </c>
    </row>
    <row r="2241" spans="1:12" x14ac:dyDescent="0.2">
      <c r="B2241" s="6">
        <v>45447</v>
      </c>
      <c r="C2241" s="71" t="str">
        <f t="shared" si="138"/>
        <v>Вт</v>
      </c>
      <c r="D2241" s="30" t="s">
        <v>22</v>
      </c>
      <c r="E2241" s="30">
        <v>8</v>
      </c>
      <c r="H2241" s="30" t="s">
        <v>26</v>
      </c>
      <c r="I2241" s="69">
        <f t="shared" si="137"/>
        <v>45444</v>
      </c>
      <c r="J2241" s="30" t="str">
        <f>CHOOSE(SUMPRODUCT((K2241:L2241&gt;0)*{1,2})+1,"","переработка","норма","норма + переработка")</f>
        <v>норма</v>
      </c>
      <c r="K2241" s="30">
        <f t="shared" si="136"/>
        <v>0</v>
      </c>
      <c r="L2241" s="30">
        <f>IF(A2241="В/П",,MIN(SUMIFS(L$3:L2240,H$3:H2240,H2241,B$3:B2240,B2241)+E2241,8)-SUMIFS(L$3:L2240,H$3:H2240,H2241,B$3:B2240,B2241))</f>
        <v>8</v>
      </c>
    </row>
    <row r="2242" spans="1:12" x14ac:dyDescent="0.2">
      <c r="B2242" s="6">
        <v>45448</v>
      </c>
      <c r="C2242" s="71" t="str">
        <f t="shared" si="138"/>
        <v>Ср</v>
      </c>
      <c r="D2242" s="30" t="s">
        <v>22</v>
      </c>
      <c r="E2242" s="30">
        <v>8</v>
      </c>
      <c r="H2242" s="30" t="s">
        <v>26</v>
      </c>
      <c r="I2242" s="69">
        <f t="shared" si="137"/>
        <v>45444</v>
      </c>
      <c r="J2242" s="30" t="str">
        <f>CHOOSE(SUMPRODUCT((K2242:L2242&gt;0)*{1,2})+1,"","переработка","норма","норма + переработка")</f>
        <v>норма</v>
      </c>
      <c r="K2242" s="30">
        <f t="shared" si="136"/>
        <v>0</v>
      </c>
      <c r="L2242" s="30">
        <f>IF(A2242="В/П",,MIN(SUMIFS(L$3:L2241,H$3:H2241,H2242,B$3:B2241,B2242)+E2242,8)-SUMIFS(L$3:L2241,H$3:H2241,H2242,B$3:B2241,B2242))</f>
        <v>8</v>
      </c>
    </row>
    <row r="2243" spans="1:12" x14ac:dyDescent="0.2">
      <c r="B2243" s="6">
        <v>45449</v>
      </c>
      <c r="C2243" s="71" t="str">
        <f t="shared" si="138"/>
        <v>Чт</v>
      </c>
      <c r="D2243" s="30" t="s">
        <v>22</v>
      </c>
      <c r="E2243" s="30">
        <v>8</v>
      </c>
      <c r="H2243" s="30" t="s">
        <v>26</v>
      </c>
      <c r="I2243" s="69">
        <f t="shared" si="137"/>
        <v>45444</v>
      </c>
      <c r="J2243" s="30" t="str">
        <f>CHOOSE(SUMPRODUCT((K2243:L2243&gt;0)*{1,2})+1,"","переработка","норма","норма + переработка")</f>
        <v>норма</v>
      </c>
      <c r="K2243" s="30">
        <f t="shared" si="136"/>
        <v>0</v>
      </c>
      <c r="L2243" s="30">
        <f>IF(A2243="В/П",,MIN(SUMIFS(L$3:L2242,H$3:H2242,H2243,B$3:B2242,B2243)+E2243,8)-SUMIFS(L$3:L2242,H$3:H2242,H2243,B$3:B2242,B2243))</f>
        <v>8</v>
      </c>
    </row>
    <row r="2244" spans="1:12" x14ac:dyDescent="0.2">
      <c r="B2244" s="6">
        <v>45450</v>
      </c>
      <c r="C2244" s="71" t="str">
        <f t="shared" si="138"/>
        <v>Пт</v>
      </c>
      <c r="D2244" s="30" t="s">
        <v>22</v>
      </c>
      <c r="E2244" s="30">
        <v>8</v>
      </c>
      <c r="H2244" s="30" t="s">
        <v>26</v>
      </c>
      <c r="I2244" s="69">
        <f t="shared" si="137"/>
        <v>45444</v>
      </c>
      <c r="J2244" s="30" t="str">
        <f>CHOOSE(SUMPRODUCT((K2244:L2244&gt;0)*{1,2})+1,"","переработка","норма","норма + переработка")</f>
        <v>норма</v>
      </c>
      <c r="K2244" s="30">
        <f t="shared" si="136"/>
        <v>0</v>
      </c>
      <c r="L2244" s="30">
        <f>IF(A2244="В/П",,MIN(SUMIFS(L$3:L2243,H$3:H2243,H2244,B$3:B2243,B2244)+E2244,8)-SUMIFS(L$3:L2243,H$3:H2243,H2244,B$3:B2243,B2244))</f>
        <v>8</v>
      </c>
    </row>
    <row r="2245" spans="1:12" x14ac:dyDescent="0.2">
      <c r="A2245" s="66" t="s">
        <v>53</v>
      </c>
      <c r="B2245" s="6">
        <v>45451</v>
      </c>
      <c r="C2245" s="71" t="str">
        <f t="shared" si="138"/>
        <v>Сб</v>
      </c>
      <c r="E2245" s="30">
        <v>0</v>
      </c>
      <c r="H2245" s="30" t="s">
        <v>26</v>
      </c>
      <c r="I2245" s="69">
        <f t="shared" si="137"/>
        <v>45444</v>
      </c>
      <c r="J2245" s="30" t="str">
        <f>CHOOSE(SUMPRODUCT((K2245:L2245&gt;0)*{1,2})+1,"","переработка","норма","норма + переработка")</f>
        <v/>
      </c>
      <c r="K2245" s="30">
        <f t="shared" si="136"/>
        <v>0</v>
      </c>
      <c r="L2245" s="30">
        <f>IF(A2245="В/П",,MIN(SUMIFS(L$3:L2244,H$3:H2244,H2245,B$3:B2244,B2245)+E2245,8)-SUMIFS(L$3:L2244,H$3:H2244,H2245,B$3:B2244,B2245))</f>
        <v>0</v>
      </c>
    </row>
    <row r="2246" spans="1:12" x14ac:dyDescent="0.2">
      <c r="A2246" s="66" t="s">
        <v>53</v>
      </c>
      <c r="B2246" s="6">
        <v>45452</v>
      </c>
      <c r="C2246" s="71" t="str">
        <f t="shared" si="138"/>
        <v>Вс</v>
      </c>
      <c r="E2246" s="30">
        <v>0</v>
      </c>
      <c r="H2246" s="30" t="s">
        <v>26</v>
      </c>
      <c r="I2246" s="69">
        <f t="shared" si="137"/>
        <v>45444</v>
      </c>
      <c r="J2246" s="30" t="str">
        <f>CHOOSE(SUMPRODUCT((K2246:L2246&gt;0)*{1,2})+1,"","переработка","норма","норма + переработка")</f>
        <v/>
      </c>
      <c r="K2246" s="30">
        <f t="shared" si="136"/>
        <v>0</v>
      </c>
      <c r="L2246" s="30">
        <f>IF(A2246="В/П",,MIN(SUMIFS(L$3:L2245,H$3:H2245,H2246,B$3:B2245,B2246)+E2246,8)-SUMIFS(L$3:L2245,H$3:H2245,H2246,B$3:B2245,B2246))</f>
        <v>0</v>
      </c>
    </row>
    <row r="2247" spans="1:12" x14ac:dyDescent="0.2">
      <c r="B2247" s="6">
        <v>45453</v>
      </c>
      <c r="C2247" s="71" t="str">
        <f t="shared" si="138"/>
        <v>Пн</v>
      </c>
      <c r="D2247" s="30" t="s">
        <v>22</v>
      </c>
      <c r="E2247" s="30">
        <v>8</v>
      </c>
      <c r="H2247" s="30" t="s">
        <v>26</v>
      </c>
      <c r="I2247" s="69">
        <f t="shared" si="137"/>
        <v>45444</v>
      </c>
      <c r="J2247" s="30" t="str">
        <f>CHOOSE(SUMPRODUCT((K2247:L2247&gt;0)*{1,2})+1,"","переработка","норма","норма + переработка")</f>
        <v>норма</v>
      </c>
      <c r="K2247" s="30">
        <f t="shared" si="136"/>
        <v>0</v>
      </c>
      <c r="L2247" s="30">
        <f>IF(A2247="В/П",,MIN(SUMIFS(L$3:L2246,H$3:H2246,H2247,B$3:B2246,B2247)+E2247,8)-SUMIFS(L$3:L2246,H$3:H2246,H2247,B$3:B2246,B2247))</f>
        <v>8</v>
      </c>
    </row>
    <row r="2248" spans="1:12" x14ac:dyDescent="0.2">
      <c r="B2248" s="6">
        <v>45454</v>
      </c>
      <c r="C2248" s="71" t="str">
        <f t="shared" si="138"/>
        <v>Вт</v>
      </c>
      <c r="D2248" s="30" t="s">
        <v>22</v>
      </c>
      <c r="E2248" s="30">
        <v>7</v>
      </c>
      <c r="H2248" s="30" t="s">
        <v>26</v>
      </c>
      <c r="I2248" s="69">
        <f t="shared" si="137"/>
        <v>45444</v>
      </c>
      <c r="J2248" s="30" t="str">
        <f>CHOOSE(SUMPRODUCT((K2248:L2248&gt;0)*{1,2})+1,"","переработка","норма","норма + переработка")</f>
        <v>норма</v>
      </c>
      <c r="K2248" s="30">
        <f t="shared" si="136"/>
        <v>0</v>
      </c>
      <c r="L2248" s="30">
        <f>IF(A2248="В/П",,MIN(SUMIFS(L$3:L2247,H$3:H2247,H2248,B$3:B2247,B2248)+E2248,8)-SUMIFS(L$3:L2247,H$3:H2247,H2248,B$3:B2247,B2248))</f>
        <v>7</v>
      </c>
    </row>
    <row r="2249" spans="1:12" x14ac:dyDescent="0.2">
      <c r="A2249" s="66" t="s">
        <v>53</v>
      </c>
      <c r="B2249" s="6">
        <v>45455</v>
      </c>
      <c r="C2249" s="71" t="str">
        <f t="shared" si="138"/>
        <v>Ср</v>
      </c>
      <c r="E2249" s="30">
        <v>0</v>
      </c>
      <c r="H2249" s="30" t="s">
        <v>26</v>
      </c>
      <c r="I2249" s="69">
        <f t="shared" si="137"/>
        <v>45444</v>
      </c>
      <c r="J2249" s="30" t="str">
        <f>CHOOSE(SUMPRODUCT((K2249:L2249&gt;0)*{1,2})+1,"","переработка","норма","норма + переработка")</f>
        <v/>
      </c>
      <c r="K2249" s="30">
        <f t="shared" ref="K2249:K2312" si="139">MIN(E2249,E2249-L2249)</f>
        <v>0</v>
      </c>
      <c r="L2249" s="30">
        <f>IF(A2249="В/П",,MIN(SUMIFS(L$3:L2248,H$3:H2248,H2249,B$3:B2248,B2249)+E2249,8)-SUMIFS(L$3:L2248,H$3:H2248,H2249,B$3:B2248,B2249))</f>
        <v>0</v>
      </c>
    </row>
    <row r="2250" spans="1:12" x14ac:dyDescent="0.2">
      <c r="B2250" s="6">
        <v>45456</v>
      </c>
      <c r="C2250" s="71" t="str">
        <f t="shared" si="138"/>
        <v>Чт</v>
      </c>
      <c r="D2250" s="30" t="s">
        <v>22</v>
      </c>
      <c r="E2250" s="30">
        <v>8</v>
      </c>
      <c r="H2250" s="30" t="s">
        <v>26</v>
      </c>
      <c r="I2250" s="69">
        <f t="shared" si="137"/>
        <v>45444</v>
      </c>
      <c r="J2250" s="30" t="str">
        <f>CHOOSE(SUMPRODUCT((K2250:L2250&gt;0)*{1,2})+1,"","переработка","норма","норма + переработка")</f>
        <v>норма</v>
      </c>
      <c r="K2250" s="30">
        <f t="shared" si="139"/>
        <v>0</v>
      </c>
      <c r="L2250" s="30">
        <f>IF(A2250="В/П",,MIN(SUMIFS(L$3:L2249,H$3:H2249,H2250,B$3:B2249,B2250)+E2250,8)-SUMIFS(L$3:L2249,H$3:H2249,H2250,B$3:B2249,B2250))</f>
        <v>8</v>
      </c>
    </row>
    <row r="2251" spans="1:12" x14ac:dyDescent="0.2">
      <c r="B2251" s="6">
        <v>45457</v>
      </c>
      <c r="C2251" s="71" t="str">
        <f t="shared" si="138"/>
        <v>Пт</v>
      </c>
      <c r="D2251" s="30" t="s">
        <v>22</v>
      </c>
      <c r="E2251" s="30">
        <v>8</v>
      </c>
      <c r="H2251" s="30" t="s">
        <v>26</v>
      </c>
      <c r="I2251" s="69">
        <f t="shared" si="137"/>
        <v>45444</v>
      </c>
      <c r="J2251" s="30" t="str">
        <f>CHOOSE(SUMPRODUCT((K2251:L2251&gt;0)*{1,2})+1,"","переработка","норма","норма + переработка")</f>
        <v>норма</v>
      </c>
      <c r="K2251" s="30">
        <f t="shared" si="139"/>
        <v>0</v>
      </c>
      <c r="L2251" s="30">
        <f>IF(A2251="В/П",,MIN(SUMIFS(L$3:L2250,H$3:H2250,H2251,B$3:B2250,B2251)+E2251,8)-SUMIFS(L$3:L2250,H$3:H2250,H2251,B$3:B2250,B2251))</f>
        <v>8</v>
      </c>
    </row>
    <row r="2252" spans="1:12" x14ac:dyDescent="0.2">
      <c r="A2252" s="66" t="s">
        <v>53</v>
      </c>
      <c r="B2252" s="6">
        <v>45458</v>
      </c>
      <c r="C2252" s="71" t="str">
        <f t="shared" si="138"/>
        <v>Сб</v>
      </c>
      <c r="E2252" s="30">
        <v>0</v>
      </c>
      <c r="H2252" s="30" t="s">
        <v>26</v>
      </c>
      <c r="I2252" s="69">
        <f t="shared" si="137"/>
        <v>45444</v>
      </c>
      <c r="J2252" s="30" t="str">
        <f>CHOOSE(SUMPRODUCT((K2252:L2252&gt;0)*{1,2})+1,"","переработка","норма","норма + переработка")</f>
        <v/>
      </c>
      <c r="K2252" s="30">
        <f t="shared" si="139"/>
        <v>0</v>
      </c>
      <c r="L2252" s="30">
        <f>IF(A2252="В/П",,MIN(SUMIFS(L$3:L2251,H$3:H2251,H2252,B$3:B2251,B2252)+E2252,8)-SUMIFS(L$3:L2251,H$3:H2251,H2252,B$3:B2251,B2252))</f>
        <v>0</v>
      </c>
    </row>
    <row r="2253" spans="1:12" x14ac:dyDescent="0.2">
      <c r="A2253" s="66" t="s">
        <v>53</v>
      </c>
      <c r="B2253" s="6">
        <v>45459</v>
      </c>
      <c r="C2253" s="71" t="str">
        <f t="shared" si="138"/>
        <v>Вс</v>
      </c>
      <c r="E2253" s="30">
        <v>0</v>
      </c>
      <c r="H2253" s="30" t="s">
        <v>26</v>
      </c>
      <c r="I2253" s="69">
        <f t="shared" si="137"/>
        <v>45444</v>
      </c>
      <c r="J2253" s="30" t="str">
        <f>CHOOSE(SUMPRODUCT((K2253:L2253&gt;0)*{1,2})+1,"","переработка","норма","норма + переработка")</f>
        <v/>
      </c>
      <c r="K2253" s="30">
        <f t="shared" si="139"/>
        <v>0</v>
      </c>
      <c r="L2253" s="30">
        <f>IF(A2253="В/П",,MIN(SUMIFS(L$3:L2252,H$3:H2252,H2253,B$3:B2252,B2253)+E2253,8)-SUMIFS(L$3:L2252,H$3:H2252,H2253,B$3:B2252,B2253))</f>
        <v>0</v>
      </c>
    </row>
    <row r="2254" spans="1:12" x14ac:dyDescent="0.2">
      <c r="B2254" s="6">
        <v>45460</v>
      </c>
      <c r="C2254" s="71" t="str">
        <f t="shared" si="138"/>
        <v>Пн</v>
      </c>
      <c r="D2254" s="30" t="s">
        <v>91</v>
      </c>
      <c r="E2254" s="30">
        <v>8</v>
      </c>
      <c r="H2254" s="30" t="s">
        <v>26</v>
      </c>
      <c r="I2254" s="69">
        <f t="shared" si="137"/>
        <v>45444</v>
      </c>
      <c r="J2254" s="30" t="str">
        <f>CHOOSE(SUMPRODUCT((K2254:L2254&gt;0)*{1,2})+1,"","переработка","норма","норма + переработка")</f>
        <v>норма</v>
      </c>
      <c r="K2254" s="30">
        <f t="shared" si="139"/>
        <v>0</v>
      </c>
      <c r="L2254" s="30">
        <f>IF(A2254="В/П",,MIN(SUMIFS(L$3:L2253,H$3:H2253,H2254,B$3:B2253,B2254)+E2254,8)-SUMIFS(L$3:L2253,H$3:H2253,H2254,B$3:B2253,B2254))</f>
        <v>8</v>
      </c>
    </row>
    <row r="2255" spans="1:12" x14ac:dyDescent="0.2">
      <c r="B2255" s="6">
        <v>45461</v>
      </c>
      <c r="C2255" s="71" t="str">
        <f t="shared" si="138"/>
        <v>Вт</v>
      </c>
      <c r="D2255" s="30" t="s">
        <v>91</v>
      </c>
      <c r="E2255" s="30">
        <v>8</v>
      </c>
      <c r="H2255" s="30" t="s">
        <v>26</v>
      </c>
      <c r="I2255" s="69">
        <f t="shared" si="137"/>
        <v>45444</v>
      </c>
      <c r="J2255" s="30" t="str">
        <f>CHOOSE(SUMPRODUCT((K2255:L2255&gt;0)*{1,2})+1,"","переработка","норма","норма + переработка")</f>
        <v>норма</v>
      </c>
      <c r="K2255" s="30">
        <f t="shared" si="139"/>
        <v>0</v>
      </c>
      <c r="L2255" s="30">
        <f>IF(A2255="В/П",,MIN(SUMIFS(L$3:L2254,H$3:H2254,H2255,B$3:B2254,B2255)+E2255,8)-SUMIFS(L$3:L2254,H$3:H2254,H2255,B$3:B2254,B2255))</f>
        <v>8</v>
      </c>
    </row>
    <row r="2256" spans="1:12" x14ac:dyDescent="0.2">
      <c r="B2256" s="6">
        <v>45462</v>
      </c>
      <c r="C2256" s="71" t="str">
        <f t="shared" si="138"/>
        <v>Ср</v>
      </c>
      <c r="D2256" s="30" t="s">
        <v>91</v>
      </c>
      <c r="E2256" s="30">
        <v>8</v>
      </c>
      <c r="H2256" s="30" t="s">
        <v>26</v>
      </c>
      <c r="I2256" s="69">
        <f t="shared" si="137"/>
        <v>45444</v>
      </c>
      <c r="J2256" s="30" t="str">
        <f>CHOOSE(SUMPRODUCT((K2256:L2256&gt;0)*{1,2})+1,"","переработка","норма","норма + переработка")</f>
        <v>норма</v>
      </c>
      <c r="K2256" s="30">
        <f t="shared" si="139"/>
        <v>0</v>
      </c>
      <c r="L2256" s="30">
        <f>IF(A2256="В/П",,MIN(SUMIFS(L$3:L2255,H$3:H2255,H2256,B$3:B2255,B2256)+E2256,8)-SUMIFS(L$3:L2255,H$3:H2255,H2256,B$3:B2255,B2256))</f>
        <v>8</v>
      </c>
    </row>
    <row r="2257" spans="1:12" x14ac:dyDescent="0.2">
      <c r="B2257" s="6">
        <v>45463</v>
      </c>
      <c r="C2257" s="71" t="str">
        <f t="shared" si="138"/>
        <v>Чт</v>
      </c>
      <c r="D2257" s="30" t="s">
        <v>91</v>
      </c>
      <c r="E2257" s="30">
        <v>8</v>
      </c>
      <c r="H2257" s="30" t="s">
        <v>26</v>
      </c>
      <c r="I2257" s="69">
        <f t="shared" si="137"/>
        <v>45444</v>
      </c>
      <c r="J2257" s="30" t="str">
        <f>CHOOSE(SUMPRODUCT((K2257:L2257&gt;0)*{1,2})+1,"","переработка","норма","норма + переработка")</f>
        <v>норма</v>
      </c>
      <c r="K2257" s="30">
        <f t="shared" si="139"/>
        <v>0</v>
      </c>
      <c r="L2257" s="30">
        <f>IF(A2257="В/П",,MIN(SUMIFS(L$3:L2256,H$3:H2256,H2257,B$3:B2256,B2257)+E2257,8)-SUMIFS(L$3:L2256,H$3:H2256,H2257,B$3:B2256,B2257))</f>
        <v>8</v>
      </c>
    </row>
    <row r="2258" spans="1:12" x14ac:dyDescent="0.2">
      <c r="B2258" s="6">
        <v>45464</v>
      </c>
      <c r="C2258" s="71" t="str">
        <f t="shared" si="138"/>
        <v>Пт</v>
      </c>
      <c r="D2258" s="30" t="s">
        <v>91</v>
      </c>
      <c r="E2258" s="30">
        <v>8</v>
      </c>
      <c r="H2258" s="30" t="s">
        <v>26</v>
      </c>
      <c r="I2258" s="69">
        <f t="shared" ref="I2258:I2321" si="140">EOMONTH(B2258,-1)+1</f>
        <v>45444</v>
      </c>
      <c r="J2258" s="30" t="str">
        <f>CHOOSE(SUMPRODUCT((K2258:L2258&gt;0)*{1,2})+1,"","переработка","норма","норма + переработка")</f>
        <v>норма</v>
      </c>
      <c r="K2258" s="30">
        <f t="shared" si="139"/>
        <v>0</v>
      </c>
      <c r="L2258" s="30">
        <f>IF(A2258="В/П",,MIN(SUMIFS(L$3:L2257,H$3:H2257,H2258,B$3:B2257,B2258)+E2258,8)-SUMIFS(L$3:L2257,H$3:H2257,H2258,B$3:B2257,B2258))</f>
        <v>8</v>
      </c>
    </row>
    <row r="2259" spans="1:12" x14ac:dyDescent="0.2">
      <c r="A2259" s="66" t="s">
        <v>53</v>
      </c>
      <c r="B2259" s="6">
        <v>45465</v>
      </c>
      <c r="C2259" s="71" t="str">
        <f t="shared" si="138"/>
        <v>Сб</v>
      </c>
      <c r="E2259" s="30">
        <v>0</v>
      </c>
      <c r="H2259" s="30" t="s">
        <v>26</v>
      </c>
      <c r="I2259" s="69">
        <f t="shared" si="140"/>
        <v>45444</v>
      </c>
      <c r="J2259" s="30" t="str">
        <f>CHOOSE(SUMPRODUCT((K2259:L2259&gt;0)*{1,2})+1,"","переработка","норма","норма + переработка")</f>
        <v/>
      </c>
      <c r="K2259" s="30">
        <f t="shared" si="139"/>
        <v>0</v>
      </c>
      <c r="L2259" s="30">
        <f>IF(A2259="В/П",,MIN(SUMIFS(L$3:L2258,H$3:H2258,H2259,B$3:B2258,B2259)+E2259,8)-SUMIFS(L$3:L2258,H$3:H2258,H2259,B$3:B2258,B2259))</f>
        <v>0</v>
      </c>
    </row>
    <row r="2260" spans="1:12" x14ac:dyDescent="0.2">
      <c r="A2260" s="66" t="s">
        <v>53</v>
      </c>
      <c r="B2260" s="6">
        <v>45466</v>
      </c>
      <c r="C2260" s="71" t="str">
        <f t="shared" si="138"/>
        <v>Вс</v>
      </c>
      <c r="E2260" s="30">
        <v>0</v>
      </c>
      <c r="H2260" s="30" t="s">
        <v>26</v>
      </c>
      <c r="I2260" s="69">
        <f t="shared" si="140"/>
        <v>45444</v>
      </c>
      <c r="J2260" s="30" t="str">
        <f>CHOOSE(SUMPRODUCT((K2260:L2260&gt;0)*{1,2})+1,"","переработка","норма","норма + переработка")</f>
        <v/>
      </c>
      <c r="K2260" s="30">
        <f t="shared" si="139"/>
        <v>0</v>
      </c>
      <c r="L2260" s="30">
        <f>IF(A2260="В/П",,MIN(SUMIFS(L$3:L2259,H$3:H2259,H2260,B$3:B2259,B2260)+E2260,8)-SUMIFS(L$3:L2259,H$3:H2259,H2260,B$3:B2259,B2260))</f>
        <v>0</v>
      </c>
    </row>
    <row r="2261" spans="1:12" x14ac:dyDescent="0.2">
      <c r="B2261" s="6">
        <v>45467</v>
      </c>
      <c r="C2261" s="71" t="str">
        <f t="shared" si="138"/>
        <v>Пн</v>
      </c>
      <c r="D2261" s="30" t="s">
        <v>22</v>
      </c>
      <c r="E2261" s="30">
        <v>8</v>
      </c>
      <c r="H2261" s="30" t="s">
        <v>26</v>
      </c>
      <c r="I2261" s="69">
        <f t="shared" si="140"/>
        <v>45444</v>
      </c>
      <c r="J2261" s="30" t="str">
        <f>CHOOSE(SUMPRODUCT((K2261:L2261&gt;0)*{1,2})+1,"","переработка","норма","норма + переработка")</f>
        <v>норма</v>
      </c>
      <c r="K2261" s="30">
        <f t="shared" si="139"/>
        <v>0</v>
      </c>
      <c r="L2261" s="30">
        <f>IF(A2261="В/П",,MIN(SUMIFS(L$3:L2260,H$3:H2260,H2261,B$3:B2260,B2261)+E2261,8)-SUMIFS(L$3:L2260,H$3:H2260,H2261,B$3:B2260,B2261))</f>
        <v>8</v>
      </c>
    </row>
    <row r="2262" spans="1:12" x14ac:dyDescent="0.2">
      <c r="B2262" s="6">
        <v>45468</v>
      </c>
      <c r="C2262" s="71" t="str">
        <f t="shared" si="138"/>
        <v>Вт</v>
      </c>
      <c r="D2262" s="30" t="s">
        <v>22</v>
      </c>
      <c r="E2262" s="30">
        <v>8</v>
      </c>
      <c r="H2262" s="30" t="s">
        <v>26</v>
      </c>
      <c r="I2262" s="69">
        <f t="shared" si="140"/>
        <v>45444</v>
      </c>
      <c r="J2262" s="30" t="str">
        <f>CHOOSE(SUMPRODUCT((K2262:L2262&gt;0)*{1,2})+1,"","переработка","норма","норма + переработка")</f>
        <v>норма</v>
      </c>
      <c r="K2262" s="30">
        <f t="shared" si="139"/>
        <v>0</v>
      </c>
      <c r="L2262" s="30">
        <f>IF(A2262="В/П",,MIN(SUMIFS(L$3:L2261,H$3:H2261,H2262,B$3:B2261,B2262)+E2262,8)-SUMIFS(L$3:L2261,H$3:H2261,H2262,B$3:B2261,B2262))</f>
        <v>8</v>
      </c>
    </row>
    <row r="2263" spans="1:12" x14ac:dyDescent="0.2">
      <c r="B2263" s="6">
        <v>45469</v>
      </c>
      <c r="C2263" s="71" t="str">
        <f t="shared" si="138"/>
        <v>Ср</v>
      </c>
      <c r="D2263" s="30" t="s">
        <v>22</v>
      </c>
      <c r="E2263" s="30">
        <v>8</v>
      </c>
      <c r="H2263" s="30" t="s">
        <v>26</v>
      </c>
      <c r="I2263" s="69">
        <f t="shared" si="140"/>
        <v>45444</v>
      </c>
      <c r="J2263" s="30" t="str">
        <f>CHOOSE(SUMPRODUCT((K2263:L2263&gt;0)*{1,2})+1,"","переработка","норма","норма + переработка")</f>
        <v>норма</v>
      </c>
      <c r="K2263" s="30">
        <f t="shared" si="139"/>
        <v>0</v>
      </c>
      <c r="L2263" s="30">
        <f>IF(A2263="В/П",,MIN(SUMIFS(L$3:L2262,H$3:H2262,H2263,B$3:B2262,B2263)+E2263,8)-SUMIFS(L$3:L2262,H$3:H2262,H2263,B$3:B2262,B2263))</f>
        <v>8</v>
      </c>
    </row>
    <row r="2264" spans="1:12" x14ac:dyDescent="0.2">
      <c r="B2264" s="6">
        <v>45470</v>
      </c>
      <c r="C2264" s="71" t="str">
        <f t="shared" si="138"/>
        <v>Чт</v>
      </c>
      <c r="D2264" s="30" t="s">
        <v>91</v>
      </c>
      <c r="E2264" s="30">
        <v>8</v>
      </c>
      <c r="H2264" s="30" t="s">
        <v>26</v>
      </c>
      <c r="I2264" s="69">
        <f t="shared" si="140"/>
        <v>45444</v>
      </c>
      <c r="J2264" s="30" t="str">
        <f>CHOOSE(SUMPRODUCT((K2264:L2264&gt;0)*{1,2})+1,"","переработка","норма","норма + переработка")</f>
        <v>норма</v>
      </c>
      <c r="K2264" s="30">
        <f t="shared" si="139"/>
        <v>0</v>
      </c>
      <c r="L2264" s="30">
        <f>IF(A2264="В/П",,MIN(SUMIFS(L$3:L2263,H$3:H2263,H2264,B$3:B2263,B2264)+E2264,8)-SUMIFS(L$3:L2263,H$3:H2263,H2264,B$3:B2263,B2264))</f>
        <v>8</v>
      </c>
    </row>
    <row r="2265" spans="1:12" x14ac:dyDescent="0.2">
      <c r="B2265" s="6">
        <v>45471</v>
      </c>
      <c r="C2265" s="71" t="str">
        <f t="shared" si="138"/>
        <v>Пт</v>
      </c>
      <c r="D2265" s="30" t="s">
        <v>91</v>
      </c>
      <c r="E2265" s="30">
        <v>8</v>
      </c>
      <c r="H2265" s="30" t="s">
        <v>26</v>
      </c>
      <c r="I2265" s="69">
        <f t="shared" si="140"/>
        <v>45444</v>
      </c>
      <c r="J2265" s="30" t="str">
        <f>CHOOSE(SUMPRODUCT((K2265:L2265&gt;0)*{1,2})+1,"","переработка","норма","норма + переработка")</f>
        <v>норма</v>
      </c>
      <c r="K2265" s="30">
        <f t="shared" si="139"/>
        <v>0</v>
      </c>
      <c r="L2265" s="30">
        <f>IF(A2265="В/П",,MIN(SUMIFS(L$3:L2264,H$3:H2264,H2265,B$3:B2264,B2265)+E2265,8)-SUMIFS(L$3:L2264,H$3:H2264,H2265,B$3:B2264,B2265))</f>
        <v>8</v>
      </c>
    </row>
    <row r="2266" spans="1:12" x14ac:dyDescent="0.2">
      <c r="A2266" s="66" t="s">
        <v>53</v>
      </c>
      <c r="B2266" s="6">
        <v>45472</v>
      </c>
      <c r="C2266" s="71" t="str">
        <f t="shared" si="138"/>
        <v>Сб</v>
      </c>
      <c r="E2266" s="30">
        <v>0</v>
      </c>
      <c r="H2266" s="30" t="s">
        <v>26</v>
      </c>
      <c r="I2266" s="69">
        <f t="shared" si="140"/>
        <v>45444</v>
      </c>
      <c r="J2266" s="30" t="str">
        <f>CHOOSE(SUMPRODUCT((K2266:L2266&gt;0)*{1,2})+1,"","переработка","норма","норма + переработка")</f>
        <v/>
      </c>
      <c r="K2266" s="30">
        <f t="shared" si="139"/>
        <v>0</v>
      </c>
      <c r="L2266" s="30">
        <f>IF(A2266="В/П",,MIN(SUMIFS(L$3:L2265,H$3:H2265,H2266,B$3:B2265,B2266)+E2266,8)-SUMIFS(L$3:L2265,H$3:H2265,H2266,B$3:B2265,B2266))</f>
        <v>0</v>
      </c>
    </row>
    <row r="2267" spans="1:12" x14ac:dyDescent="0.2">
      <c r="A2267" s="66" t="s">
        <v>53</v>
      </c>
      <c r="B2267" s="6">
        <v>45473</v>
      </c>
      <c r="C2267" s="71" t="str">
        <f t="shared" si="138"/>
        <v>Вс</v>
      </c>
      <c r="E2267" s="30">
        <v>0</v>
      </c>
      <c r="H2267" s="30" t="s">
        <v>26</v>
      </c>
      <c r="I2267" s="69">
        <f t="shared" si="140"/>
        <v>45444</v>
      </c>
      <c r="J2267" s="30" t="str">
        <f>CHOOSE(SUMPRODUCT((K2267:L2267&gt;0)*{1,2})+1,"","переработка","норма","норма + переработка")</f>
        <v/>
      </c>
      <c r="K2267" s="30">
        <f t="shared" si="139"/>
        <v>0</v>
      </c>
      <c r="L2267" s="30">
        <f>IF(A2267="В/П",,MIN(SUMIFS(L$3:L2266,H$3:H2266,H2267,B$3:B2266,B2267)+E2267,8)-SUMIFS(L$3:L2266,H$3:H2266,H2267,B$3:B2266,B2267))</f>
        <v>0</v>
      </c>
    </row>
    <row r="2268" spans="1:12" x14ac:dyDescent="0.2">
      <c r="A2268" s="66" t="s">
        <v>53</v>
      </c>
      <c r="B2268" s="6">
        <v>45444</v>
      </c>
      <c r="C2268" s="71" t="str">
        <f t="shared" si="138"/>
        <v>Сб</v>
      </c>
      <c r="E2268" s="30">
        <v>0</v>
      </c>
      <c r="H2268" s="30" t="s">
        <v>15</v>
      </c>
      <c r="I2268" s="69">
        <f t="shared" si="140"/>
        <v>45444</v>
      </c>
      <c r="J2268" s="30" t="str">
        <f>CHOOSE(SUMPRODUCT((K2268:L2268&gt;0)*{1,2})+1,"","переработка","норма","норма + переработка")</f>
        <v/>
      </c>
      <c r="K2268" s="30">
        <f t="shared" si="139"/>
        <v>0</v>
      </c>
      <c r="L2268" s="30">
        <f>IF(A2268="В/П",,MIN(SUMIFS(L$3:L2267,H$3:H2267,H2268,B$3:B2267,B2268)+E2268,8)-SUMIFS(L$3:L2267,H$3:H2267,H2268,B$3:B2267,B2268))</f>
        <v>0</v>
      </c>
    </row>
    <row r="2269" spans="1:12" x14ac:dyDescent="0.2">
      <c r="A2269" s="66" t="s">
        <v>53</v>
      </c>
      <c r="B2269" s="6">
        <v>45445</v>
      </c>
      <c r="C2269" s="71" t="str">
        <f t="shared" si="138"/>
        <v>Вс</v>
      </c>
      <c r="E2269" s="30">
        <v>0</v>
      </c>
      <c r="H2269" s="30" t="s">
        <v>15</v>
      </c>
      <c r="I2269" s="69">
        <f t="shared" si="140"/>
        <v>45444</v>
      </c>
      <c r="J2269" s="30" t="str">
        <f>CHOOSE(SUMPRODUCT((K2269:L2269&gt;0)*{1,2})+1,"","переработка","норма","норма + переработка")</f>
        <v/>
      </c>
      <c r="K2269" s="30">
        <f t="shared" si="139"/>
        <v>0</v>
      </c>
      <c r="L2269" s="30">
        <f>IF(A2269="В/П",,MIN(SUMIFS(L$3:L2268,H$3:H2268,H2269,B$3:B2268,B2269)+E2269,8)-SUMIFS(L$3:L2268,H$3:H2268,H2269,B$3:B2268,B2269))</f>
        <v>0</v>
      </c>
    </row>
    <row r="2270" spans="1:12" x14ac:dyDescent="0.2">
      <c r="B2270" s="6">
        <v>45446</v>
      </c>
      <c r="C2270" s="71" t="str">
        <f t="shared" si="138"/>
        <v>Пн</v>
      </c>
      <c r="D2270" s="30" t="s">
        <v>91</v>
      </c>
      <c r="E2270" s="30">
        <v>8</v>
      </c>
      <c r="H2270" s="30" t="s">
        <v>15</v>
      </c>
      <c r="I2270" s="69">
        <f t="shared" si="140"/>
        <v>45444</v>
      </c>
      <c r="J2270" s="30" t="str">
        <f>CHOOSE(SUMPRODUCT((K2270:L2270&gt;0)*{1,2})+1,"","переработка","норма","норма + переработка")</f>
        <v>норма</v>
      </c>
      <c r="K2270" s="30">
        <f t="shared" si="139"/>
        <v>0</v>
      </c>
      <c r="L2270" s="30">
        <f>IF(A2270="В/П",,MIN(SUMIFS(L$3:L2269,H$3:H2269,H2270,B$3:B2269,B2270)+E2270,8)-SUMIFS(L$3:L2269,H$3:H2269,H2270,B$3:B2269,B2270))</f>
        <v>8</v>
      </c>
    </row>
    <row r="2271" spans="1:12" x14ac:dyDescent="0.2">
      <c r="B2271" s="6">
        <v>45447</v>
      </c>
      <c r="C2271" s="71" t="str">
        <f t="shared" si="138"/>
        <v>Вт</v>
      </c>
      <c r="D2271" s="30" t="s">
        <v>91</v>
      </c>
      <c r="E2271" s="30">
        <v>8</v>
      </c>
      <c r="H2271" s="30" t="s">
        <v>15</v>
      </c>
      <c r="I2271" s="69">
        <f t="shared" si="140"/>
        <v>45444</v>
      </c>
      <c r="J2271" s="30" t="str">
        <f>CHOOSE(SUMPRODUCT((K2271:L2271&gt;0)*{1,2})+1,"","переработка","норма","норма + переработка")</f>
        <v>норма</v>
      </c>
      <c r="K2271" s="30">
        <f t="shared" si="139"/>
        <v>0</v>
      </c>
      <c r="L2271" s="30">
        <f>IF(A2271="В/П",,MIN(SUMIFS(L$3:L2270,H$3:H2270,H2271,B$3:B2270,B2271)+E2271,8)-SUMIFS(L$3:L2270,H$3:H2270,H2271,B$3:B2270,B2271))</f>
        <v>8</v>
      </c>
    </row>
    <row r="2272" spans="1:12" x14ac:dyDescent="0.2">
      <c r="B2272" s="6">
        <v>45448</v>
      </c>
      <c r="C2272" s="71" t="str">
        <f t="shared" si="138"/>
        <v>Ср</v>
      </c>
      <c r="D2272" s="30" t="s">
        <v>91</v>
      </c>
      <c r="E2272" s="30">
        <v>8</v>
      </c>
      <c r="H2272" s="30" t="s">
        <v>15</v>
      </c>
      <c r="I2272" s="69">
        <f t="shared" si="140"/>
        <v>45444</v>
      </c>
      <c r="J2272" s="30" t="str">
        <f>CHOOSE(SUMPRODUCT((K2272:L2272&gt;0)*{1,2})+1,"","переработка","норма","норма + переработка")</f>
        <v>норма</v>
      </c>
      <c r="K2272" s="30">
        <f t="shared" si="139"/>
        <v>0</v>
      </c>
      <c r="L2272" s="30">
        <f>IF(A2272="В/П",,MIN(SUMIFS(L$3:L2271,H$3:H2271,H2272,B$3:B2271,B2272)+E2272,8)-SUMIFS(L$3:L2271,H$3:H2271,H2272,B$3:B2271,B2272))</f>
        <v>8</v>
      </c>
    </row>
    <row r="2273" spans="1:12" x14ac:dyDescent="0.2">
      <c r="B2273" s="6">
        <v>45449</v>
      </c>
      <c r="C2273" s="71" t="str">
        <f t="shared" si="138"/>
        <v>Чт</v>
      </c>
      <c r="D2273" s="30" t="s">
        <v>91</v>
      </c>
      <c r="E2273" s="30">
        <v>8</v>
      </c>
      <c r="H2273" s="30" t="s">
        <v>15</v>
      </c>
      <c r="I2273" s="69">
        <f t="shared" si="140"/>
        <v>45444</v>
      </c>
      <c r="J2273" s="30" t="str">
        <f>CHOOSE(SUMPRODUCT((K2273:L2273&gt;0)*{1,2})+1,"","переработка","норма","норма + переработка")</f>
        <v>норма</v>
      </c>
      <c r="K2273" s="30">
        <f t="shared" si="139"/>
        <v>0</v>
      </c>
      <c r="L2273" s="30">
        <f>IF(A2273="В/П",,MIN(SUMIFS(L$3:L2272,H$3:H2272,H2273,B$3:B2272,B2273)+E2273,8)-SUMIFS(L$3:L2272,H$3:H2272,H2273,B$3:B2272,B2273))</f>
        <v>8</v>
      </c>
    </row>
    <row r="2274" spans="1:12" x14ac:dyDescent="0.2">
      <c r="B2274" s="6">
        <v>45450</v>
      </c>
      <c r="C2274" s="71" t="str">
        <f t="shared" si="138"/>
        <v>Пт</v>
      </c>
      <c r="D2274" s="30" t="s">
        <v>91</v>
      </c>
      <c r="E2274" s="30">
        <v>8</v>
      </c>
      <c r="H2274" s="30" t="s">
        <v>15</v>
      </c>
      <c r="I2274" s="69">
        <f t="shared" si="140"/>
        <v>45444</v>
      </c>
      <c r="J2274" s="30" t="str">
        <f>CHOOSE(SUMPRODUCT((K2274:L2274&gt;0)*{1,2})+1,"","переработка","норма","норма + переработка")</f>
        <v>норма</v>
      </c>
      <c r="K2274" s="30">
        <f t="shared" si="139"/>
        <v>0</v>
      </c>
      <c r="L2274" s="30">
        <f>IF(A2274="В/П",,MIN(SUMIFS(L$3:L2273,H$3:H2273,H2274,B$3:B2273,B2274)+E2274,8)-SUMIFS(L$3:L2273,H$3:H2273,H2274,B$3:B2273,B2274))</f>
        <v>8</v>
      </c>
    </row>
    <row r="2275" spans="1:12" x14ac:dyDescent="0.2">
      <c r="A2275" s="66" t="s">
        <v>53</v>
      </c>
      <c r="B2275" s="6">
        <v>45451</v>
      </c>
      <c r="C2275" s="71" t="str">
        <f t="shared" si="138"/>
        <v>Сб</v>
      </c>
      <c r="E2275" s="30">
        <v>0</v>
      </c>
      <c r="H2275" s="30" t="s">
        <v>15</v>
      </c>
      <c r="I2275" s="69">
        <f t="shared" si="140"/>
        <v>45444</v>
      </c>
      <c r="J2275" s="30" t="str">
        <f>CHOOSE(SUMPRODUCT((K2275:L2275&gt;0)*{1,2})+1,"","переработка","норма","норма + переработка")</f>
        <v/>
      </c>
      <c r="K2275" s="30">
        <f t="shared" si="139"/>
        <v>0</v>
      </c>
      <c r="L2275" s="30">
        <f>IF(A2275="В/П",,MIN(SUMIFS(L$3:L2274,H$3:H2274,H2275,B$3:B2274,B2275)+E2275,8)-SUMIFS(L$3:L2274,H$3:H2274,H2275,B$3:B2274,B2275))</f>
        <v>0</v>
      </c>
    </row>
    <row r="2276" spans="1:12" x14ac:dyDescent="0.2">
      <c r="A2276" s="66" t="s">
        <v>53</v>
      </c>
      <c r="B2276" s="6">
        <v>45452</v>
      </c>
      <c r="C2276" s="71" t="str">
        <f t="shared" si="138"/>
        <v>Вс</v>
      </c>
      <c r="E2276" s="30">
        <v>0</v>
      </c>
      <c r="H2276" s="30" t="s">
        <v>15</v>
      </c>
      <c r="I2276" s="69">
        <f t="shared" si="140"/>
        <v>45444</v>
      </c>
      <c r="J2276" s="30" t="str">
        <f>CHOOSE(SUMPRODUCT((K2276:L2276&gt;0)*{1,2})+1,"","переработка","норма","норма + переработка")</f>
        <v/>
      </c>
      <c r="K2276" s="30">
        <f t="shared" si="139"/>
        <v>0</v>
      </c>
      <c r="L2276" s="30">
        <f>IF(A2276="В/П",,MIN(SUMIFS(L$3:L2275,H$3:H2275,H2276,B$3:B2275,B2276)+E2276,8)-SUMIFS(L$3:L2275,H$3:H2275,H2276,B$3:B2275,B2276))</f>
        <v>0</v>
      </c>
    </row>
    <row r="2277" spans="1:12" x14ac:dyDescent="0.2">
      <c r="B2277" s="6">
        <v>45453</v>
      </c>
      <c r="C2277" s="71" t="str">
        <f t="shared" si="138"/>
        <v>Пн</v>
      </c>
      <c r="D2277" s="30" t="s">
        <v>91</v>
      </c>
      <c r="E2277" s="30">
        <v>8</v>
      </c>
      <c r="H2277" s="30" t="s">
        <v>15</v>
      </c>
      <c r="I2277" s="69">
        <f t="shared" si="140"/>
        <v>45444</v>
      </c>
      <c r="J2277" s="30" t="str">
        <f>CHOOSE(SUMPRODUCT((K2277:L2277&gt;0)*{1,2})+1,"","переработка","норма","норма + переработка")</f>
        <v>норма</v>
      </c>
      <c r="K2277" s="30">
        <f t="shared" si="139"/>
        <v>0</v>
      </c>
      <c r="L2277" s="30">
        <f>IF(A2277="В/П",,MIN(SUMIFS(L$3:L2276,H$3:H2276,H2277,B$3:B2276,B2277)+E2277,8)-SUMIFS(L$3:L2276,H$3:H2276,H2277,B$3:B2276,B2277))</f>
        <v>8</v>
      </c>
    </row>
    <row r="2278" spans="1:12" x14ac:dyDescent="0.2">
      <c r="B2278" s="6">
        <v>45454</v>
      </c>
      <c r="C2278" s="71" t="str">
        <f t="shared" si="138"/>
        <v>Вт</v>
      </c>
      <c r="D2278" s="30" t="s">
        <v>91</v>
      </c>
      <c r="E2278" s="30">
        <v>8</v>
      </c>
      <c r="H2278" s="30" t="s">
        <v>15</v>
      </c>
      <c r="I2278" s="69">
        <f t="shared" si="140"/>
        <v>45444</v>
      </c>
      <c r="J2278" s="30" t="str">
        <f>CHOOSE(SUMPRODUCT((K2278:L2278&gt;0)*{1,2})+1,"","переработка","норма","норма + переработка")</f>
        <v>норма</v>
      </c>
      <c r="K2278" s="30">
        <f t="shared" si="139"/>
        <v>0</v>
      </c>
      <c r="L2278" s="30">
        <f>IF(A2278="В/П",,MIN(SUMIFS(L$3:L2277,H$3:H2277,H2278,B$3:B2277,B2278)+E2278,8)-SUMIFS(L$3:L2277,H$3:H2277,H2278,B$3:B2277,B2278))</f>
        <v>8</v>
      </c>
    </row>
    <row r="2279" spans="1:12" x14ac:dyDescent="0.2">
      <c r="A2279" s="66" t="s">
        <v>53</v>
      </c>
      <c r="B2279" s="6">
        <v>45455</v>
      </c>
      <c r="C2279" s="71" t="str">
        <f t="shared" si="138"/>
        <v>Ср</v>
      </c>
      <c r="E2279" s="30">
        <v>0</v>
      </c>
      <c r="H2279" s="30" t="s">
        <v>15</v>
      </c>
      <c r="I2279" s="69">
        <f t="shared" si="140"/>
        <v>45444</v>
      </c>
      <c r="J2279" s="30" t="str">
        <f>CHOOSE(SUMPRODUCT((K2279:L2279&gt;0)*{1,2})+1,"","переработка","норма","норма + переработка")</f>
        <v/>
      </c>
      <c r="K2279" s="30">
        <f t="shared" si="139"/>
        <v>0</v>
      </c>
      <c r="L2279" s="30">
        <f>IF(A2279="В/П",,MIN(SUMIFS(L$3:L2278,H$3:H2278,H2279,B$3:B2278,B2279)+E2279,8)-SUMIFS(L$3:L2278,H$3:H2278,H2279,B$3:B2278,B2279))</f>
        <v>0</v>
      </c>
    </row>
    <row r="2280" spans="1:12" x14ac:dyDescent="0.2">
      <c r="B2280" s="6">
        <v>45456</v>
      </c>
      <c r="C2280" s="71" t="str">
        <f t="shared" si="138"/>
        <v>Чт</v>
      </c>
      <c r="D2280" s="30" t="s">
        <v>41</v>
      </c>
      <c r="E2280" s="30">
        <v>8</v>
      </c>
      <c r="H2280" s="30" t="s">
        <v>15</v>
      </c>
      <c r="I2280" s="69">
        <f t="shared" si="140"/>
        <v>45444</v>
      </c>
      <c r="J2280" s="30" t="str">
        <f>CHOOSE(SUMPRODUCT((K2280:L2280&gt;0)*{1,2})+1,"","переработка","норма","норма + переработка")</f>
        <v>норма</v>
      </c>
      <c r="K2280" s="30">
        <f t="shared" si="139"/>
        <v>0</v>
      </c>
      <c r="L2280" s="30">
        <f>IF(A2280="В/П",,MIN(SUMIFS(L$3:L2279,H$3:H2279,H2280,B$3:B2279,B2280)+E2280,8)-SUMIFS(L$3:L2279,H$3:H2279,H2280,B$3:B2279,B2280))</f>
        <v>8</v>
      </c>
    </row>
    <row r="2281" spans="1:12" x14ac:dyDescent="0.2">
      <c r="B2281" s="6">
        <v>45457</v>
      </c>
      <c r="C2281" s="71" t="str">
        <f t="shared" si="138"/>
        <v>Пт</v>
      </c>
      <c r="D2281" s="30" t="s">
        <v>91</v>
      </c>
      <c r="E2281" s="30">
        <v>8</v>
      </c>
      <c r="H2281" s="30" t="s">
        <v>15</v>
      </c>
      <c r="I2281" s="69">
        <f t="shared" si="140"/>
        <v>45444</v>
      </c>
      <c r="J2281" s="30" t="str">
        <f>CHOOSE(SUMPRODUCT((K2281:L2281&gt;0)*{1,2})+1,"","переработка","норма","норма + переработка")</f>
        <v>норма</v>
      </c>
      <c r="K2281" s="30">
        <f t="shared" si="139"/>
        <v>0</v>
      </c>
      <c r="L2281" s="30">
        <f>IF(A2281="В/П",,MIN(SUMIFS(L$3:L2280,H$3:H2280,H2281,B$3:B2280,B2281)+E2281,8)-SUMIFS(L$3:L2280,H$3:H2280,H2281,B$3:B2280,B2281))</f>
        <v>8</v>
      </c>
    </row>
    <row r="2282" spans="1:12" x14ac:dyDescent="0.2">
      <c r="A2282" s="66" t="s">
        <v>53</v>
      </c>
      <c r="B2282" s="6">
        <v>45458</v>
      </c>
      <c r="C2282" s="71" t="str">
        <f t="shared" si="138"/>
        <v>Сб</v>
      </c>
      <c r="E2282" s="30">
        <v>0</v>
      </c>
      <c r="H2282" s="30" t="s">
        <v>15</v>
      </c>
      <c r="I2282" s="69">
        <f t="shared" si="140"/>
        <v>45444</v>
      </c>
      <c r="J2282" s="30" t="str">
        <f>CHOOSE(SUMPRODUCT((K2282:L2282&gt;0)*{1,2})+1,"","переработка","норма","норма + переработка")</f>
        <v/>
      </c>
      <c r="K2282" s="30">
        <f t="shared" si="139"/>
        <v>0</v>
      </c>
      <c r="L2282" s="30">
        <f>IF(A2282="В/П",,MIN(SUMIFS(L$3:L2281,H$3:H2281,H2282,B$3:B2281,B2282)+E2282,8)-SUMIFS(L$3:L2281,H$3:H2281,H2282,B$3:B2281,B2282))</f>
        <v>0</v>
      </c>
    </row>
    <row r="2283" spans="1:12" x14ac:dyDescent="0.2">
      <c r="A2283" s="66" t="s">
        <v>53</v>
      </c>
      <c r="B2283" s="6">
        <v>45459</v>
      </c>
      <c r="C2283" s="71" t="str">
        <f t="shared" si="138"/>
        <v>Вс</v>
      </c>
      <c r="E2283" s="30">
        <v>0</v>
      </c>
      <c r="H2283" s="30" t="s">
        <v>15</v>
      </c>
      <c r="I2283" s="69">
        <f t="shared" si="140"/>
        <v>45444</v>
      </c>
      <c r="J2283" s="30" t="str">
        <f>CHOOSE(SUMPRODUCT((K2283:L2283&gt;0)*{1,2})+1,"","переработка","норма","норма + переработка")</f>
        <v/>
      </c>
      <c r="K2283" s="30">
        <f t="shared" si="139"/>
        <v>0</v>
      </c>
      <c r="L2283" s="30">
        <f>IF(A2283="В/П",,MIN(SUMIFS(L$3:L2282,H$3:H2282,H2283,B$3:B2282,B2283)+E2283,8)-SUMIFS(L$3:L2282,H$3:H2282,H2283,B$3:B2282,B2283))</f>
        <v>0</v>
      </c>
    </row>
    <row r="2284" spans="1:12" x14ac:dyDescent="0.2">
      <c r="B2284" s="6">
        <v>45460</v>
      </c>
      <c r="C2284" s="71" t="str">
        <f t="shared" si="138"/>
        <v>Пн</v>
      </c>
      <c r="D2284" s="30" t="s">
        <v>91</v>
      </c>
      <c r="E2284" s="30">
        <v>8</v>
      </c>
      <c r="H2284" s="30" t="s">
        <v>15</v>
      </c>
      <c r="I2284" s="69">
        <f t="shared" si="140"/>
        <v>45444</v>
      </c>
      <c r="J2284" s="30" t="str">
        <f>CHOOSE(SUMPRODUCT((K2284:L2284&gt;0)*{1,2})+1,"","переработка","норма","норма + переработка")</f>
        <v>норма</v>
      </c>
      <c r="K2284" s="30">
        <f t="shared" si="139"/>
        <v>0</v>
      </c>
      <c r="L2284" s="30">
        <f>IF(A2284="В/П",,MIN(SUMIFS(L$3:L2283,H$3:H2283,H2284,B$3:B2283,B2284)+E2284,8)-SUMIFS(L$3:L2283,H$3:H2283,H2284,B$3:B2283,B2284))</f>
        <v>8</v>
      </c>
    </row>
    <row r="2285" spans="1:12" x14ac:dyDescent="0.2">
      <c r="B2285" s="6">
        <v>45461</v>
      </c>
      <c r="C2285" s="71" t="str">
        <f t="shared" si="138"/>
        <v>Вт</v>
      </c>
      <c r="D2285" s="30" t="s">
        <v>91</v>
      </c>
      <c r="E2285" s="30">
        <v>8</v>
      </c>
      <c r="H2285" s="30" t="s">
        <v>15</v>
      </c>
      <c r="I2285" s="69">
        <f t="shared" si="140"/>
        <v>45444</v>
      </c>
      <c r="J2285" s="30" t="str">
        <f>CHOOSE(SUMPRODUCT((K2285:L2285&gt;0)*{1,2})+1,"","переработка","норма","норма + переработка")</f>
        <v>норма</v>
      </c>
      <c r="K2285" s="30">
        <f t="shared" si="139"/>
        <v>0</v>
      </c>
      <c r="L2285" s="30">
        <f>IF(A2285="В/П",,MIN(SUMIFS(L$3:L2284,H$3:H2284,H2285,B$3:B2284,B2285)+E2285,8)-SUMIFS(L$3:L2284,H$3:H2284,H2285,B$3:B2284,B2285))</f>
        <v>8</v>
      </c>
    </row>
    <row r="2286" spans="1:12" x14ac:dyDescent="0.2">
      <c r="B2286" s="6">
        <v>45462</v>
      </c>
      <c r="C2286" s="71" t="str">
        <f t="shared" si="138"/>
        <v>Ср</v>
      </c>
      <c r="D2286" s="30" t="s">
        <v>91</v>
      </c>
      <c r="E2286" s="30">
        <v>8</v>
      </c>
      <c r="H2286" s="30" t="s">
        <v>15</v>
      </c>
      <c r="I2286" s="69">
        <f t="shared" si="140"/>
        <v>45444</v>
      </c>
      <c r="J2286" s="30" t="str">
        <f>CHOOSE(SUMPRODUCT((K2286:L2286&gt;0)*{1,2})+1,"","переработка","норма","норма + переработка")</f>
        <v>норма</v>
      </c>
      <c r="K2286" s="30">
        <f t="shared" si="139"/>
        <v>0</v>
      </c>
      <c r="L2286" s="30">
        <f>IF(A2286="В/П",,MIN(SUMIFS(L$3:L2285,H$3:H2285,H2286,B$3:B2285,B2286)+E2286,8)-SUMIFS(L$3:L2285,H$3:H2285,H2286,B$3:B2285,B2286))</f>
        <v>8</v>
      </c>
    </row>
    <row r="2287" spans="1:12" x14ac:dyDescent="0.2">
      <c r="B2287" s="6">
        <v>45463</v>
      </c>
      <c r="C2287" s="71" t="str">
        <f t="shared" si="138"/>
        <v>Чт</v>
      </c>
      <c r="D2287" s="30" t="s">
        <v>91</v>
      </c>
      <c r="E2287" s="30">
        <v>8</v>
      </c>
      <c r="H2287" s="30" t="s">
        <v>15</v>
      </c>
      <c r="I2287" s="69">
        <f t="shared" si="140"/>
        <v>45444</v>
      </c>
      <c r="J2287" s="30" t="str">
        <f>CHOOSE(SUMPRODUCT((K2287:L2287&gt;0)*{1,2})+1,"","переработка","норма","норма + переработка")</f>
        <v>норма</v>
      </c>
      <c r="K2287" s="30">
        <f t="shared" si="139"/>
        <v>0</v>
      </c>
      <c r="L2287" s="30">
        <f>IF(A2287="В/П",,MIN(SUMIFS(L$3:L2286,H$3:H2286,H2287,B$3:B2286,B2287)+E2287,8)-SUMIFS(L$3:L2286,H$3:H2286,H2287,B$3:B2286,B2287))</f>
        <v>8</v>
      </c>
    </row>
    <row r="2288" spans="1:12" x14ac:dyDescent="0.2">
      <c r="B2288" s="6">
        <v>45464</v>
      </c>
      <c r="C2288" s="71" t="str">
        <f t="shared" si="138"/>
        <v>Пт</v>
      </c>
      <c r="D2288" s="30" t="s">
        <v>91</v>
      </c>
      <c r="E2288" s="30">
        <v>8</v>
      </c>
      <c r="H2288" s="30" t="s">
        <v>15</v>
      </c>
      <c r="I2288" s="69">
        <f t="shared" si="140"/>
        <v>45444</v>
      </c>
      <c r="J2288" s="30" t="str">
        <f>CHOOSE(SUMPRODUCT((K2288:L2288&gt;0)*{1,2})+1,"","переработка","норма","норма + переработка")</f>
        <v>норма</v>
      </c>
      <c r="K2288" s="30">
        <f t="shared" si="139"/>
        <v>0</v>
      </c>
      <c r="L2288" s="30">
        <f>IF(A2288="В/П",,MIN(SUMIFS(L$3:L2287,H$3:H2287,H2288,B$3:B2287,B2288)+E2288,8)-SUMIFS(L$3:L2287,H$3:H2287,H2288,B$3:B2287,B2288))</f>
        <v>8</v>
      </c>
    </row>
    <row r="2289" spans="1:12" x14ac:dyDescent="0.2">
      <c r="A2289" s="66" t="s">
        <v>53</v>
      </c>
      <c r="B2289" s="6">
        <v>45465</v>
      </c>
      <c r="C2289" s="71" t="str">
        <f t="shared" si="138"/>
        <v>Сб</v>
      </c>
      <c r="E2289" s="30">
        <v>0</v>
      </c>
      <c r="H2289" s="30" t="s">
        <v>15</v>
      </c>
      <c r="I2289" s="69">
        <f t="shared" si="140"/>
        <v>45444</v>
      </c>
      <c r="J2289" s="30" t="str">
        <f>CHOOSE(SUMPRODUCT((K2289:L2289&gt;0)*{1,2})+1,"","переработка","норма","норма + переработка")</f>
        <v/>
      </c>
      <c r="K2289" s="30">
        <f t="shared" si="139"/>
        <v>0</v>
      </c>
      <c r="L2289" s="30">
        <f>IF(A2289="В/П",,MIN(SUMIFS(L$3:L2288,H$3:H2288,H2289,B$3:B2288,B2289)+E2289,8)-SUMIFS(L$3:L2288,H$3:H2288,H2289,B$3:B2288,B2289))</f>
        <v>0</v>
      </c>
    </row>
    <row r="2290" spans="1:12" x14ac:dyDescent="0.2">
      <c r="A2290" s="66" t="s">
        <v>53</v>
      </c>
      <c r="B2290" s="6">
        <v>45466</v>
      </c>
      <c r="C2290" s="71" t="str">
        <f t="shared" si="138"/>
        <v>Вс</v>
      </c>
      <c r="E2290" s="30">
        <v>0</v>
      </c>
      <c r="H2290" s="30" t="s">
        <v>15</v>
      </c>
      <c r="I2290" s="69">
        <f t="shared" si="140"/>
        <v>45444</v>
      </c>
      <c r="J2290" s="30" t="str">
        <f>CHOOSE(SUMPRODUCT((K2290:L2290&gt;0)*{1,2})+1,"","переработка","норма","норма + переработка")</f>
        <v/>
      </c>
      <c r="K2290" s="30">
        <f t="shared" si="139"/>
        <v>0</v>
      </c>
      <c r="L2290" s="30">
        <f>IF(A2290="В/П",,MIN(SUMIFS(L$3:L2289,H$3:H2289,H2290,B$3:B2289,B2290)+E2290,8)-SUMIFS(L$3:L2289,H$3:H2289,H2290,B$3:B2289,B2290))</f>
        <v>0</v>
      </c>
    </row>
    <row r="2291" spans="1:12" x14ac:dyDescent="0.2">
      <c r="B2291" s="6">
        <v>45467</v>
      </c>
      <c r="C2291" s="71" t="str">
        <f t="shared" si="138"/>
        <v>Пн</v>
      </c>
      <c r="D2291" s="30" t="s">
        <v>91</v>
      </c>
      <c r="E2291" s="30">
        <v>8</v>
      </c>
      <c r="H2291" s="30" t="s">
        <v>15</v>
      </c>
      <c r="I2291" s="69">
        <f t="shared" si="140"/>
        <v>45444</v>
      </c>
      <c r="J2291" s="30" t="str">
        <f>CHOOSE(SUMPRODUCT((K2291:L2291&gt;0)*{1,2})+1,"","переработка","норма","норма + переработка")</f>
        <v>норма</v>
      </c>
      <c r="K2291" s="30">
        <f t="shared" si="139"/>
        <v>0</v>
      </c>
      <c r="L2291" s="30">
        <f>IF(A2291="В/П",,MIN(SUMIFS(L$3:L2290,H$3:H2290,H2291,B$3:B2290,B2291)+E2291,8)-SUMIFS(L$3:L2290,H$3:H2290,H2291,B$3:B2290,B2291))</f>
        <v>8</v>
      </c>
    </row>
    <row r="2292" spans="1:12" x14ac:dyDescent="0.2">
      <c r="B2292" s="6">
        <v>45468</v>
      </c>
      <c r="C2292" s="71" t="str">
        <f t="shared" si="138"/>
        <v>Вт</v>
      </c>
      <c r="D2292" s="30" t="s">
        <v>91</v>
      </c>
      <c r="E2292" s="30">
        <v>8</v>
      </c>
      <c r="H2292" s="30" t="s">
        <v>15</v>
      </c>
      <c r="I2292" s="69">
        <f t="shared" si="140"/>
        <v>45444</v>
      </c>
      <c r="J2292" s="30" t="str">
        <f>CHOOSE(SUMPRODUCT((K2292:L2292&gt;0)*{1,2})+1,"","переработка","норма","норма + переработка")</f>
        <v>норма</v>
      </c>
      <c r="K2292" s="30">
        <f t="shared" si="139"/>
        <v>0</v>
      </c>
      <c r="L2292" s="30">
        <f>IF(A2292="В/П",,MIN(SUMIFS(L$3:L2291,H$3:H2291,H2292,B$3:B2291,B2292)+E2292,8)-SUMIFS(L$3:L2291,H$3:H2291,H2292,B$3:B2291,B2292))</f>
        <v>8</v>
      </c>
    </row>
    <row r="2293" spans="1:12" x14ac:dyDescent="0.2">
      <c r="B2293" s="6">
        <v>45469</v>
      </c>
      <c r="C2293" s="71" t="str">
        <f t="shared" si="138"/>
        <v>Ср</v>
      </c>
      <c r="D2293" s="30" t="s">
        <v>91</v>
      </c>
      <c r="E2293" s="30">
        <v>8</v>
      </c>
      <c r="H2293" s="30" t="s">
        <v>15</v>
      </c>
      <c r="I2293" s="69">
        <f t="shared" si="140"/>
        <v>45444</v>
      </c>
      <c r="J2293" s="30" t="str">
        <f>CHOOSE(SUMPRODUCT((K2293:L2293&gt;0)*{1,2})+1,"","переработка","норма","норма + переработка")</f>
        <v>норма</v>
      </c>
      <c r="K2293" s="30">
        <f t="shared" si="139"/>
        <v>0</v>
      </c>
      <c r="L2293" s="30">
        <f>IF(A2293="В/П",,MIN(SUMIFS(L$3:L2292,H$3:H2292,H2293,B$3:B2292,B2293)+E2293,8)-SUMIFS(L$3:L2292,H$3:H2292,H2293,B$3:B2292,B2293))</f>
        <v>8</v>
      </c>
    </row>
    <row r="2294" spans="1:12" x14ac:dyDescent="0.2">
      <c r="B2294" s="6">
        <v>45470</v>
      </c>
      <c r="C2294" s="71" t="str">
        <f t="shared" ref="C2294:C2329" si="141">TEXT(B2294,"ДДД")</f>
        <v>Чт</v>
      </c>
      <c r="D2294" s="30" t="s">
        <v>91</v>
      </c>
      <c r="E2294" s="30">
        <v>8</v>
      </c>
      <c r="H2294" s="30" t="s">
        <v>15</v>
      </c>
      <c r="I2294" s="69">
        <f t="shared" si="140"/>
        <v>45444</v>
      </c>
      <c r="J2294" s="30" t="str">
        <f>CHOOSE(SUMPRODUCT((K2294:L2294&gt;0)*{1,2})+1,"","переработка","норма","норма + переработка")</f>
        <v>норма</v>
      </c>
      <c r="K2294" s="30">
        <f t="shared" si="139"/>
        <v>0</v>
      </c>
      <c r="L2294" s="30">
        <f>IF(A2294="В/П",,MIN(SUMIFS(L$3:L2293,H$3:H2293,H2294,B$3:B2293,B2294)+E2294,8)-SUMIFS(L$3:L2293,H$3:H2293,H2294,B$3:B2293,B2294))</f>
        <v>8</v>
      </c>
    </row>
    <row r="2295" spans="1:12" x14ac:dyDescent="0.2">
      <c r="B2295" s="6">
        <v>45471</v>
      </c>
      <c r="C2295" s="71" t="str">
        <f t="shared" si="141"/>
        <v>Пт</v>
      </c>
      <c r="D2295" s="30" t="s">
        <v>91</v>
      </c>
      <c r="E2295" s="30">
        <v>8</v>
      </c>
      <c r="H2295" s="30" t="s">
        <v>15</v>
      </c>
      <c r="I2295" s="69">
        <f t="shared" si="140"/>
        <v>45444</v>
      </c>
      <c r="J2295" s="30" t="str">
        <f>CHOOSE(SUMPRODUCT((K2295:L2295&gt;0)*{1,2})+1,"","переработка","норма","норма + переработка")</f>
        <v>норма</v>
      </c>
      <c r="K2295" s="30">
        <f t="shared" si="139"/>
        <v>0</v>
      </c>
      <c r="L2295" s="30">
        <f>IF(A2295="В/П",,MIN(SUMIFS(L$3:L2294,H$3:H2294,H2295,B$3:B2294,B2295)+E2295,8)-SUMIFS(L$3:L2294,H$3:H2294,H2295,B$3:B2294,B2295))</f>
        <v>8</v>
      </c>
    </row>
    <row r="2296" spans="1:12" x14ac:dyDescent="0.2">
      <c r="A2296" s="66" t="s">
        <v>53</v>
      </c>
      <c r="B2296" s="6">
        <v>45472</v>
      </c>
      <c r="C2296" s="71" t="str">
        <f t="shared" si="141"/>
        <v>Сб</v>
      </c>
      <c r="E2296" s="30">
        <v>0</v>
      </c>
      <c r="H2296" s="30" t="s">
        <v>15</v>
      </c>
      <c r="I2296" s="69">
        <f t="shared" si="140"/>
        <v>45444</v>
      </c>
      <c r="J2296" s="30" t="str">
        <f>CHOOSE(SUMPRODUCT((K2296:L2296&gt;0)*{1,2})+1,"","переработка","норма","норма + переработка")</f>
        <v/>
      </c>
      <c r="K2296" s="30">
        <f t="shared" si="139"/>
        <v>0</v>
      </c>
      <c r="L2296" s="30">
        <f>IF(A2296="В/П",,MIN(SUMIFS(L$3:L2295,H$3:H2295,H2296,B$3:B2295,B2296)+E2296,8)-SUMIFS(L$3:L2295,H$3:H2295,H2296,B$3:B2295,B2296))</f>
        <v>0</v>
      </c>
    </row>
    <row r="2297" spans="1:12" x14ac:dyDescent="0.2">
      <c r="A2297" s="66" t="s">
        <v>53</v>
      </c>
      <c r="B2297" s="6">
        <v>45473</v>
      </c>
      <c r="C2297" s="71" t="str">
        <f t="shared" si="141"/>
        <v>Вс</v>
      </c>
      <c r="E2297" s="30">
        <v>0</v>
      </c>
      <c r="H2297" s="30" t="s">
        <v>15</v>
      </c>
      <c r="I2297" s="69">
        <f t="shared" si="140"/>
        <v>45444</v>
      </c>
      <c r="J2297" s="30" t="str">
        <f>CHOOSE(SUMPRODUCT((K2297:L2297&gt;0)*{1,2})+1,"","переработка","норма","норма + переработка")</f>
        <v/>
      </c>
      <c r="K2297" s="30">
        <f t="shared" si="139"/>
        <v>0</v>
      </c>
      <c r="L2297" s="30">
        <f>IF(A2297="В/П",,MIN(SUMIFS(L$3:L2296,H$3:H2296,H2297,B$3:B2296,B2297)+E2297,8)-SUMIFS(L$3:L2296,H$3:H2296,H2297,B$3:B2296,B2297))</f>
        <v>0</v>
      </c>
    </row>
    <row r="2298" spans="1:12" x14ac:dyDescent="0.2">
      <c r="A2298" s="66" t="s">
        <v>53</v>
      </c>
      <c r="B2298" s="6">
        <v>45444</v>
      </c>
      <c r="C2298" s="71" t="str">
        <f t="shared" si="141"/>
        <v>Сб</v>
      </c>
      <c r="E2298" s="30">
        <v>0</v>
      </c>
      <c r="H2298" s="7" t="s">
        <v>94</v>
      </c>
      <c r="I2298" s="69">
        <f t="shared" si="140"/>
        <v>45444</v>
      </c>
      <c r="J2298" s="30" t="str">
        <f>CHOOSE(SUMPRODUCT((K2298:L2298&gt;0)*{1,2})+1,"","переработка","норма","норма + переработка")</f>
        <v/>
      </c>
      <c r="K2298" s="30">
        <f t="shared" si="139"/>
        <v>0</v>
      </c>
      <c r="L2298" s="30">
        <f>IF(A2298="В/П",,MIN(SUMIFS(L$3:L2297,H$3:H2297,H2298,B$3:B2297,B2298)+E2298,8)-SUMIFS(L$3:L2297,H$3:H2297,H2298,B$3:B2297,B2298))</f>
        <v>0</v>
      </c>
    </row>
    <row r="2299" spans="1:12" x14ac:dyDescent="0.2">
      <c r="A2299" s="66" t="s">
        <v>53</v>
      </c>
      <c r="B2299" s="6">
        <v>45445</v>
      </c>
      <c r="C2299" s="71" t="str">
        <f t="shared" si="141"/>
        <v>Вс</v>
      </c>
      <c r="E2299" s="30">
        <v>0</v>
      </c>
      <c r="H2299" s="7" t="s">
        <v>94</v>
      </c>
      <c r="I2299" s="69">
        <f t="shared" si="140"/>
        <v>45444</v>
      </c>
      <c r="J2299" s="30" t="str">
        <f>CHOOSE(SUMPRODUCT((K2299:L2299&gt;0)*{1,2})+1,"","переработка","норма","норма + переработка")</f>
        <v/>
      </c>
      <c r="K2299" s="30">
        <f t="shared" si="139"/>
        <v>0</v>
      </c>
      <c r="L2299" s="30">
        <f>IF(A2299="В/П",,MIN(SUMIFS(L$3:L2298,H$3:H2298,H2299,B$3:B2298,B2299)+E2299,8)-SUMIFS(L$3:L2298,H$3:H2298,H2299,B$3:B2298,B2299))</f>
        <v>0</v>
      </c>
    </row>
    <row r="2300" spans="1:12" x14ac:dyDescent="0.2">
      <c r="B2300" s="6">
        <v>45446</v>
      </c>
      <c r="C2300" s="71" t="str">
        <f t="shared" si="141"/>
        <v>Пн</v>
      </c>
      <c r="E2300" s="30">
        <v>0</v>
      </c>
      <c r="H2300" s="7" t="s">
        <v>94</v>
      </c>
      <c r="I2300" s="69">
        <f t="shared" si="140"/>
        <v>45444</v>
      </c>
      <c r="J2300" s="30" t="str">
        <f>CHOOSE(SUMPRODUCT((K2300:L2300&gt;0)*{1,2})+1,"","переработка","норма","норма + переработка")</f>
        <v/>
      </c>
      <c r="K2300" s="30">
        <f t="shared" si="139"/>
        <v>0</v>
      </c>
      <c r="L2300" s="30">
        <f>IF(A2300="В/П",,MIN(SUMIFS(L$3:L2299,H$3:H2299,H2300,B$3:B2299,B2300)+E2300,8)-SUMIFS(L$3:L2299,H$3:H2299,H2300,B$3:B2299,B2300))</f>
        <v>0</v>
      </c>
    </row>
    <row r="2301" spans="1:12" x14ac:dyDescent="0.2">
      <c r="B2301" s="6">
        <v>45447</v>
      </c>
      <c r="C2301" s="71" t="str">
        <f t="shared" si="141"/>
        <v>Вт</v>
      </c>
      <c r="E2301" s="30">
        <v>0</v>
      </c>
      <c r="H2301" s="7" t="s">
        <v>94</v>
      </c>
      <c r="I2301" s="69">
        <f t="shared" si="140"/>
        <v>45444</v>
      </c>
      <c r="J2301" s="30" t="str">
        <f>CHOOSE(SUMPRODUCT((K2301:L2301&gt;0)*{1,2})+1,"","переработка","норма","норма + переработка")</f>
        <v/>
      </c>
      <c r="K2301" s="30">
        <f t="shared" si="139"/>
        <v>0</v>
      </c>
      <c r="L2301" s="30">
        <f>IF(A2301="В/П",,MIN(SUMIFS(L$3:L2300,H$3:H2300,H2301,B$3:B2300,B2301)+E2301,8)-SUMIFS(L$3:L2300,H$3:H2300,H2301,B$3:B2300,B2301))</f>
        <v>0</v>
      </c>
    </row>
    <row r="2302" spans="1:12" x14ac:dyDescent="0.2">
      <c r="B2302" s="6">
        <v>45448</v>
      </c>
      <c r="C2302" s="71" t="str">
        <f t="shared" si="141"/>
        <v>Ср</v>
      </c>
      <c r="E2302" s="30">
        <v>0</v>
      </c>
      <c r="H2302" s="7" t="s">
        <v>94</v>
      </c>
      <c r="I2302" s="69">
        <f t="shared" si="140"/>
        <v>45444</v>
      </c>
      <c r="J2302" s="30" t="str">
        <f>CHOOSE(SUMPRODUCT((K2302:L2302&gt;0)*{1,2})+1,"","переработка","норма","норма + переработка")</f>
        <v/>
      </c>
      <c r="K2302" s="30">
        <f t="shared" si="139"/>
        <v>0</v>
      </c>
      <c r="L2302" s="30">
        <f>IF(A2302="В/П",,MIN(SUMIFS(L$3:L2301,H$3:H2301,H2302,B$3:B2301,B2302)+E2302,8)-SUMIFS(L$3:L2301,H$3:H2301,H2302,B$3:B2301,B2302))</f>
        <v>0</v>
      </c>
    </row>
    <row r="2303" spans="1:12" x14ac:dyDescent="0.2">
      <c r="B2303" s="6">
        <v>45449</v>
      </c>
      <c r="C2303" s="71" t="str">
        <f t="shared" si="141"/>
        <v>Чт</v>
      </c>
      <c r="E2303" s="30">
        <v>0</v>
      </c>
      <c r="H2303" s="7" t="s">
        <v>94</v>
      </c>
      <c r="I2303" s="69">
        <f t="shared" si="140"/>
        <v>45444</v>
      </c>
      <c r="J2303" s="30" t="str">
        <f>CHOOSE(SUMPRODUCT((K2303:L2303&gt;0)*{1,2})+1,"","переработка","норма","норма + переработка")</f>
        <v/>
      </c>
      <c r="K2303" s="30">
        <f t="shared" si="139"/>
        <v>0</v>
      </c>
      <c r="L2303" s="30">
        <f>IF(A2303="В/П",,MIN(SUMIFS(L$3:L2302,H$3:H2302,H2303,B$3:B2302,B2303)+E2303,8)-SUMIFS(L$3:L2302,H$3:H2302,H2303,B$3:B2302,B2303))</f>
        <v>0</v>
      </c>
    </row>
    <row r="2304" spans="1:12" x14ac:dyDescent="0.2">
      <c r="B2304" s="6">
        <v>45450</v>
      </c>
      <c r="C2304" s="71" t="str">
        <f t="shared" si="141"/>
        <v>Пт</v>
      </c>
      <c r="E2304" s="30">
        <v>0</v>
      </c>
      <c r="H2304" s="7" t="s">
        <v>94</v>
      </c>
      <c r="I2304" s="69">
        <f t="shared" si="140"/>
        <v>45444</v>
      </c>
      <c r="J2304" s="30" t="str">
        <f>CHOOSE(SUMPRODUCT((K2304:L2304&gt;0)*{1,2})+1,"","переработка","норма","норма + переработка")</f>
        <v/>
      </c>
      <c r="K2304" s="30">
        <f t="shared" si="139"/>
        <v>0</v>
      </c>
      <c r="L2304" s="30">
        <f>IF(A2304="В/П",,MIN(SUMIFS(L$3:L2303,H$3:H2303,H2304,B$3:B2303,B2304)+E2304,8)-SUMIFS(L$3:L2303,H$3:H2303,H2304,B$3:B2303,B2304))</f>
        <v>0</v>
      </c>
    </row>
    <row r="2305" spans="1:12" x14ac:dyDescent="0.2">
      <c r="A2305" s="66" t="s">
        <v>53</v>
      </c>
      <c r="B2305" s="6">
        <v>45451</v>
      </c>
      <c r="C2305" s="71" t="str">
        <f t="shared" si="141"/>
        <v>Сб</v>
      </c>
      <c r="E2305" s="30">
        <v>0</v>
      </c>
      <c r="H2305" s="7" t="s">
        <v>94</v>
      </c>
      <c r="I2305" s="69">
        <f t="shared" si="140"/>
        <v>45444</v>
      </c>
      <c r="J2305" s="30" t="str">
        <f>CHOOSE(SUMPRODUCT((K2305:L2305&gt;0)*{1,2})+1,"","переработка","норма","норма + переработка")</f>
        <v/>
      </c>
      <c r="K2305" s="30">
        <f t="shared" si="139"/>
        <v>0</v>
      </c>
      <c r="L2305" s="30">
        <f>IF(A2305="В/П",,MIN(SUMIFS(L$3:L2304,H$3:H2304,H2305,B$3:B2304,B2305)+E2305,8)-SUMIFS(L$3:L2304,H$3:H2304,H2305,B$3:B2304,B2305))</f>
        <v>0</v>
      </c>
    </row>
    <row r="2306" spans="1:12" x14ac:dyDescent="0.2">
      <c r="A2306" s="66" t="s">
        <v>53</v>
      </c>
      <c r="B2306" s="6">
        <v>45452</v>
      </c>
      <c r="C2306" s="71" t="str">
        <f t="shared" si="141"/>
        <v>Вс</v>
      </c>
      <c r="E2306" s="30">
        <v>0</v>
      </c>
      <c r="H2306" s="7" t="s">
        <v>94</v>
      </c>
      <c r="I2306" s="69">
        <f t="shared" si="140"/>
        <v>45444</v>
      </c>
      <c r="J2306" s="30" t="str">
        <f>CHOOSE(SUMPRODUCT((K2306:L2306&gt;0)*{1,2})+1,"","переработка","норма","норма + переработка")</f>
        <v/>
      </c>
      <c r="K2306" s="30">
        <f t="shared" si="139"/>
        <v>0</v>
      </c>
      <c r="L2306" s="30">
        <f>IF(A2306="В/П",,MIN(SUMIFS(L$3:L2305,H$3:H2305,H2306,B$3:B2305,B2306)+E2306,8)-SUMIFS(L$3:L2305,H$3:H2305,H2306,B$3:B2305,B2306))</f>
        <v>0</v>
      </c>
    </row>
    <row r="2307" spans="1:12" x14ac:dyDescent="0.2">
      <c r="B2307" s="6">
        <v>45453</v>
      </c>
      <c r="C2307" s="71" t="str">
        <f t="shared" si="141"/>
        <v>Пн</v>
      </c>
      <c r="E2307" s="30">
        <v>0</v>
      </c>
      <c r="H2307" s="7" t="s">
        <v>94</v>
      </c>
      <c r="I2307" s="69">
        <f t="shared" si="140"/>
        <v>45444</v>
      </c>
      <c r="J2307" s="30" t="str">
        <f>CHOOSE(SUMPRODUCT((K2307:L2307&gt;0)*{1,2})+1,"","переработка","норма","норма + переработка")</f>
        <v/>
      </c>
      <c r="K2307" s="30">
        <f t="shared" si="139"/>
        <v>0</v>
      </c>
      <c r="L2307" s="30">
        <f>IF(A2307="В/П",,MIN(SUMIFS(L$3:L2306,H$3:H2306,H2307,B$3:B2306,B2307)+E2307,8)-SUMIFS(L$3:L2306,H$3:H2306,H2307,B$3:B2306,B2307))</f>
        <v>0</v>
      </c>
    </row>
    <row r="2308" spans="1:12" x14ac:dyDescent="0.2">
      <c r="B2308" s="6">
        <v>45454</v>
      </c>
      <c r="C2308" s="71" t="str">
        <f t="shared" si="141"/>
        <v>Вт</v>
      </c>
      <c r="E2308" s="30">
        <v>0</v>
      </c>
      <c r="H2308" s="7" t="s">
        <v>94</v>
      </c>
      <c r="I2308" s="69">
        <f t="shared" si="140"/>
        <v>45444</v>
      </c>
      <c r="J2308" s="30" t="str">
        <f>CHOOSE(SUMPRODUCT((K2308:L2308&gt;0)*{1,2})+1,"","переработка","норма","норма + переработка")</f>
        <v/>
      </c>
      <c r="K2308" s="30">
        <f t="shared" si="139"/>
        <v>0</v>
      </c>
      <c r="L2308" s="30">
        <f>IF(A2308="В/П",,MIN(SUMIFS(L$3:L2307,H$3:H2307,H2308,B$3:B2307,B2308)+E2308,8)-SUMIFS(L$3:L2307,H$3:H2307,H2308,B$3:B2307,B2308))</f>
        <v>0</v>
      </c>
    </row>
    <row r="2309" spans="1:12" x14ac:dyDescent="0.2">
      <c r="A2309" s="66" t="s">
        <v>53</v>
      </c>
      <c r="B2309" s="6">
        <v>45455</v>
      </c>
      <c r="C2309" s="71" t="str">
        <f t="shared" si="141"/>
        <v>Ср</v>
      </c>
      <c r="E2309" s="30">
        <v>0</v>
      </c>
      <c r="H2309" s="7" t="s">
        <v>94</v>
      </c>
      <c r="I2309" s="69">
        <f t="shared" si="140"/>
        <v>45444</v>
      </c>
      <c r="J2309" s="30" t="str">
        <f>CHOOSE(SUMPRODUCT((K2309:L2309&gt;0)*{1,2})+1,"","переработка","норма","норма + переработка")</f>
        <v/>
      </c>
      <c r="K2309" s="30">
        <f t="shared" si="139"/>
        <v>0</v>
      </c>
      <c r="L2309" s="30">
        <f>IF(A2309="В/П",,MIN(SUMIFS(L$3:L2308,H$3:H2308,H2309,B$3:B2308,B2309)+E2309,8)-SUMIFS(L$3:L2308,H$3:H2308,H2309,B$3:B2308,B2309))</f>
        <v>0</v>
      </c>
    </row>
    <row r="2310" spans="1:12" x14ac:dyDescent="0.2">
      <c r="B2310" s="6">
        <v>45456</v>
      </c>
      <c r="C2310" s="71" t="str">
        <f t="shared" si="141"/>
        <v>Чт</v>
      </c>
      <c r="E2310" s="30">
        <v>0</v>
      </c>
      <c r="H2310" s="7" t="s">
        <v>94</v>
      </c>
      <c r="I2310" s="69">
        <f t="shared" si="140"/>
        <v>45444</v>
      </c>
      <c r="J2310" s="30" t="str">
        <f>CHOOSE(SUMPRODUCT((K2310:L2310&gt;0)*{1,2})+1,"","переработка","норма","норма + переработка")</f>
        <v/>
      </c>
      <c r="K2310" s="30">
        <f t="shared" si="139"/>
        <v>0</v>
      </c>
      <c r="L2310" s="30">
        <f>IF(A2310="В/П",,MIN(SUMIFS(L$3:L2309,H$3:H2309,H2310,B$3:B2309,B2310)+E2310,8)-SUMIFS(L$3:L2309,H$3:H2309,H2310,B$3:B2309,B2310))</f>
        <v>0</v>
      </c>
    </row>
    <row r="2311" spans="1:12" x14ac:dyDescent="0.2">
      <c r="B2311" s="6">
        <v>45457</v>
      </c>
      <c r="C2311" s="71" t="str">
        <f t="shared" si="141"/>
        <v>Пт</v>
      </c>
      <c r="E2311" s="30">
        <v>0</v>
      </c>
      <c r="H2311" s="7" t="s">
        <v>94</v>
      </c>
      <c r="I2311" s="69">
        <f t="shared" si="140"/>
        <v>45444</v>
      </c>
      <c r="J2311" s="30" t="str">
        <f>CHOOSE(SUMPRODUCT((K2311:L2311&gt;0)*{1,2})+1,"","переработка","норма","норма + переработка")</f>
        <v/>
      </c>
      <c r="K2311" s="30">
        <f t="shared" si="139"/>
        <v>0</v>
      </c>
      <c r="L2311" s="30">
        <f>IF(A2311="В/П",,MIN(SUMIFS(L$3:L2310,H$3:H2310,H2311,B$3:B2310,B2311)+E2311,8)-SUMIFS(L$3:L2310,H$3:H2310,H2311,B$3:B2310,B2311))</f>
        <v>0</v>
      </c>
    </row>
    <row r="2312" spans="1:12" x14ac:dyDescent="0.2">
      <c r="A2312" s="66" t="s">
        <v>53</v>
      </c>
      <c r="B2312" s="6">
        <v>45458</v>
      </c>
      <c r="C2312" s="71" t="str">
        <f t="shared" si="141"/>
        <v>Сб</v>
      </c>
      <c r="E2312" s="30">
        <v>0</v>
      </c>
      <c r="H2312" s="7" t="s">
        <v>94</v>
      </c>
      <c r="I2312" s="69">
        <f t="shared" si="140"/>
        <v>45444</v>
      </c>
      <c r="J2312" s="30" t="str">
        <f>CHOOSE(SUMPRODUCT((K2312:L2312&gt;0)*{1,2})+1,"","переработка","норма","норма + переработка")</f>
        <v/>
      </c>
      <c r="K2312" s="30">
        <f t="shared" si="139"/>
        <v>0</v>
      </c>
      <c r="L2312" s="30">
        <f>IF(A2312="В/П",,MIN(SUMIFS(L$3:L2311,H$3:H2311,H2312,B$3:B2311,B2312)+E2312,8)-SUMIFS(L$3:L2311,H$3:H2311,H2312,B$3:B2311,B2312))</f>
        <v>0</v>
      </c>
    </row>
    <row r="2313" spans="1:12" x14ac:dyDescent="0.2">
      <c r="A2313" s="66" t="s">
        <v>53</v>
      </c>
      <c r="B2313" s="6">
        <v>45459</v>
      </c>
      <c r="C2313" s="71" t="str">
        <f t="shared" si="141"/>
        <v>Вс</v>
      </c>
      <c r="E2313" s="30">
        <v>0</v>
      </c>
      <c r="H2313" s="7" t="s">
        <v>94</v>
      </c>
      <c r="I2313" s="69">
        <f t="shared" si="140"/>
        <v>45444</v>
      </c>
      <c r="J2313" s="30" t="str">
        <f>CHOOSE(SUMPRODUCT((K2313:L2313&gt;0)*{1,2})+1,"","переработка","норма","норма + переработка")</f>
        <v/>
      </c>
      <c r="K2313" s="30">
        <f t="shared" ref="K2313:K2329" si="142">MIN(E2313,E2313-L2313)</f>
        <v>0</v>
      </c>
      <c r="L2313" s="30">
        <f>IF(A2313="В/П",,MIN(SUMIFS(L$3:L2312,H$3:H2312,H2313,B$3:B2312,B2313)+E2313,8)-SUMIFS(L$3:L2312,H$3:H2312,H2313,B$3:B2312,B2313))</f>
        <v>0</v>
      </c>
    </row>
    <row r="2314" spans="1:12" x14ac:dyDescent="0.2">
      <c r="B2314" s="6">
        <v>45460</v>
      </c>
      <c r="C2314" s="71" t="str">
        <f t="shared" si="141"/>
        <v>Пн</v>
      </c>
      <c r="E2314" s="30">
        <v>0</v>
      </c>
      <c r="H2314" s="7" t="s">
        <v>94</v>
      </c>
      <c r="I2314" s="69">
        <f t="shared" si="140"/>
        <v>45444</v>
      </c>
      <c r="J2314" s="30" t="str">
        <f>CHOOSE(SUMPRODUCT((K2314:L2314&gt;0)*{1,2})+1,"","переработка","норма","норма + переработка")</f>
        <v/>
      </c>
      <c r="K2314" s="30">
        <f t="shared" si="142"/>
        <v>0</v>
      </c>
      <c r="L2314" s="30">
        <f>IF(A2314="В/П",,MIN(SUMIFS(L$3:L2313,H$3:H2313,H2314,B$3:B2313,B2314)+E2314,8)-SUMIFS(L$3:L2313,H$3:H2313,H2314,B$3:B2313,B2314))</f>
        <v>0</v>
      </c>
    </row>
    <row r="2315" spans="1:12" x14ac:dyDescent="0.2">
      <c r="B2315" s="6">
        <v>45461</v>
      </c>
      <c r="C2315" s="71" t="str">
        <f t="shared" si="141"/>
        <v>Вт</v>
      </c>
      <c r="E2315" s="30">
        <v>0</v>
      </c>
      <c r="H2315" s="7" t="s">
        <v>94</v>
      </c>
      <c r="I2315" s="69">
        <f t="shared" si="140"/>
        <v>45444</v>
      </c>
      <c r="J2315" s="30" t="str">
        <f>CHOOSE(SUMPRODUCT((K2315:L2315&gt;0)*{1,2})+1,"","переработка","норма","норма + переработка")</f>
        <v/>
      </c>
      <c r="K2315" s="30">
        <f t="shared" si="142"/>
        <v>0</v>
      </c>
      <c r="L2315" s="30">
        <f>IF(A2315="В/П",,MIN(SUMIFS(L$3:L2314,H$3:H2314,H2315,B$3:B2314,B2315)+E2315,8)-SUMIFS(L$3:L2314,H$3:H2314,H2315,B$3:B2314,B2315))</f>
        <v>0</v>
      </c>
    </row>
    <row r="2316" spans="1:12" x14ac:dyDescent="0.2">
      <c r="B2316" s="6">
        <v>45462</v>
      </c>
      <c r="C2316" s="71" t="str">
        <f t="shared" si="141"/>
        <v>Ср</v>
      </c>
      <c r="E2316" s="30">
        <v>0</v>
      </c>
      <c r="H2316" s="7" t="s">
        <v>94</v>
      </c>
      <c r="I2316" s="69">
        <f t="shared" si="140"/>
        <v>45444</v>
      </c>
      <c r="J2316" s="30" t="str">
        <f>CHOOSE(SUMPRODUCT((K2316:L2316&gt;0)*{1,2})+1,"","переработка","норма","норма + переработка")</f>
        <v/>
      </c>
      <c r="K2316" s="30">
        <f t="shared" si="142"/>
        <v>0</v>
      </c>
      <c r="L2316" s="30">
        <f>IF(A2316="В/П",,MIN(SUMIFS(L$3:L2315,H$3:H2315,H2316,B$3:B2315,B2316)+E2316,8)-SUMIFS(L$3:L2315,H$3:H2315,H2316,B$3:B2315,B2316))</f>
        <v>0</v>
      </c>
    </row>
    <row r="2317" spans="1:12" x14ac:dyDescent="0.2">
      <c r="B2317" s="6">
        <v>45463</v>
      </c>
      <c r="C2317" s="71" t="str">
        <f t="shared" si="141"/>
        <v>Чт</v>
      </c>
      <c r="E2317" s="30">
        <v>0</v>
      </c>
      <c r="H2317" s="7" t="s">
        <v>94</v>
      </c>
      <c r="I2317" s="69">
        <f t="shared" si="140"/>
        <v>45444</v>
      </c>
      <c r="J2317" s="30" t="str">
        <f>CHOOSE(SUMPRODUCT((K2317:L2317&gt;0)*{1,2})+1,"","переработка","норма","норма + переработка")</f>
        <v/>
      </c>
      <c r="K2317" s="30">
        <f t="shared" si="142"/>
        <v>0</v>
      </c>
      <c r="L2317" s="30">
        <f>IF(A2317="В/П",,MIN(SUMIFS(L$3:L2316,H$3:H2316,H2317,B$3:B2316,B2317)+E2317,8)-SUMIFS(L$3:L2316,H$3:H2316,H2317,B$3:B2316,B2317))</f>
        <v>0</v>
      </c>
    </row>
    <row r="2318" spans="1:12" x14ac:dyDescent="0.2">
      <c r="B2318" s="6">
        <v>45464</v>
      </c>
      <c r="C2318" s="71" t="str">
        <f t="shared" si="141"/>
        <v>Пт</v>
      </c>
      <c r="E2318" s="30">
        <v>0</v>
      </c>
      <c r="H2318" s="7" t="s">
        <v>94</v>
      </c>
      <c r="I2318" s="69">
        <f t="shared" si="140"/>
        <v>45444</v>
      </c>
      <c r="J2318" s="30" t="str">
        <f>CHOOSE(SUMPRODUCT((K2318:L2318&gt;0)*{1,2})+1,"","переработка","норма","норма + переработка")</f>
        <v/>
      </c>
      <c r="K2318" s="30">
        <f t="shared" si="142"/>
        <v>0</v>
      </c>
      <c r="L2318" s="30">
        <f>IF(A2318="В/П",,MIN(SUMIFS(L$3:L2317,H$3:H2317,H2318,B$3:B2317,B2318)+E2318,8)-SUMIFS(L$3:L2317,H$3:H2317,H2318,B$3:B2317,B2318))</f>
        <v>0</v>
      </c>
    </row>
    <row r="2319" spans="1:12" x14ac:dyDescent="0.2">
      <c r="A2319" s="66" t="s">
        <v>53</v>
      </c>
      <c r="B2319" s="6">
        <v>45465</v>
      </c>
      <c r="C2319" s="71" t="str">
        <f t="shared" si="141"/>
        <v>Сб</v>
      </c>
      <c r="E2319" s="30">
        <v>0</v>
      </c>
      <c r="H2319" s="7" t="s">
        <v>94</v>
      </c>
      <c r="I2319" s="69">
        <f t="shared" si="140"/>
        <v>45444</v>
      </c>
      <c r="J2319" s="30" t="str">
        <f>CHOOSE(SUMPRODUCT((K2319:L2319&gt;0)*{1,2})+1,"","переработка","норма","норма + переработка")</f>
        <v/>
      </c>
      <c r="K2319" s="30">
        <f t="shared" si="142"/>
        <v>0</v>
      </c>
      <c r="L2319" s="30">
        <f>IF(A2319="В/П",,MIN(SUMIFS(L$3:L2318,H$3:H2318,H2319,B$3:B2318,B2319)+E2319,8)-SUMIFS(L$3:L2318,H$3:H2318,H2319,B$3:B2318,B2319))</f>
        <v>0</v>
      </c>
    </row>
    <row r="2320" spans="1:12" x14ac:dyDescent="0.2">
      <c r="A2320" s="66" t="s">
        <v>53</v>
      </c>
      <c r="B2320" s="6">
        <v>45466</v>
      </c>
      <c r="C2320" s="71" t="str">
        <f t="shared" si="141"/>
        <v>Вс</v>
      </c>
      <c r="E2320" s="30">
        <v>0</v>
      </c>
      <c r="H2320" s="7" t="s">
        <v>94</v>
      </c>
      <c r="I2320" s="69">
        <f t="shared" si="140"/>
        <v>45444</v>
      </c>
      <c r="J2320" s="30" t="str">
        <f>CHOOSE(SUMPRODUCT((K2320:L2320&gt;0)*{1,2})+1,"","переработка","норма","норма + переработка")</f>
        <v/>
      </c>
      <c r="K2320" s="30">
        <f t="shared" si="142"/>
        <v>0</v>
      </c>
      <c r="L2320" s="30">
        <f>IF(A2320="В/П",,MIN(SUMIFS(L$3:L2319,H$3:H2319,H2320,B$3:B2319,B2320)+E2320,8)-SUMIFS(L$3:L2319,H$3:H2319,H2320,B$3:B2319,B2320))</f>
        <v>0</v>
      </c>
    </row>
    <row r="2321" spans="1:12" x14ac:dyDescent="0.2">
      <c r="B2321" s="6">
        <v>45467</v>
      </c>
      <c r="C2321" s="71" t="str">
        <f t="shared" si="141"/>
        <v>Пн</v>
      </c>
      <c r="D2321" s="30" t="s">
        <v>16</v>
      </c>
      <c r="E2321" s="30">
        <v>8</v>
      </c>
      <c r="H2321" s="7" t="s">
        <v>94</v>
      </c>
      <c r="I2321" s="69">
        <f t="shared" si="140"/>
        <v>45444</v>
      </c>
      <c r="J2321" s="30" t="str">
        <f>CHOOSE(SUMPRODUCT((K2321:L2321&gt;0)*{1,2})+1,"","переработка","норма","норма + переработка")</f>
        <v>норма</v>
      </c>
      <c r="K2321" s="30">
        <f t="shared" si="142"/>
        <v>0</v>
      </c>
      <c r="L2321" s="30">
        <f>IF(A2321="В/П",,MIN(SUMIFS(L$3:L2320,H$3:H2320,H2321,B$3:B2320,B2321)+E2321,8)-SUMIFS(L$3:L2320,H$3:H2320,H2321,B$3:B2320,B2321))</f>
        <v>8</v>
      </c>
    </row>
    <row r="2322" spans="1:12" x14ac:dyDescent="0.2">
      <c r="B2322" s="6">
        <v>45468</v>
      </c>
      <c r="C2322" s="71" t="str">
        <f t="shared" si="141"/>
        <v>Вт</v>
      </c>
      <c r="D2322" s="30" t="s">
        <v>16</v>
      </c>
      <c r="E2322" s="30">
        <v>8</v>
      </c>
      <c r="H2322" s="7" t="s">
        <v>94</v>
      </c>
      <c r="I2322" s="69">
        <f t="shared" ref="I2322:I2329" si="143">EOMONTH(B2322,-1)+1</f>
        <v>45444</v>
      </c>
      <c r="J2322" s="30" t="str">
        <f>CHOOSE(SUMPRODUCT((K2322:L2322&gt;0)*{1,2})+1,"","переработка","норма","норма + переработка")</f>
        <v>норма</v>
      </c>
      <c r="K2322" s="30">
        <f t="shared" si="142"/>
        <v>0</v>
      </c>
      <c r="L2322" s="30">
        <f>IF(A2322="В/П",,MIN(SUMIFS(L$3:L2321,H$3:H2321,H2322,B$3:B2321,B2322)+E2322,8)-SUMIFS(L$3:L2321,H$3:H2321,H2322,B$3:B2321,B2322))</f>
        <v>8</v>
      </c>
    </row>
    <row r="2323" spans="1:12" x14ac:dyDescent="0.2">
      <c r="B2323" s="6">
        <v>45469</v>
      </c>
      <c r="C2323" s="71" t="str">
        <f>TEXT(B2323,"ДДД")</f>
        <v>Ср</v>
      </c>
      <c r="D2323" s="30" t="s">
        <v>16</v>
      </c>
      <c r="E2323" s="30">
        <v>4</v>
      </c>
      <c r="H2323" s="7" t="s">
        <v>94</v>
      </c>
      <c r="I2323" s="69">
        <f>EOMONTH(B2323,-1)+1</f>
        <v>45444</v>
      </c>
      <c r="J2323" s="30" t="str">
        <f>CHOOSE(SUMPRODUCT((K2323:L2323&gt;0)*{1,2})+1,"","переработка","норма","норма + переработка")</f>
        <v>норма</v>
      </c>
      <c r="K2323" s="30">
        <f>MIN(E2323,E2323-L2323)</f>
        <v>0</v>
      </c>
      <c r="L2323" s="30">
        <f>IF(A2323="В/П",,MIN(SUMIFS(L$3:L2322,H$3:H2322,H2323,B$3:B2322,B2323)+E2323,8)-SUMIFS(L$3:L2322,H$3:H2322,H2323,B$3:B2322,B2323))</f>
        <v>4</v>
      </c>
    </row>
    <row r="2324" spans="1:12" x14ac:dyDescent="0.2">
      <c r="B2324" s="6">
        <v>45469</v>
      </c>
      <c r="C2324" s="71" t="str">
        <f t="shared" si="141"/>
        <v>Ср</v>
      </c>
      <c r="D2324" s="30" t="s">
        <v>97</v>
      </c>
      <c r="E2324" s="30">
        <v>4</v>
      </c>
      <c r="H2324" s="7" t="s">
        <v>94</v>
      </c>
      <c r="I2324" s="69">
        <f t="shared" si="143"/>
        <v>45444</v>
      </c>
      <c r="J2324" s="30" t="str">
        <f>CHOOSE(SUMPRODUCT((K2324:L2324&gt;0)*{1,2})+1,"","переработка","норма","норма + переработка")</f>
        <v>норма</v>
      </c>
      <c r="K2324" s="30">
        <f t="shared" si="142"/>
        <v>0</v>
      </c>
      <c r="L2324" s="30">
        <f>IF(A2324="В/П",,MIN(SUMIFS(L$3:L2323,H$3:H2323,H2324,B$3:B2323,B2324)+E2324,8)-SUMIFS(L$3:L2323,H$3:H2323,H2324,B$3:B2323,B2324))</f>
        <v>4</v>
      </c>
    </row>
    <row r="2325" spans="1:12" x14ac:dyDescent="0.2">
      <c r="B2325" s="6">
        <v>45470</v>
      </c>
      <c r="C2325" s="71" t="str">
        <f>TEXT(B2325,"ДДД")</f>
        <v>Чт</v>
      </c>
      <c r="D2325" s="30" t="s">
        <v>16</v>
      </c>
      <c r="E2325" s="30">
        <v>4</v>
      </c>
      <c r="H2325" s="7" t="s">
        <v>94</v>
      </c>
      <c r="I2325" s="69">
        <f>EOMONTH(B2325,-1)+1</f>
        <v>45444</v>
      </c>
      <c r="J2325" s="30" t="str">
        <f>CHOOSE(SUMPRODUCT((K2325:L2325&gt;0)*{1,2})+1,"","переработка","норма","норма + переработка")</f>
        <v>норма</v>
      </c>
      <c r="K2325" s="30">
        <f>MIN(E2325,E2325-L2325)</f>
        <v>0</v>
      </c>
      <c r="L2325" s="30">
        <f>IF(A2325="В/П",,MIN(SUMIFS(L$3:L2324,H$3:H2324,H2325,B$3:B2324,B2325)+E2325,8)-SUMIFS(L$3:L2324,H$3:H2324,H2325,B$3:B2324,B2325))</f>
        <v>4</v>
      </c>
    </row>
    <row r="2326" spans="1:12" x14ac:dyDescent="0.2">
      <c r="B2326" s="6">
        <v>45470</v>
      </c>
      <c r="C2326" s="71" t="str">
        <f t="shared" si="141"/>
        <v>Чт</v>
      </c>
      <c r="D2326" s="30" t="s">
        <v>97</v>
      </c>
      <c r="E2326" s="30">
        <v>4</v>
      </c>
      <c r="H2326" s="7" t="s">
        <v>94</v>
      </c>
      <c r="I2326" s="69">
        <f t="shared" si="143"/>
        <v>45444</v>
      </c>
      <c r="J2326" s="30" t="str">
        <f>CHOOSE(SUMPRODUCT((K2326:L2326&gt;0)*{1,2})+1,"","переработка","норма","норма + переработка")</f>
        <v>норма</v>
      </c>
      <c r="K2326" s="30">
        <f t="shared" si="142"/>
        <v>0</v>
      </c>
      <c r="L2326" s="30">
        <f>IF(A2326="В/П",,MIN(SUMIFS(L$3:L2325,H$3:H2325,H2326,B$3:B2325,B2326)+E2326,8)-SUMIFS(L$3:L2325,H$3:H2325,H2326,B$3:B2325,B2326))</f>
        <v>4</v>
      </c>
    </row>
    <row r="2327" spans="1:12" x14ac:dyDescent="0.2">
      <c r="B2327" s="6">
        <v>45471</v>
      </c>
      <c r="C2327" s="71" t="str">
        <f t="shared" si="141"/>
        <v>Пт</v>
      </c>
      <c r="D2327" s="30" t="s">
        <v>16</v>
      </c>
      <c r="E2327" s="30">
        <v>8</v>
      </c>
      <c r="H2327" s="7" t="s">
        <v>94</v>
      </c>
      <c r="I2327" s="69">
        <f t="shared" si="143"/>
        <v>45444</v>
      </c>
      <c r="J2327" s="30" t="str">
        <f>CHOOSE(SUMPRODUCT((K2327:L2327&gt;0)*{1,2})+1,"","переработка","норма","норма + переработка")</f>
        <v>норма</v>
      </c>
      <c r="K2327" s="30">
        <f t="shared" si="142"/>
        <v>0</v>
      </c>
      <c r="L2327" s="30">
        <f>IF(A2327="В/П",,MIN(SUMIFS(L$3:L2326,H$3:H2326,H2327,B$3:B2326,B2327)+E2327,8)-SUMIFS(L$3:L2326,H$3:H2326,H2327,B$3:B2326,B2327))</f>
        <v>8</v>
      </c>
    </row>
    <row r="2328" spans="1:12" x14ac:dyDescent="0.2">
      <c r="A2328" s="66" t="s">
        <v>53</v>
      </c>
      <c r="B2328" s="6">
        <v>45472</v>
      </c>
      <c r="C2328" s="71" t="str">
        <f t="shared" si="141"/>
        <v>Сб</v>
      </c>
      <c r="E2328" s="30">
        <v>0</v>
      </c>
      <c r="H2328" s="7" t="s">
        <v>94</v>
      </c>
      <c r="I2328" s="69">
        <f t="shared" si="143"/>
        <v>45444</v>
      </c>
      <c r="J2328" s="30" t="str">
        <f>CHOOSE(SUMPRODUCT((K2328:L2328&gt;0)*{1,2})+1,"","переработка","норма","норма + переработка")</f>
        <v/>
      </c>
      <c r="K2328" s="30">
        <f t="shared" si="142"/>
        <v>0</v>
      </c>
      <c r="L2328" s="30">
        <f>IF(A2328="В/П",,MIN(SUMIFS(L$3:L2327,H$3:H2327,H2328,B$3:B2327,B2328)+E2328,8)-SUMIFS(L$3:L2327,H$3:H2327,H2328,B$3:B2327,B2328))</f>
        <v>0</v>
      </c>
    </row>
    <row r="2329" spans="1:12" x14ac:dyDescent="0.2">
      <c r="A2329" s="66" t="s">
        <v>53</v>
      </c>
      <c r="B2329" s="6">
        <v>45473</v>
      </c>
      <c r="C2329" s="71" t="str">
        <f t="shared" si="141"/>
        <v>Вс</v>
      </c>
      <c r="E2329" s="30">
        <v>0</v>
      </c>
      <c r="H2329" s="7" t="s">
        <v>94</v>
      </c>
      <c r="I2329" s="69">
        <f t="shared" si="143"/>
        <v>45444</v>
      </c>
      <c r="J2329" s="30" t="str">
        <f>CHOOSE(SUMPRODUCT((K2329:L2329&gt;0)*{1,2})+1,"","переработка","норма","норма + переработка")</f>
        <v/>
      </c>
      <c r="K2329" s="30">
        <f t="shared" si="142"/>
        <v>0</v>
      </c>
      <c r="L2329" s="30">
        <f>IF(A2329="В/П",,MIN(SUMIFS(L$3:L2328,H$3:H2328,H2329,B$3:B2328,B2329)+E2329,8)-SUMIFS(L$3:L2328,H$3:H2328,H2329,B$3:B2328,B2329))</f>
        <v>0</v>
      </c>
    </row>
    <row r="2330" spans="1:12" x14ac:dyDescent="0.2">
      <c r="B2330" s="6">
        <v>45474</v>
      </c>
      <c r="C2330" s="71" t="str">
        <f t="shared" ref="C2330:C2363" si="144">TEXT(B2330,"ДДД")</f>
        <v>Пн</v>
      </c>
      <c r="D2330" s="30" t="s">
        <v>16</v>
      </c>
      <c r="E2330" s="30">
        <v>8</v>
      </c>
      <c r="H2330" s="30" t="s">
        <v>28</v>
      </c>
      <c r="I2330" s="69">
        <f t="shared" ref="I2330:I2360" si="145">EOMONTH(B2330,-1)+1</f>
        <v>45474</v>
      </c>
      <c r="J2330" s="30" t="str">
        <f>CHOOSE(SUMPRODUCT((K2330:L2330&gt;0)*{1,2})+1,"","переработка","норма","норма + переработка")</f>
        <v>норма</v>
      </c>
      <c r="K2330" s="30">
        <f t="shared" ref="K2330:K2382" si="146">MIN(E2330,E2330-L2330)</f>
        <v>0</v>
      </c>
      <c r="L2330" s="30">
        <f>IF(A2330="В/П",,MIN(SUMIFS(L$3:L2329,H$3:H2329,H2330,B$3:B2329,B2330)+E2330,8)-SUMIFS(L$3:L2329,H$3:H2329,H2330,B$3:B2329,B2330))</f>
        <v>8</v>
      </c>
    </row>
    <row r="2331" spans="1:12" x14ac:dyDescent="0.2">
      <c r="B2331" s="6">
        <v>45475</v>
      </c>
      <c r="C2331" s="71" t="str">
        <f t="shared" si="144"/>
        <v>Вт</v>
      </c>
      <c r="D2331" s="30" t="s">
        <v>16</v>
      </c>
      <c r="E2331" s="30">
        <v>8</v>
      </c>
      <c r="H2331" s="30" t="s">
        <v>28</v>
      </c>
      <c r="I2331" s="69">
        <f t="shared" si="145"/>
        <v>45474</v>
      </c>
      <c r="J2331" s="30" t="str">
        <f>CHOOSE(SUMPRODUCT((K2331:L2331&gt;0)*{1,2})+1,"","переработка","норма","норма + переработка")</f>
        <v>норма</v>
      </c>
      <c r="K2331" s="30">
        <f t="shared" si="146"/>
        <v>0</v>
      </c>
      <c r="L2331" s="30">
        <f>IF(A2331="В/П",,MIN(SUMIFS(L$3:L2330,H$3:H2330,H2331,B$3:B2330,B2331)+E2331,8)-SUMIFS(L$3:L2330,H$3:H2330,H2331,B$3:B2330,B2331))</f>
        <v>8</v>
      </c>
    </row>
    <row r="2332" spans="1:12" x14ac:dyDescent="0.2">
      <c r="B2332" s="6">
        <v>45476</v>
      </c>
      <c r="C2332" s="71" t="str">
        <f t="shared" si="144"/>
        <v>Ср</v>
      </c>
      <c r="D2332" s="30" t="s">
        <v>16</v>
      </c>
      <c r="E2332" s="30">
        <v>8</v>
      </c>
      <c r="H2332" s="30" t="s">
        <v>28</v>
      </c>
      <c r="I2332" s="69">
        <f t="shared" si="145"/>
        <v>45474</v>
      </c>
      <c r="J2332" s="30" t="str">
        <f>CHOOSE(SUMPRODUCT((K2332:L2332&gt;0)*{1,2})+1,"","переработка","норма","норма + переработка")</f>
        <v>норма</v>
      </c>
      <c r="K2332" s="30">
        <f t="shared" si="146"/>
        <v>0</v>
      </c>
      <c r="L2332" s="30">
        <f>IF(A2332="В/П",,MIN(SUMIFS(L$3:L2331,H$3:H2331,H2332,B$3:B2331,B2332)+E2332,8)-SUMIFS(L$3:L2331,H$3:H2331,H2332,B$3:B2331,B2332))</f>
        <v>8</v>
      </c>
    </row>
    <row r="2333" spans="1:12" x14ac:dyDescent="0.2">
      <c r="B2333" s="6">
        <v>45477</v>
      </c>
      <c r="C2333" s="71" t="str">
        <f t="shared" si="144"/>
        <v>Чт</v>
      </c>
      <c r="D2333" s="30" t="s">
        <v>16</v>
      </c>
      <c r="E2333" s="30">
        <v>8</v>
      </c>
      <c r="H2333" s="30" t="s">
        <v>28</v>
      </c>
      <c r="I2333" s="69">
        <f t="shared" si="145"/>
        <v>45474</v>
      </c>
      <c r="J2333" s="30" t="str">
        <f>CHOOSE(SUMPRODUCT((K2333:L2333&gt;0)*{1,2})+1,"","переработка","норма","норма + переработка")</f>
        <v>норма</v>
      </c>
      <c r="K2333" s="30">
        <f t="shared" si="146"/>
        <v>0</v>
      </c>
      <c r="L2333" s="30">
        <f>IF(A2333="В/П",,MIN(SUMIFS(L$3:L2332,H$3:H2332,H2333,B$3:B2332,B2333)+E2333,8)-SUMIFS(L$3:L2332,H$3:H2332,H2333,B$3:B2332,B2333))</f>
        <v>8</v>
      </c>
    </row>
    <row r="2334" spans="1:12" x14ac:dyDescent="0.2">
      <c r="B2334" s="6">
        <v>45478</v>
      </c>
      <c r="C2334" s="71" t="str">
        <f t="shared" si="144"/>
        <v>Пт</v>
      </c>
      <c r="D2334" s="30" t="s">
        <v>16</v>
      </c>
      <c r="E2334" s="30">
        <v>8</v>
      </c>
      <c r="H2334" s="30" t="s">
        <v>28</v>
      </c>
      <c r="I2334" s="69">
        <f t="shared" si="145"/>
        <v>45474</v>
      </c>
      <c r="J2334" s="30" t="str">
        <f>CHOOSE(SUMPRODUCT((K2334:L2334&gt;0)*{1,2})+1,"","переработка","норма","норма + переработка")</f>
        <v>норма</v>
      </c>
      <c r="K2334" s="30">
        <f t="shared" si="146"/>
        <v>0</v>
      </c>
      <c r="L2334" s="30">
        <f>IF(A2334="В/П",,MIN(SUMIFS(L$3:L2333,H$3:H2333,H2334,B$3:B2333,B2334)+E2334,8)-SUMIFS(L$3:L2333,H$3:H2333,H2334,B$3:B2333,B2334))</f>
        <v>8</v>
      </c>
    </row>
    <row r="2335" spans="1:12" x14ac:dyDescent="0.2">
      <c r="A2335" s="66" t="s">
        <v>53</v>
      </c>
      <c r="B2335" s="6">
        <v>45479</v>
      </c>
      <c r="C2335" s="71" t="str">
        <f t="shared" si="144"/>
        <v>Сб</v>
      </c>
      <c r="E2335" s="30">
        <v>0</v>
      </c>
      <c r="H2335" s="30" t="s">
        <v>28</v>
      </c>
      <c r="I2335" s="69">
        <f t="shared" si="145"/>
        <v>45474</v>
      </c>
      <c r="J2335" s="30" t="str">
        <f>CHOOSE(SUMPRODUCT((K2335:L2335&gt;0)*{1,2})+1,"","переработка","норма","норма + переработка")</f>
        <v/>
      </c>
      <c r="K2335" s="30">
        <f t="shared" si="146"/>
        <v>0</v>
      </c>
      <c r="L2335" s="30">
        <f>IF(A2335="В/П",,MIN(SUMIFS(L$3:L2334,H$3:H2334,H2335,B$3:B2334,B2335)+E2335,8)-SUMIFS(L$3:L2334,H$3:H2334,H2335,B$3:B2334,B2335))</f>
        <v>0</v>
      </c>
    </row>
    <row r="2336" spans="1:12" x14ac:dyDescent="0.2">
      <c r="A2336" s="66" t="s">
        <v>53</v>
      </c>
      <c r="B2336" s="6">
        <v>45480</v>
      </c>
      <c r="C2336" s="71" t="str">
        <f t="shared" si="144"/>
        <v>Вс</v>
      </c>
      <c r="E2336" s="30">
        <v>0</v>
      </c>
      <c r="H2336" s="30" t="s">
        <v>28</v>
      </c>
      <c r="I2336" s="69">
        <f t="shared" si="145"/>
        <v>45474</v>
      </c>
      <c r="J2336" s="30" t="str">
        <f>CHOOSE(SUMPRODUCT((K2336:L2336&gt;0)*{1,2})+1,"","переработка","норма","норма + переработка")</f>
        <v/>
      </c>
      <c r="K2336" s="30">
        <f t="shared" si="146"/>
        <v>0</v>
      </c>
      <c r="L2336" s="30">
        <f>IF(A2336="В/П",,MIN(SUMIFS(L$3:L2335,H$3:H2335,H2336,B$3:B2335,B2336)+E2336,8)-SUMIFS(L$3:L2335,H$3:H2335,H2336,B$3:B2335,B2336))</f>
        <v>0</v>
      </c>
    </row>
    <row r="2337" spans="1:12" x14ac:dyDescent="0.2">
      <c r="B2337" s="6">
        <v>45481</v>
      </c>
      <c r="C2337" s="71" t="str">
        <f t="shared" si="144"/>
        <v>Пн</v>
      </c>
      <c r="D2337" s="30" t="s">
        <v>22</v>
      </c>
      <c r="E2337" s="30">
        <v>8</v>
      </c>
      <c r="H2337" s="30" t="s">
        <v>28</v>
      </c>
      <c r="I2337" s="69">
        <f t="shared" si="145"/>
        <v>45474</v>
      </c>
      <c r="J2337" s="30" t="str">
        <f>CHOOSE(SUMPRODUCT((K2337:L2337&gt;0)*{1,2})+1,"","переработка","норма","норма + переработка")</f>
        <v>норма</v>
      </c>
      <c r="K2337" s="30">
        <f t="shared" si="146"/>
        <v>0</v>
      </c>
      <c r="L2337" s="30">
        <f>IF(A2337="В/П",,MIN(SUMIFS(L$3:L2336,H$3:H2336,H2337,B$3:B2336,B2337)+E2337,8)-SUMIFS(L$3:L2336,H$3:H2336,H2337,B$3:B2336,B2337))</f>
        <v>8</v>
      </c>
    </row>
    <row r="2338" spans="1:12" x14ac:dyDescent="0.2">
      <c r="B2338" s="6">
        <v>45482</v>
      </c>
      <c r="C2338" s="71" t="str">
        <f t="shared" si="144"/>
        <v>Вт</v>
      </c>
      <c r="D2338" s="30" t="s">
        <v>22</v>
      </c>
      <c r="E2338" s="30">
        <v>8</v>
      </c>
      <c r="H2338" s="30" t="s">
        <v>28</v>
      </c>
      <c r="I2338" s="69">
        <f t="shared" si="145"/>
        <v>45474</v>
      </c>
      <c r="J2338" s="30" t="str">
        <f>CHOOSE(SUMPRODUCT((K2338:L2338&gt;0)*{1,2})+1,"","переработка","норма","норма + переработка")</f>
        <v>норма</v>
      </c>
      <c r="K2338" s="30">
        <f t="shared" si="146"/>
        <v>0</v>
      </c>
      <c r="L2338" s="30">
        <f>IF(A2338="В/П",,MIN(SUMIFS(L$3:L2337,H$3:H2337,H2338,B$3:B2337,B2338)+E2338,8)-SUMIFS(L$3:L2337,H$3:H2337,H2338,B$3:B2337,B2338))</f>
        <v>8</v>
      </c>
    </row>
    <row r="2339" spans="1:12" x14ac:dyDescent="0.2">
      <c r="B2339" s="6">
        <v>45483</v>
      </c>
      <c r="C2339" s="71" t="str">
        <f t="shared" si="144"/>
        <v>Ср</v>
      </c>
      <c r="D2339" s="30" t="s">
        <v>22</v>
      </c>
      <c r="E2339" s="30">
        <v>8</v>
      </c>
      <c r="H2339" s="30" t="s">
        <v>28</v>
      </c>
      <c r="I2339" s="69">
        <f t="shared" si="145"/>
        <v>45474</v>
      </c>
      <c r="J2339" s="30" t="str">
        <f>CHOOSE(SUMPRODUCT((K2339:L2339&gt;0)*{1,2})+1,"","переработка","норма","норма + переработка")</f>
        <v>норма</v>
      </c>
      <c r="K2339" s="30">
        <f t="shared" si="146"/>
        <v>0</v>
      </c>
      <c r="L2339" s="30">
        <f>IF(A2339="В/П",,MIN(SUMIFS(L$3:L2338,H$3:H2338,H2339,B$3:B2338,B2339)+E2339,8)-SUMIFS(L$3:L2338,H$3:H2338,H2339,B$3:B2338,B2339))</f>
        <v>8</v>
      </c>
    </row>
    <row r="2340" spans="1:12" x14ac:dyDescent="0.2">
      <c r="B2340" s="6">
        <v>45484</v>
      </c>
      <c r="C2340" s="71" t="str">
        <f t="shared" si="144"/>
        <v>Чт</v>
      </c>
      <c r="D2340" s="30" t="s">
        <v>22</v>
      </c>
      <c r="E2340" s="30">
        <v>8</v>
      </c>
      <c r="H2340" s="30" t="s">
        <v>28</v>
      </c>
      <c r="I2340" s="69">
        <f t="shared" si="145"/>
        <v>45474</v>
      </c>
      <c r="J2340" s="30" t="str">
        <f>CHOOSE(SUMPRODUCT((K2340:L2340&gt;0)*{1,2})+1,"","переработка","норма","норма + переработка")</f>
        <v>норма</v>
      </c>
      <c r="K2340" s="30">
        <f t="shared" si="146"/>
        <v>0</v>
      </c>
      <c r="L2340" s="30">
        <f>IF(A2340="В/П",,MIN(SUMIFS(L$3:L2339,H$3:H2339,H2340,B$3:B2339,B2340)+E2340,8)-SUMIFS(L$3:L2339,H$3:H2339,H2340,B$3:B2339,B2340))</f>
        <v>8</v>
      </c>
    </row>
    <row r="2341" spans="1:12" x14ac:dyDescent="0.2">
      <c r="B2341" s="6">
        <v>45485</v>
      </c>
      <c r="C2341" s="71" t="str">
        <f t="shared" si="144"/>
        <v>Пт</v>
      </c>
      <c r="D2341" s="30" t="s">
        <v>22</v>
      </c>
      <c r="E2341" s="30">
        <v>8</v>
      </c>
      <c r="H2341" s="30" t="s">
        <v>28</v>
      </c>
      <c r="I2341" s="69">
        <f t="shared" si="145"/>
        <v>45474</v>
      </c>
      <c r="J2341" s="30" t="str">
        <f>CHOOSE(SUMPRODUCT((K2341:L2341&gt;0)*{1,2})+1,"","переработка","норма","норма + переработка")</f>
        <v>норма</v>
      </c>
      <c r="K2341" s="30">
        <f t="shared" si="146"/>
        <v>0</v>
      </c>
      <c r="L2341" s="30">
        <f>IF(A2341="В/П",,MIN(SUMIFS(L$3:L2340,H$3:H2340,H2341,B$3:B2340,B2341)+E2341,8)-SUMIFS(L$3:L2340,H$3:H2340,H2341,B$3:B2340,B2341))</f>
        <v>8</v>
      </c>
    </row>
    <row r="2342" spans="1:12" x14ac:dyDescent="0.2">
      <c r="A2342" s="66" t="s">
        <v>53</v>
      </c>
      <c r="B2342" s="6">
        <v>45486</v>
      </c>
      <c r="C2342" s="71" t="str">
        <f t="shared" si="144"/>
        <v>Сб</v>
      </c>
      <c r="H2342" s="30" t="s">
        <v>28</v>
      </c>
      <c r="I2342" s="69">
        <f t="shared" si="145"/>
        <v>45474</v>
      </c>
      <c r="J2342" s="30" t="str">
        <f>CHOOSE(SUMPRODUCT((K2342:L2342&gt;0)*{1,2})+1,"","переработка","норма","норма + переработка")</f>
        <v/>
      </c>
      <c r="K2342" s="30">
        <f t="shared" si="146"/>
        <v>0</v>
      </c>
      <c r="L2342" s="30">
        <f>IF(A2342="В/П",,MIN(SUMIFS(L$3:L2341,H$3:H2341,H2342,B$3:B2341,B2342)+E2342,8)-SUMIFS(L$3:L2341,H$3:H2341,H2342,B$3:B2341,B2342))</f>
        <v>0</v>
      </c>
    </row>
    <row r="2343" spans="1:12" x14ac:dyDescent="0.2">
      <c r="A2343" s="66" t="s">
        <v>53</v>
      </c>
      <c r="B2343" s="6">
        <v>45487</v>
      </c>
      <c r="C2343" s="71" t="str">
        <f t="shared" si="144"/>
        <v>Вс</v>
      </c>
      <c r="H2343" s="30" t="s">
        <v>28</v>
      </c>
      <c r="I2343" s="69">
        <f t="shared" si="145"/>
        <v>45474</v>
      </c>
      <c r="J2343" s="30" t="str">
        <f>CHOOSE(SUMPRODUCT((K2343:L2343&gt;0)*{1,2})+1,"","переработка","норма","норма + переработка")</f>
        <v/>
      </c>
      <c r="K2343" s="30">
        <f t="shared" si="146"/>
        <v>0</v>
      </c>
      <c r="L2343" s="30">
        <f>IF(A2343="В/П",,MIN(SUMIFS(L$3:L2342,H$3:H2342,H2343,B$3:B2342,B2343)+E2343,8)-SUMIFS(L$3:L2342,H$3:H2342,H2343,B$3:B2342,B2343))</f>
        <v>0</v>
      </c>
    </row>
    <row r="2344" spans="1:12" x14ac:dyDescent="0.2">
      <c r="B2344" s="6">
        <v>45488</v>
      </c>
      <c r="C2344" s="71" t="str">
        <f t="shared" si="144"/>
        <v>Пн</v>
      </c>
      <c r="D2344" s="30" t="s">
        <v>22</v>
      </c>
      <c r="E2344" s="30">
        <v>8</v>
      </c>
      <c r="H2344" s="30" t="s">
        <v>28</v>
      </c>
      <c r="I2344" s="69">
        <f t="shared" si="145"/>
        <v>45474</v>
      </c>
      <c r="J2344" s="30" t="str">
        <f>CHOOSE(SUMPRODUCT((K2344:L2344&gt;0)*{1,2})+1,"","переработка","норма","норма + переработка")</f>
        <v>норма</v>
      </c>
      <c r="K2344" s="30">
        <f t="shared" si="146"/>
        <v>0</v>
      </c>
      <c r="L2344" s="30">
        <f>IF(A2344="В/П",,MIN(SUMIFS(L$3:L2343,H$3:H2343,H2344,B$3:B2343,B2344)+E2344,8)-SUMIFS(L$3:L2343,H$3:H2343,H2344,B$3:B2343,B2344))</f>
        <v>8</v>
      </c>
    </row>
    <row r="2345" spans="1:12" x14ac:dyDescent="0.2">
      <c r="B2345" s="6">
        <v>45489</v>
      </c>
      <c r="C2345" s="71" t="str">
        <f t="shared" si="144"/>
        <v>Вт</v>
      </c>
      <c r="D2345" s="30" t="s">
        <v>22</v>
      </c>
      <c r="E2345" s="30">
        <v>8</v>
      </c>
      <c r="H2345" s="30" t="s">
        <v>28</v>
      </c>
      <c r="I2345" s="69">
        <f t="shared" si="145"/>
        <v>45474</v>
      </c>
      <c r="J2345" s="30" t="str">
        <f>CHOOSE(SUMPRODUCT((K2345:L2345&gt;0)*{1,2})+1,"","переработка","норма","норма + переработка")</f>
        <v>норма</v>
      </c>
      <c r="K2345" s="30">
        <f t="shared" si="146"/>
        <v>0</v>
      </c>
      <c r="L2345" s="30">
        <f>IF(A2345="В/П",,MIN(SUMIFS(L$3:L2344,H$3:H2344,H2345,B$3:B2344,B2345)+E2345,8)-SUMIFS(L$3:L2344,H$3:H2344,H2345,B$3:B2344,B2345))</f>
        <v>8</v>
      </c>
    </row>
    <row r="2346" spans="1:12" x14ac:dyDescent="0.2">
      <c r="B2346" s="6">
        <v>45490</v>
      </c>
      <c r="C2346" s="71" t="str">
        <f t="shared" si="144"/>
        <v>Ср</v>
      </c>
      <c r="D2346" s="30" t="s">
        <v>22</v>
      </c>
      <c r="E2346" s="30">
        <v>8</v>
      </c>
      <c r="H2346" s="30" t="s">
        <v>28</v>
      </c>
      <c r="I2346" s="69">
        <f t="shared" si="145"/>
        <v>45474</v>
      </c>
      <c r="J2346" s="30" t="str">
        <f>CHOOSE(SUMPRODUCT((K2346:L2346&gt;0)*{1,2})+1,"","переработка","норма","норма + переработка")</f>
        <v>норма</v>
      </c>
      <c r="K2346" s="30">
        <f t="shared" si="146"/>
        <v>0</v>
      </c>
      <c r="L2346" s="30">
        <f>IF(A2346="В/П",,MIN(SUMIFS(L$3:L2345,H$3:H2345,H2346,B$3:B2345,B2346)+E2346,8)-SUMIFS(L$3:L2345,H$3:H2345,H2346,B$3:B2345,B2346))</f>
        <v>8</v>
      </c>
    </row>
    <row r="2347" spans="1:12" x14ac:dyDescent="0.2">
      <c r="B2347" s="6">
        <v>45491</v>
      </c>
      <c r="C2347" s="71" t="str">
        <f t="shared" si="144"/>
        <v>Чт</v>
      </c>
      <c r="D2347" s="30" t="s">
        <v>22</v>
      </c>
      <c r="E2347" s="30">
        <v>8</v>
      </c>
      <c r="H2347" s="30" t="s">
        <v>28</v>
      </c>
      <c r="I2347" s="69">
        <f t="shared" si="145"/>
        <v>45474</v>
      </c>
      <c r="J2347" s="30" t="str">
        <f>CHOOSE(SUMPRODUCT((K2347:L2347&gt;0)*{1,2})+1,"","переработка","норма","норма + переработка")</f>
        <v>норма</v>
      </c>
      <c r="K2347" s="30">
        <f t="shared" si="146"/>
        <v>0</v>
      </c>
      <c r="L2347" s="30">
        <f>IF(A2347="В/П",,MIN(SUMIFS(L$3:L2346,H$3:H2346,H2347,B$3:B2346,B2347)+E2347,8)-SUMIFS(L$3:L2346,H$3:H2346,H2347,B$3:B2346,B2347))</f>
        <v>8</v>
      </c>
    </row>
    <row r="2348" spans="1:12" x14ac:dyDescent="0.2">
      <c r="B2348" s="6">
        <v>45492</v>
      </c>
      <c r="C2348" s="71" t="str">
        <f t="shared" si="144"/>
        <v>Пт</v>
      </c>
      <c r="D2348" s="30" t="s">
        <v>22</v>
      </c>
      <c r="E2348" s="30">
        <v>8</v>
      </c>
      <c r="H2348" s="30" t="s">
        <v>28</v>
      </c>
      <c r="I2348" s="69">
        <f t="shared" si="145"/>
        <v>45474</v>
      </c>
      <c r="J2348" s="30" t="str">
        <f>CHOOSE(SUMPRODUCT((K2348:L2348&gt;0)*{1,2})+1,"","переработка","норма","норма + переработка")</f>
        <v>норма</v>
      </c>
      <c r="K2348" s="30">
        <f t="shared" si="146"/>
        <v>0</v>
      </c>
      <c r="L2348" s="30">
        <f>IF(A2348="В/П",,MIN(SUMIFS(L$3:L2347,H$3:H2347,H2348,B$3:B2347,B2348)+E2348,8)-SUMIFS(L$3:L2347,H$3:H2347,H2348,B$3:B2347,B2348))</f>
        <v>8</v>
      </c>
    </row>
    <row r="2349" spans="1:12" x14ac:dyDescent="0.2">
      <c r="A2349" s="66" t="s">
        <v>53</v>
      </c>
      <c r="B2349" s="6">
        <v>45493</v>
      </c>
      <c r="C2349" s="71" t="str">
        <f t="shared" si="144"/>
        <v>Сб</v>
      </c>
      <c r="H2349" s="30" t="s">
        <v>28</v>
      </c>
      <c r="I2349" s="69">
        <f t="shared" si="145"/>
        <v>45474</v>
      </c>
      <c r="J2349" s="30" t="str">
        <f>CHOOSE(SUMPRODUCT((K2349:L2349&gt;0)*{1,2})+1,"","переработка","норма","норма + переработка")</f>
        <v/>
      </c>
      <c r="K2349" s="30">
        <f t="shared" si="146"/>
        <v>0</v>
      </c>
      <c r="L2349" s="30">
        <f>IF(A2349="В/П",,MIN(SUMIFS(L$3:L2348,H$3:H2348,H2349,B$3:B2348,B2349)+E2349,8)-SUMIFS(L$3:L2348,H$3:H2348,H2349,B$3:B2348,B2349))</f>
        <v>0</v>
      </c>
    </row>
    <row r="2350" spans="1:12" x14ac:dyDescent="0.2">
      <c r="A2350" s="66" t="s">
        <v>53</v>
      </c>
      <c r="B2350" s="6">
        <v>45494</v>
      </c>
      <c r="C2350" s="71" t="str">
        <f t="shared" si="144"/>
        <v>Вс</v>
      </c>
      <c r="H2350" s="30" t="s">
        <v>28</v>
      </c>
      <c r="I2350" s="69">
        <f t="shared" si="145"/>
        <v>45474</v>
      </c>
      <c r="J2350" s="30" t="str">
        <f>CHOOSE(SUMPRODUCT((K2350:L2350&gt;0)*{1,2})+1,"","переработка","норма","норма + переработка")</f>
        <v/>
      </c>
      <c r="K2350" s="30">
        <f t="shared" si="146"/>
        <v>0</v>
      </c>
      <c r="L2350" s="30">
        <f>IF(A2350="В/П",,MIN(SUMIFS(L$3:L2349,H$3:H2349,H2350,B$3:B2349,B2350)+E2350,8)-SUMIFS(L$3:L2349,H$3:H2349,H2350,B$3:B2349,B2350))</f>
        <v>0</v>
      </c>
    </row>
    <row r="2351" spans="1:12" x14ac:dyDescent="0.2">
      <c r="B2351" s="6">
        <v>45495</v>
      </c>
      <c r="C2351" s="71" t="str">
        <f t="shared" si="144"/>
        <v>Пн</v>
      </c>
      <c r="D2351" s="30" t="s">
        <v>16</v>
      </c>
      <c r="E2351" s="30">
        <v>8</v>
      </c>
      <c r="H2351" s="30" t="s">
        <v>28</v>
      </c>
      <c r="I2351" s="69">
        <f t="shared" si="145"/>
        <v>45474</v>
      </c>
      <c r="J2351" s="30" t="str">
        <f>CHOOSE(SUMPRODUCT((K2351:L2351&gt;0)*{1,2})+1,"","переработка","норма","норма + переработка")</f>
        <v>норма</v>
      </c>
      <c r="K2351" s="30">
        <f t="shared" si="146"/>
        <v>0</v>
      </c>
      <c r="L2351" s="30">
        <f>IF(A2351="В/П",,MIN(SUMIFS(L$3:L2350,H$3:H2350,H2351,B$3:B2350,B2351)+E2351,8)-SUMIFS(L$3:L2350,H$3:H2350,H2351,B$3:B2350,B2351))</f>
        <v>8</v>
      </c>
    </row>
    <row r="2352" spans="1:12" x14ac:dyDescent="0.2">
      <c r="B2352" s="6">
        <v>45496</v>
      </c>
      <c r="C2352" s="71" t="str">
        <f t="shared" si="144"/>
        <v>Вт</v>
      </c>
      <c r="D2352" s="30" t="s">
        <v>16</v>
      </c>
      <c r="E2352" s="30">
        <v>8</v>
      </c>
      <c r="H2352" s="30" t="s">
        <v>28</v>
      </c>
      <c r="I2352" s="69">
        <f t="shared" si="145"/>
        <v>45474</v>
      </c>
      <c r="J2352" s="30" t="str">
        <f>CHOOSE(SUMPRODUCT((K2352:L2352&gt;0)*{1,2})+1,"","переработка","норма","норма + переработка")</f>
        <v>норма</v>
      </c>
      <c r="K2352" s="30">
        <f t="shared" si="146"/>
        <v>0</v>
      </c>
      <c r="L2352" s="30">
        <f>IF(A2352="В/П",,MIN(SUMIFS(L$3:L2351,H$3:H2351,H2352,B$3:B2351,B2352)+E2352,8)-SUMIFS(L$3:L2351,H$3:H2351,H2352,B$3:B2351,B2352))</f>
        <v>8</v>
      </c>
    </row>
    <row r="2353" spans="1:12" x14ac:dyDescent="0.2">
      <c r="B2353" s="6">
        <v>45497</v>
      </c>
      <c r="C2353" s="71" t="str">
        <f t="shared" si="144"/>
        <v>Ср</v>
      </c>
      <c r="D2353" s="30" t="s">
        <v>35</v>
      </c>
      <c r="E2353" s="30">
        <v>8</v>
      </c>
      <c r="H2353" s="30" t="s">
        <v>28</v>
      </c>
      <c r="I2353" s="69">
        <f t="shared" si="145"/>
        <v>45474</v>
      </c>
      <c r="J2353" s="30" t="str">
        <f>CHOOSE(SUMPRODUCT((K2353:L2353&gt;0)*{1,2})+1,"","переработка","норма","норма + переработка")</f>
        <v>норма</v>
      </c>
      <c r="K2353" s="30">
        <f t="shared" si="146"/>
        <v>0</v>
      </c>
      <c r="L2353" s="30">
        <f>IF(A2353="В/П",,MIN(SUMIFS(L$3:L2352,H$3:H2352,H2353,B$3:B2352,B2353)+E2353,8)-SUMIFS(L$3:L2352,H$3:H2352,H2353,B$3:B2352,B2353))</f>
        <v>8</v>
      </c>
    </row>
    <row r="2354" spans="1:12" x14ac:dyDescent="0.2">
      <c r="B2354" s="6">
        <v>45498</v>
      </c>
      <c r="C2354" s="71" t="str">
        <f t="shared" si="144"/>
        <v>Чт</v>
      </c>
      <c r="D2354" s="30" t="s">
        <v>90</v>
      </c>
      <c r="E2354" s="30">
        <v>8</v>
      </c>
      <c r="H2354" s="30" t="s">
        <v>28</v>
      </c>
      <c r="I2354" s="69">
        <f t="shared" si="145"/>
        <v>45474</v>
      </c>
      <c r="J2354" s="30" t="str">
        <f>CHOOSE(SUMPRODUCT((K2354:L2354&gt;0)*{1,2})+1,"","переработка","норма","норма + переработка")</f>
        <v>норма</v>
      </c>
      <c r="K2354" s="30">
        <f t="shared" si="146"/>
        <v>0</v>
      </c>
      <c r="L2354" s="30">
        <f>IF(A2354="В/П",,MIN(SUMIFS(L$3:L2353,H$3:H2353,H2354,B$3:B2353,B2354)+E2354,8)-SUMIFS(L$3:L2353,H$3:H2353,H2354,B$3:B2353,B2354))</f>
        <v>8</v>
      </c>
    </row>
    <row r="2355" spans="1:12" x14ac:dyDescent="0.2">
      <c r="B2355" s="6">
        <v>45499</v>
      </c>
      <c r="C2355" s="71" t="str">
        <f t="shared" si="144"/>
        <v>Пт</v>
      </c>
      <c r="D2355" s="30" t="s">
        <v>90</v>
      </c>
      <c r="E2355" s="30">
        <v>8</v>
      </c>
      <c r="H2355" s="30" t="s">
        <v>28</v>
      </c>
      <c r="I2355" s="69">
        <f t="shared" si="145"/>
        <v>45474</v>
      </c>
      <c r="J2355" s="30" t="str">
        <f>CHOOSE(SUMPRODUCT((K2355:L2355&gt;0)*{1,2})+1,"","переработка","норма","норма + переработка")</f>
        <v>норма</v>
      </c>
      <c r="K2355" s="30">
        <f t="shared" si="146"/>
        <v>0</v>
      </c>
      <c r="L2355" s="30">
        <f>IF(A2355="В/П",,MIN(SUMIFS(L$3:L2354,H$3:H2354,H2355,B$3:B2354,B2355)+E2355,8)-SUMIFS(L$3:L2354,H$3:H2354,H2355,B$3:B2354,B2355))</f>
        <v>8</v>
      </c>
    </row>
    <row r="2356" spans="1:12" x14ac:dyDescent="0.2">
      <c r="A2356" s="66" t="s">
        <v>53</v>
      </c>
      <c r="B2356" s="6">
        <v>45500</v>
      </c>
      <c r="C2356" s="71" t="str">
        <f t="shared" si="144"/>
        <v>Сб</v>
      </c>
      <c r="D2356" s="30" t="s">
        <v>90</v>
      </c>
      <c r="E2356" s="30">
        <v>8</v>
      </c>
      <c r="H2356" s="30" t="s">
        <v>28</v>
      </c>
      <c r="I2356" s="69">
        <f t="shared" si="145"/>
        <v>45474</v>
      </c>
      <c r="J2356" s="30" t="str">
        <f>CHOOSE(SUMPRODUCT((K2356:L2356&gt;0)*{1,2})+1,"","переработка","норма","норма + переработка")</f>
        <v>переработка</v>
      </c>
      <c r="K2356" s="30">
        <f t="shared" si="146"/>
        <v>8</v>
      </c>
      <c r="L2356" s="30">
        <f>IF(A2356="В/П",,MIN(SUMIFS(L$3:L2355,H$3:H2355,H2356,B$3:B2355,B2356)+E2356,8)-SUMIFS(L$3:L2355,H$3:H2355,H2356,B$3:B2355,B2356))</f>
        <v>0</v>
      </c>
    </row>
    <row r="2357" spans="1:12" x14ac:dyDescent="0.2">
      <c r="A2357" s="66" t="s">
        <v>53</v>
      </c>
      <c r="B2357" s="6">
        <v>45501</v>
      </c>
      <c r="C2357" s="71" t="str">
        <f t="shared" si="144"/>
        <v>Вс</v>
      </c>
      <c r="D2357" s="30" t="s">
        <v>90</v>
      </c>
      <c r="E2357" s="30">
        <v>8</v>
      </c>
      <c r="H2357" s="30" t="s">
        <v>28</v>
      </c>
      <c r="I2357" s="69">
        <f t="shared" si="145"/>
        <v>45474</v>
      </c>
      <c r="J2357" s="30" t="str">
        <f>CHOOSE(SUMPRODUCT((K2357:L2357&gt;0)*{1,2})+1,"","переработка","норма","норма + переработка")</f>
        <v>переработка</v>
      </c>
      <c r="K2357" s="30">
        <f t="shared" si="146"/>
        <v>8</v>
      </c>
      <c r="L2357" s="30">
        <f>IF(A2357="В/П",,MIN(SUMIFS(L$3:L2356,H$3:H2356,H2357,B$3:B2356,B2357)+E2357,8)-SUMIFS(L$3:L2356,H$3:H2356,H2357,B$3:B2356,B2357))</f>
        <v>0</v>
      </c>
    </row>
    <row r="2358" spans="1:12" x14ac:dyDescent="0.2">
      <c r="B2358" s="6">
        <v>45502</v>
      </c>
      <c r="C2358" s="71" t="str">
        <f t="shared" si="144"/>
        <v>Пн</v>
      </c>
      <c r="D2358" s="30" t="s">
        <v>90</v>
      </c>
      <c r="E2358" s="30">
        <v>8</v>
      </c>
      <c r="H2358" s="30" t="s">
        <v>28</v>
      </c>
      <c r="I2358" s="69">
        <f t="shared" si="145"/>
        <v>45474</v>
      </c>
      <c r="J2358" s="30" t="str">
        <f>CHOOSE(SUMPRODUCT((K2358:L2358&gt;0)*{1,2})+1,"","переработка","норма","норма + переработка")</f>
        <v>норма</v>
      </c>
      <c r="K2358" s="30">
        <f t="shared" si="146"/>
        <v>0</v>
      </c>
      <c r="L2358" s="30">
        <f>IF(A2358="В/П",,MIN(SUMIFS(L$3:L2357,H$3:H2357,H2358,B$3:B2357,B2358)+E2358,8)-SUMIFS(L$3:L2357,H$3:H2357,H2358,B$3:B2357,B2358))</f>
        <v>8</v>
      </c>
    </row>
    <row r="2359" spans="1:12" x14ac:dyDescent="0.2">
      <c r="B2359" s="6">
        <v>45503</v>
      </c>
      <c r="C2359" s="71" t="str">
        <f t="shared" si="144"/>
        <v>Вт</v>
      </c>
      <c r="D2359" s="30" t="s">
        <v>90</v>
      </c>
      <c r="E2359" s="30">
        <v>8</v>
      </c>
      <c r="H2359" s="30" t="s">
        <v>28</v>
      </c>
      <c r="I2359" s="69">
        <f t="shared" si="145"/>
        <v>45474</v>
      </c>
      <c r="J2359" s="30" t="str">
        <f>CHOOSE(SUMPRODUCT((K2359:L2359&gt;0)*{1,2})+1,"","переработка","норма","норма + переработка")</f>
        <v>норма</v>
      </c>
      <c r="K2359" s="30">
        <f t="shared" si="146"/>
        <v>0</v>
      </c>
      <c r="L2359" s="30">
        <f>IF(A2359="В/П",,MIN(SUMIFS(L$3:L2358,H$3:H2358,H2359,B$3:B2358,B2359)+E2359,8)-SUMIFS(L$3:L2358,H$3:H2358,H2359,B$3:B2358,B2359))</f>
        <v>8</v>
      </c>
    </row>
    <row r="2360" spans="1:12" x14ac:dyDescent="0.2">
      <c r="B2360" s="6">
        <v>45504</v>
      </c>
      <c r="C2360" s="71" t="str">
        <f t="shared" si="144"/>
        <v>Ср</v>
      </c>
      <c r="D2360" s="30" t="s">
        <v>35</v>
      </c>
      <c r="E2360" s="30">
        <v>8</v>
      </c>
      <c r="H2360" s="30" t="s">
        <v>28</v>
      </c>
      <c r="I2360" s="69">
        <f t="shared" si="145"/>
        <v>45474</v>
      </c>
      <c r="J2360" s="30" t="str">
        <f>CHOOSE(SUMPRODUCT((K2360:L2360&gt;0)*{1,2})+1,"","переработка","норма","норма + переработка")</f>
        <v>норма</v>
      </c>
      <c r="K2360" s="30">
        <f t="shared" si="146"/>
        <v>0</v>
      </c>
      <c r="L2360" s="30">
        <f>IF(A2360="В/П",,MIN(SUMIFS(L$3:L2359,H$3:H2359,H2360,B$3:B2359,B2360)+E2360,8)-SUMIFS(L$3:L2359,H$3:H2359,H2360,B$3:B2359,B2360))</f>
        <v>8</v>
      </c>
    </row>
    <row r="2361" spans="1:12" x14ac:dyDescent="0.2">
      <c r="B2361" s="6">
        <v>45474</v>
      </c>
      <c r="C2361" s="71" t="str">
        <f t="shared" si="144"/>
        <v>Пн</v>
      </c>
      <c r="D2361" s="30" t="s">
        <v>45</v>
      </c>
      <c r="E2361" s="30">
        <v>8</v>
      </c>
      <c r="H2361" s="30" t="s">
        <v>31</v>
      </c>
      <c r="I2361" s="69">
        <f t="shared" ref="I2361:I2424" si="147">EOMONTH(B2361,-1)+1</f>
        <v>45474</v>
      </c>
      <c r="J2361" s="30" t="str">
        <f>CHOOSE(SUMPRODUCT((K2361:L2361&gt;0)*{1,2})+1,"","переработка","норма","норма + переработка")</f>
        <v>норма</v>
      </c>
      <c r="K2361" s="30">
        <f t="shared" si="146"/>
        <v>0</v>
      </c>
      <c r="L2361" s="30">
        <f>IF(A2361="В/П",,MIN(SUMIFS(L$3:L2360,H$3:H2360,H2361,B$3:B2360,B2361)+E2361,8)-SUMIFS(L$3:L2360,H$3:H2360,H2361,B$3:B2360,B2361))</f>
        <v>8</v>
      </c>
    </row>
    <row r="2362" spans="1:12" x14ac:dyDescent="0.2">
      <c r="B2362" s="6">
        <v>45475</v>
      </c>
      <c r="C2362" s="71" t="str">
        <f t="shared" si="144"/>
        <v>Вт</v>
      </c>
      <c r="D2362" s="30" t="s">
        <v>45</v>
      </c>
      <c r="E2362" s="30">
        <v>8</v>
      </c>
      <c r="H2362" s="30" t="s">
        <v>31</v>
      </c>
      <c r="I2362" s="69">
        <f t="shared" si="147"/>
        <v>45474</v>
      </c>
      <c r="J2362" s="30" t="str">
        <f>CHOOSE(SUMPRODUCT((K2362:L2362&gt;0)*{1,2})+1,"","переработка","норма","норма + переработка")</f>
        <v>норма</v>
      </c>
      <c r="K2362" s="30">
        <f t="shared" si="146"/>
        <v>0</v>
      </c>
      <c r="L2362" s="30">
        <f>IF(A2362="В/П",,MIN(SUMIFS(L$3:L2361,H$3:H2361,H2362,B$3:B2361,B2362)+E2362,8)-SUMIFS(L$3:L2361,H$3:H2361,H2362,B$3:B2361,B2362))</f>
        <v>8</v>
      </c>
    </row>
    <row r="2363" spans="1:12" x14ac:dyDescent="0.2">
      <c r="B2363" s="6">
        <v>45476</v>
      </c>
      <c r="C2363" s="71" t="str">
        <f t="shared" si="144"/>
        <v>Ср</v>
      </c>
      <c r="D2363" s="30" t="s">
        <v>45</v>
      </c>
      <c r="E2363" s="30">
        <v>8</v>
      </c>
      <c r="H2363" s="30" t="s">
        <v>31</v>
      </c>
      <c r="I2363" s="69">
        <f t="shared" si="147"/>
        <v>45474</v>
      </c>
      <c r="J2363" s="30" t="str">
        <f>CHOOSE(SUMPRODUCT((K2363:L2363&gt;0)*{1,2})+1,"","переработка","норма","норма + переработка")</f>
        <v>норма</v>
      </c>
      <c r="K2363" s="30">
        <f t="shared" si="146"/>
        <v>0</v>
      </c>
      <c r="L2363" s="30">
        <f>IF(A2363="В/П",,MIN(SUMIFS(L$3:L2362,H$3:H2362,H2363,B$3:B2362,B2363)+E2363,8)-SUMIFS(L$3:L2362,H$3:H2362,H2363,B$3:B2362,B2363))</f>
        <v>8</v>
      </c>
    </row>
    <row r="2364" spans="1:12" x14ac:dyDescent="0.2">
      <c r="B2364" s="6">
        <v>45477</v>
      </c>
      <c r="C2364" s="71" t="str">
        <f t="shared" ref="C2364:C2427" si="148">TEXT(B2364,"ДДД")</f>
        <v>Чт</v>
      </c>
      <c r="D2364" s="30" t="s">
        <v>45</v>
      </c>
      <c r="E2364" s="30">
        <v>8</v>
      </c>
      <c r="H2364" s="30" t="s">
        <v>31</v>
      </c>
      <c r="I2364" s="69">
        <f t="shared" si="147"/>
        <v>45474</v>
      </c>
      <c r="J2364" s="30" t="str">
        <f>CHOOSE(SUMPRODUCT((K2364:L2364&gt;0)*{1,2})+1,"","переработка","норма","норма + переработка")</f>
        <v>норма</v>
      </c>
      <c r="K2364" s="30">
        <f t="shared" si="146"/>
        <v>0</v>
      </c>
      <c r="L2364" s="30">
        <f>IF(A2364="В/П",,MIN(SUMIFS(L$3:L2363,H$3:H2363,H2364,B$3:B2363,B2364)+E2364,8)-SUMIFS(L$3:L2363,H$3:H2363,H2364,B$3:B2363,B2364))</f>
        <v>8</v>
      </c>
    </row>
    <row r="2365" spans="1:12" x14ac:dyDescent="0.2">
      <c r="B2365" s="6">
        <v>45478</v>
      </c>
      <c r="C2365" s="71" t="str">
        <f t="shared" si="148"/>
        <v>Пт</v>
      </c>
      <c r="D2365" s="30" t="s">
        <v>45</v>
      </c>
      <c r="E2365" s="30">
        <v>8</v>
      </c>
      <c r="H2365" s="30" t="s">
        <v>31</v>
      </c>
      <c r="I2365" s="69">
        <f t="shared" si="147"/>
        <v>45474</v>
      </c>
      <c r="J2365" s="30" t="str">
        <f>CHOOSE(SUMPRODUCT((K2365:L2365&gt;0)*{1,2})+1,"","переработка","норма","норма + переработка")</f>
        <v>норма</v>
      </c>
      <c r="K2365" s="30">
        <f t="shared" si="146"/>
        <v>0</v>
      </c>
      <c r="L2365" s="30">
        <f>IF(A2365="В/П",,MIN(SUMIFS(L$3:L2364,H$3:H2364,H2365,B$3:B2364,B2365)+E2365,8)-SUMIFS(L$3:L2364,H$3:H2364,H2365,B$3:B2364,B2365))</f>
        <v>8</v>
      </c>
    </row>
    <row r="2366" spans="1:12" x14ac:dyDescent="0.2">
      <c r="A2366" s="66" t="s">
        <v>53</v>
      </c>
      <c r="B2366" s="6">
        <v>45479</v>
      </c>
      <c r="C2366" s="71" t="str">
        <f t="shared" si="148"/>
        <v>Сб</v>
      </c>
      <c r="E2366" s="30">
        <v>0</v>
      </c>
      <c r="H2366" s="30" t="s">
        <v>31</v>
      </c>
      <c r="I2366" s="69">
        <f t="shared" si="147"/>
        <v>45474</v>
      </c>
      <c r="J2366" s="30" t="str">
        <f>CHOOSE(SUMPRODUCT((K2366:L2366&gt;0)*{1,2})+1,"","переработка","норма","норма + переработка")</f>
        <v/>
      </c>
      <c r="K2366" s="30">
        <f t="shared" si="146"/>
        <v>0</v>
      </c>
      <c r="L2366" s="30">
        <f>IF(A2366="В/П",,MIN(SUMIFS(L$3:L2365,H$3:H2365,H2366,B$3:B2365,B2366)+E2366,8)-SUMIFS(L$3:L2365,H$3:H2365,H2366,B$3:B2365,B2366))</f>
        <v>0</v>
      </c>
    </row>
    <row r="2367" spans="1:12" x14ac:dyDescent="0.2">
      <c r="A2367" s="66" t="s">
        <v>53</v>
      </c>
      <c r="B2367" s="6">
        <v>45480</v>
      </c>
      <c r="C2367" s="71" t="str">
        <f t="shared" si="148"/>
        <v>Вс</v>
      </c>
      <c r="E2367" s="30">
        <v>0</v>
      </c>
      <c r="H2367" s="30" t="s">
        <v>31</v>
      </c>
      <c r="I2367" s="69">
        <f t="shared" si="147"/>
        <v>45474</v>
      </c>
      <c r="J2367" s="30" t="str">
        <f>CHOOSE(SUMPRODUCT((K2367:L2367&gt;0)*{1,2})+1,"","переработка","норма","норма + переработка")</f>
        <v/>
      </c>
      <c r="K2367" s="30">
        <f t="shared" si="146"/>
        <v>0</v>
      </c>
      <c r="L2367" s="30">
        <f>IF(A2367="В/П",,MIN(SUMIFS(L$3:L2366,H$3:H2366,H2367,B$3:B2366,B2367)+E2367,8)-SUMIFS(L$3:L2366,H$3:H2366,H2367,B$3:B2366,B2367))</f>
        <v>0</v>
      </c>
    </row>
    <row r="2368" spans="1:12" x14ac:dyDescent="0.2">
      <c r="B2368" s="6">
        <v>45481</v>
      </c>
      <c r="C2368" s="71" t="str">
        <f t="shared" si="148"/>
        <v>Пн</v>
      </c>
      <c r="D2368" s="30" t="s">
        <v>45</v>
      </c>
      <c r="E2368" s="30">
        <v>8</v>
      </c>
      <c r="H2368" s="30" t="s">
        <v>31</v>
      </c>
      <c r="I2368" s="69">
        <f t="shared" si="147"/>
        <v>45474</v>
      </c>
      <c r="J2368" s="30" t="str">
        <f>CHOOSE(SUMPRODUCT((K2368:L2368&gt;0)*{1,2})+1,"","переработка","норма","норма + переработка")</f>
        <v>норма</v>
      </c>
      <c r="K2368" s="30">
        <f t="shared" si="146"/>
        <v>0</v>
      </c>
      <c r="L2368" s="30">
        <f>IF(A2368="В/П",,MIN(SUMIFS(L$3:L2367,H$3:H2367,H2368,B$3:B2367,B2368)+E2368,8)-SUMIFS(L$3:L2367,H$3:H2367,H2368,B$3:B2367,B2368))</f>
        <v>8</v>
      </c>
    </row>
    <row r="2369" spans="1:12" x14ac:dyDescent="0.2">
      <c r="B2369" s="6">
        <v>45482</v>
      </c>
      <c r="C2369" s="71" t="str">
        <f t="shared" si="148"/>
        <v>Вт</v>
      </c>
      <c r="D2369" s="30" t="s">
        <v>45</v>
      </c>
      <c r="E2369" s="30">
        <v>8</v>
      </c>
      <c r="H2369" s="30" t="s">
        <v>31</v>
      </c>
      <c r="I2369" s="69">
        <f t="shared" si="147"/>
        <v>45474</v>
      </c>
      <c r="J2369" s="30" t="str">
        <f>CHOOSE(SUMPRODUCT((K2369:L2369&gt;0)*{1,2})+1,"","переработка","норма","норма + переработка")</f>
        <v>норма</v>
      </c>
      <c r="K2369" s="30">
        <f t="shared" si="146"/>
        <v>0</v>
      </c>
      <c r="L2369" s="30">
        <f>IF(A2369="В/П",,MIN(SUMIFS(L$3:L2368,H$3:H2368,H2369,B$3:B2368,B2369)+E2369,8)-SUMIFS(L$3:L2368,H$3:H2368,H2369,B$3:B2368,B2369))</f>
        <v>8</v>
      </c>
    </row>
    <row r="2370" spans="1:12" x14ac:dyDescent="0.2">
      <c r="B2370" s="6">
        <v>45483</v>
      </c>
      <c r="C2370" s="71" t="str">
        <f t="shared" si="148"/>
        <v>Ср</v>
      </c>
      <c r="D2370" s="30" t="s">
        <v>45</v>
      </c>
      <c r="E2370" s="30">
        <v>8</v>
      </c>
      <c r="H2370" s="30" t="s">
        <v>31</v>
      </c>
      <c r="I2370" s="69">
        <f t="shared" si="147"/>
        <v>45474</v>
      </c>
      <c r="J2370" s="30" t="str">
        <f>CHOOSE(SUMPRODUCT((K2370:L2370&gt;0)*{1,2})+1,"","переработка","норма","норма + переработка")</f>
        <v>норма</v>
      </c>
      <c r="K2370" s="30">
        <f t="shared" si="146"/>
        <v>0</v>
      </c>
      <c r="L2370" s="30">
        <f>IF(A2370="В/П",,MIN(SUMIFS(L$3:L2369,H$3:H2369,H2370,B$3:B2369,B2370)+E2370,8)-SUMIFS(L$3:L2369,H$3:H2369,H2370,B$3:B2369,B2370))</f>
        <v>8</v>
      </c>
    </row>
    <row r="2371" spans="1:12" x14ac:dyDescent="0.2">
      <c r="B2371" s="6">
        <v>45484</v>
      </c>
      <c r="C2371" s="71" t="str">
        <f t="shared" si="148"/>
        <v>Чт</v>
      </c>
      <c r="D2371" s="30" t="s">
        <v>45</v>
      </c>
      <c r="E2371" s="30">
        <v>8</v>
      </c>
      <c r="H2371" s="30" t="s">
        <v>31</v>
      </c>
      <c r="I2371" s="69">
        <f t="shared" si="147"/>
        <v>45474</v>
      </c>
      <c r="J2371" s="30" t="str">
        <f>CHOOSE(SUMPRODUCT((K2371:L2371&gt;0)*{1,2})+1,"","переработка","норма","норма + переработка")</f>
        <v>норма</v>
      </c>
      <c r="K2371" s="30">
        <f t="shared" si="146"/>
        <v>0</v>
      </c>
      <c r="L2371" s="30">
        <f>IF(A2371="В/П",,MIN(SUMIFS(L$3:L2370,H$3:H2370,H2371,B$3:B2370,B2371)+E2371,8)-SUMIFS(L$3:L2370,H$3:H2370,H2371,B$3:B2370,B2371))</f>
        <v>8</v>
      </c>
    </row>
    <row r="2372" spans="1:12" x14ac:dyDescent="0.2">
      <c r="B2372" s="6">
        <v>45485</v>
      </c>
      <c r="C2372" s="71" t="str">
        <f t="shared" si="148"/>
        <v>Пт</v>
      </c>
      <c r="D2372" s="30" t="s">
        <v>45</v>
      </c>
      <c r="E2372" s="30">
        <v>8</v>
      </c>
      <c r="H2372" s="30" t="s">
        <v>31</v>
      </c>
      <c r="I2372" s="69">
        <f t="shared" si="147"/>
        <v>45474</v>
      </c>
      <c r="J2372" s="30" t="str">
        <f>CHOOSE(SUMPRODUCT((K2372:L2372&gt;0)*{1,2})+1,"","переработка","норма","норма + переработка")</f>
        <v>норма</v>
      </c>
      <c r="K2372" s="30">
        <f t="shared" si="146"/>
        <v>0</v>
      </c>
      <c r="L2372" s="30">
        <f>IF(A2372="В/П",,MIN(SUMIFS(L$3:L2371,H$3:H2371,H2372,B$3:B2371,B2372)+E2372,8)-SUMIFS(L$3:L2371,H$3:H2371,H2372,B$3:B2371,B2372))</f>
        <v>8</v>
      </c>
    </row>
    <row r="2373" spans="1:12" x14ac:dyDescent="0.2">
      <c r="A2373" s="66" t="s">
        <v>53</v>
      </c>
      <c r="B2373" s="6">
        <v>45486</v>
      </c>
      <c r="C2373" s="71" t="str">
        <f t="shared" si="148"/>
        <v>Сб</v>
      </c>
      <c r="E2373" s="30">
        <v>0</v>
      </c>
      <c r="H2373" s="30" t="s">
        <v>31</v>
      </c>
      <c r="I2373" s="69">
        <f t="shared" si="147"/>
        <v>45474</v>
      </c>
      <c r="J2373" s="30" t="str">
        <f>CHOOSE(SUMPRODUCT((K2373:L2373&gt;0)*{1,2})+1,"","переработка","норма","норма + переработка")</f>
        <v/>
      </c>
      <c r="K2373" s="30">
        <f t="shared" si="146"/>
        <v>0</v>
      </c>
      <c r="L2373" s="30">
        <f>IF(A2373="В/П",,MIN(SUMIFS(L$3:L2372,H$3:H2372,H2373,B$3:B2372,B2373)+E2373,8)-SUMIFS(L$3:L2372,H$3:H2372,H2373,B$3:B2372,B2373))</f>
        <v>0</v>
      </c>
    </row>
    <row r="2374" spans="1:12" x14ac:dyDescent="0.2">
      <c r="A2374" s="66" t="s">
        <v>53</v>
      </c>
      <c r="B2374" s="6">
        <v>45487</v>
      </c>
      <c r="C2374" s="71" t="str">
        <f t="shared" si="148"/>
        <v>Вс</v>
      </c>
      <c r="E2374" s="30">
        <v>0</v>
      </c>
      <c r="H2374" s="30" t="s">
        <v>31</v>
      </c>
      <c r="I2374" s="69">
        <f t="shared" si="147"/>
        <v>45474</v>
      </c>
      <c r="J2374" s="30" t="str">
        <f>CHOOSE(SUMPRODUCT((K2374:L2374&gt;0)*{1,2})+1,"","переработка","норма","норма + переработка")</f>
        <v/>
      </c>
      <c r="K2374" s="30">
        <f t="shared" si="146"/>
        <v>0</v>
      </c>
      <c r="L2374" s="30">
        <f>IF(A2374="В/П",,MIN(SUMIFS(L$3:L2373,H$3:H2373,H2374,B$3:B2373,B2374)+E2374,8)-SUMIFS(L$3:L2373,H$3:H2373,H2374,B$3:B2373,B2374))</f>
        <v>0</v>
      </c>
    </row>
    <row r="2375" spans="1:12" x14ac:dyDescent="0.2">
      <c r="B2375" s="6">
        <v>45488</v>
      </c>
      <c r="C2375" s="71" t="str">
        <f t="shared" si="148"/>
        <v>Пн</v>
      </c>
      <c r="D2375" s="30" t="s">
        <v>91</v>
      </c>
      <c r="E2375" s="30">
        <v>8</v>
      </c>
      <c r="H2375" s="30" t="s">
        <v>31</v>
      </c>
      <c r="I2375" s="69">
        <f t="shared" si="147"/>
        <v>45474</v>
      </c>
      <c r="J2375" s="30" t="str">
        <f>CHOOSE(SUMPRODUCT((K2375:L2375&gt;0)*{1,2})+1,"","переработка","норма","норма + переработка")</f>
        <v>норма</v>
      </c>
      <c r="K2375" s="30">
        <f t="shared" si="146"/>
        <v>0</v>
      </c>
      <c r="L2375" s="30">
        <f>IF(A2375="В/П",,MIN(SUMIFS(L$3:L2374,H$3:H2374,H2375,B$3:B2374,B2375)+E2375,8)-SUMIFS(L$3:L2374,H$3:H2374,H2375,B$3:B2374,B2375))</f>
        <v>8</v>
      </c>
    </row>
    <row r="2376" spans="1:12" x14ac:dyDescent="0.2">
      <c r="B2376" s="6">
        <v>45489</v>
      </c>
      <c r="C2376" s="71" t="str">
        <f t="shared" si="148"/>
        <v>Вт</v>
      </c>
      <c r="D2376" s="30" t="s">
        <v>91</v>
      </c>
      <c r="E2376" s="30">
        <v>8</v>
      </c>
      <c r="H2376" s="30" t="s">
        <v>31</v>
      </c>
      <c r="I2376" s="69">
        <f t="shared" si="147"/>
        <v>45474</v>
      </c>
      <c r="J2376" s="30" t="str">
        <f>CHOOSE(SUMPRODUCT((K2376:L2376&gt;0)*{1,2})+1,"","переработка","норма","норма + переработка")</f>
        <v>норма</v>
      </c>
      <c r="K2376" s="30">
        <f t="shared" si="146"/>
        <v>0</v>
      </c>
      <c r="L2376" s="30">
        <f>IF(A2376="В/П",,MIN(SUMIFS(L$3:L2375,H$3:H2375,H2376,B$3:B2375,B2376)+E2376,8)-SUMIFS(L$3:L2375,H$3:H2375,H2376,B$3:B2375,B2376))</f>
        <v>8</v>
      </c>
    </row>
    <row r="2377" spans="1:12" x14ac:dyDescent="0.2">
      <c r="B2377" s="6">
        <v>45490</v>
      </c>
      <c r="C2377" s="71" t="str">
        <f t="shared" si="148"/>
        <v>Ср</v>
      </c>
      <c r="D2377" s="30" t="s">
        <v>91</v>
      </c>
      <c r="E2377" s="30">
        <v>8</v>
      </c>
      <c r="H2377" s="30" t="s">
        <v>31</v>
      </c>
      <c r="I2377" s="69">
        <f t="shared" si="147"/>
        <v>45474</v>
      </c>
      <c r="J2377" s="30" t="str">
        <f>CHOOSE(SUMPRODUCT((K2377:L2377&gt;0)*{1,2})+1,"","переработка","норма","норма + переработка")</f>
        <v>норма</v>
      </c>
      <c r="K2377" s="30">
        <f t="shared" si="146"/>
        <v>0</v>
      </c>
      <c r="L2377" s="30">
        <f>IF(A2377="В/П",,MIN(SUMIFS(L$3:L2376,H$3:H2376,H2377,B$3:B2376,B2377)+E2377,8)-SUMIFS(L$3:L2376,H$3:H2376,H2377,B$3:B2376,B2377))</f>
        <v>8</v>
      </c>
    </row>
    <row r="2378" spans="1:12" x14ac:dyDescent="0.2">
      <c r="B2378" s="6">
        <v>45491</v>
      </c>
      <c r="C2378" s="71" t="str">
        <f t="shared" si="148"/>
        <v>Чт</v>
      </c>
      <c r="D2378" s="30" t="s">
        <v>91</v>
      </c>
      <c r="E2378" s="30">
        <v>8</v>
      </c>
      <c r="H2378" s="30" t="s">
        <v>31</v>
      </c>
      <c r="I2378" s="69">
        <f t="shared" si="147"/>
        <v>45474</v>
      </c>
      <c r="J2378" s="30" t="str">
        <f>CHOOSE(SUMPRODUCT((K2378:L2378&gt;0)*{1,2})+1,"","переработка","норма","норма + переработка")</f>
        <v>норма</v>
      </c>
      <c r="K2378" s="30">
        <f t="shared" si="146"/>
        <v>0</v>
      </c>
      <c r="L2378" s="30">
        <f>IF(A2378="В/П",,MIN(SUMIFS(L$3:L2377,H$3:H2377,H2378,B$3:B2377,B2378)+E2378,8)-SUMIFS(L$3:L2377,H$3:H2377,H2378,B$3:B2377,B2378))</f>
        <v>8</v>
      </c>
    </row>
    <row r="2379" spans="1:12" x14ac:dyDescent="0.2">
      <c r="B2379" s="6">
        <v>45492</v>
      </c>
      <c r="C2379" s="71" t="str">
        <f t="shared" si="148"/>
        <v>Пт</v>
      </c>
      <c r="D2379" s="30" t="s">
        <v>91</v>
      </c>
      <c r="E2379" s="30">
        <v>8</v>
      </c>
      <c r="H2379" s="30" t="s">
        <v>31</v>
      </c>
      <c r="I2379" s="69">
        <f t="shared" si="147"/>
        <v>45474</v>
      </c>
      <c r="J2379" s="30" t="str">
        <f>CHOOSE(SUMPRODUCT((K2379:L2379&gt;0)*{1,2})+1,"","переработка","норма","норма + переработка")</f>
        <v>норма</v>
      </c>
      <c r="K2379" s="30">
        <f t="shared" si="146"/>
        <v>0</v>
      </c>
      <c r="L2379" s="30">
        <f>IF(A2379="В/П",,MIN(SUMIFS(L$3:L2378,H$3:H2378,H2379,B$3:B2378,B2379)+E2379,8)-SUMIFS(L$3:L2378,H$3:H2378,H2379,B$3:B2378,B2379))</f>
        <v>8</v>
      </c>
    </row>
    <row r="2380" spans="1:12" x14ac:dyDescent="0.2">
      <c r="A2380" s="66" t="s">
        <v>53</v>
      </c>
      <c r="B2380" s="6">
        <v>45493</v>
      </c>
      <c r="C2380" s="71" t="str">
        <f t="shared" si="148"/>
        <v>Сб</v>
      </c>
      <c r="E2380" s="30">
        <v>0</v>
      </c>
      <c r="H2380" s="30" t="s">
        <v>31</v>
      </c>
      <c r="I2380" s="69">
        <f t="shared" si="147"/>
        <v>45474</v>
      </c>
      <c r="J2380" s="30" t="str">
        <f>CHOOSE(SUMPRODUCT((K2380:L2380&gt;0)*{1,2})+1,"","переработка","норма","норма + переработка")</f>
        <v/>
      </c>
      <c r="K2380" s="30">
        <f t="shared" si="146"/>
        <v>0</v>
      </c>
      <c r="L2380" s="30">
        <f>IF(A2380="В/П",,MIN(SUMIFS(L$3:L2379,H$3:H2379,H2380,B$3:B2379,B2380)+E2380,8)-SUMIFS(L$3:L2379,H$3:H2379,H2380,B$3:B2379,B2380))</f>
        <v>0</v>
      </c>
    </row>
    <row r="2381" spans="1:12" x14ac:dyDescent="0.2">
      <c r="A2381" s="66" t="s">
        <v>53</v>
      </c>
      <c r="B2381" s="6">
        <v>45494</v>
      </c>
      <c r="C2381" s="71" t="str">
        <f t="shared" si="148"/>
        <v>Вс</v>
      </c>
      <c r="E2381" s="30">
        <v>0</v>
      </c>
      <c r="H2381" s="30" t="s">
        <v>31</v>
      </c>
      <c r="I2381" s="69">
        <f t="shared" si="147"/>
        <v>45474</v>
      </c>
      <c r="J2381" s="30" t="str">
        <f>CHOOSE(SUMPRODUCT((K2381:L2381&gt;0)*{1,2})+1,"","переработка","норма","норма + переработка")</f>
        <v/>
      </c>
      <c r="K2381" s="30">
        <f t="shared" si="146"/>
        <v>0</v>
      </c>
      <c r="L2381" s="30">
        <f>IF(A2381="В/П",,MIN(SUMIFS(L$3:L2380,H$3:H2380,H2381,B$3:B2380,B2381)+E2381,8)-SUMIFS(L$3:L2380,H$3:H2380,H2381,B$3:B2380,B2381))</f>
        <v>0</v>
      </c>
    </row>
    <row r="2382" spans="1:12" x14ac:dyDescent="0.2">
      <c r="B2382" s="6">
        <v>45495</v>
      </c>
      <c r="C2382" s="71" t="str">
        <f t="shared" si="148"/>
        <v>Пн</v>
      </c>
      <c r="D2382" s="30" t="s">
        <v>24</v>
      </c>
      <c r="E2382" s="30">
        <v>8</v>
      </c>
      <c r="H2382" s="30" t="s">
        <v>31</v>
      </c>
      <c r="I2382" s="69">
        <f t="shared" si="147"/>
        <v>45474</v>
      </c>
      <c r="J2382" s="30" t="str">
        <f>CHOOSE(SUMPRODUCT((K2382:L2382&gt;0)*{1,2})+1,"","переработка","норма","норма + переработка")</f>
        <v>норма</v>
      </c>
      <c r="K2382" s="30">
        <f t="shared" si="146"/>
        <v>0</v>
      </c>
      <c r="L2382" s="30">
        <f>IF(A2382="В/П",,MIN(SUMIFS(L$3:L2381,H$3:H2381,H2382,B$3:B2381,B2382)+E2382,8)-SUMIFS(L$3:L2381,H$3:H2381,H2382,B$3:B2381,B2382))</f>
        <v>8</v>
      </c>
    </row>
    <row r="2383" spans="1:12" x14ac:dyDescent="0.2">
      <c r="B2383" s="6">
        <v>45496</v>
      </c>
      <c r="C2383" s="71" t="str">
        <f t="shared" si="148"/>
        <v>Вт</v>
      </c>
      <c r="D2383" s="30" t="s">
        <v>24</v>
      </c>
      <c r="E2383" s="30">
        <v>8</v>
      </c>
      <c r="H2383" s="30" t="s">
        <v>31</v>
      </c>
      <c r="I2383" s="69">
        <f t="shared" si="147"/>
        <v>45474</v>
      </c>
      <c r="J2383" s="30" t="str">
        <f>CHOOSE(SUMPRODUCT((K2383:L2383&gt;0)*{1,2})+1,"","переработка","норма","норма + переработка")</f>
        <v>норма</v>
      </c>
      <c r="K2383" s="30">
        <f t="shared" ref="K2383:K2446" si="149">MIN(E2383,E2383-L2383)</f>
        <v>0</v>
      </c>
      <c r="L2383" s="30">
        <f>IF(A2383="В/П",,MIN(SUMIFS(L$3:L2382,H$3:H2382,H2383,B$3:B2382,B2383)+E2383,8)-SUMIFS(L$3:L2382,H$3:H2382,H2383,B$3:B2382,B2383))</f>
        <v>8</v>
      </c>
    </row>
    <row r="2384" spans="1:12" x14ac:dyDescent="0.2">
      <c r="B2384" s="6">
        <v>45497</v>
      </c>
      <c r="C2384" s="71" t="str">
        <f t="shared" si="148"/>
        <v>Ср</v>
      </c>
      <c r="D2384" s="30" t="s">
        <v>24</v>
      </c>
      <c r="E2384" s="30">
        <v>8</v>
      </c>
      <c r="H2384" s="30" t="s">
        <v>31</v>
      </c>
      <c r="I2384" s="69">
        <f t="shared" si="147"/>
        <v>45474</v>
      </c>
      <c r="J2384" s="30" t="str">
        <f>CHOOSE(SUMPRODUCT((K2384:L2384&gt;0)*{1,2})+1,"","переработка","норма","норма + переработка")</f>
        <v>норма</v>
      </c>
      <c r="K2384" s="30">
        <f t="shared" si="149"/>
        <v>0</v>
      </c>
      <c r="L2384" s="30">
        <f>IF(A2384="В/П",,MIN(SUMIFS(L$3:L2383,H$3:H2383,H2384,B$3:B2383,B2384)+E2384,8)-SUMIFS(L$3:L2383,H$3:H2383,H2384,B$3:B2383,B2384))</f>
        <v>8</v>
      </c>
    </row>
    <row r="2385" spans="1:12" x14ac:dyDescent="0.2">
      <c r="B2385" s="6">
        <v>45498</v>
      </c>
      <c r="C2385" s="71" t="str">
        <f t="shared" si="148"/>
        <v>Чт</v>
      </c>
      <c r="D2385" s="30" t="s">
        <v>24</v>
      </c>
      <c r="E2385" s="30">
        <v>8</v>
      </c>
      <c r="H2385" s="30" t="s">
        <v>31</v>
      </c>
      <c r="I2385" s="69">
        <f t="shared" si="147"/>
        <v>45474</v>
      </c>
      <c r="J2385" s="30" t="str">
        <f>CHOOSE(SUMPRODUCT((K2385:L2385&gt;0)*{1,2})+1,"","переработка","норма","норма + переработка")</f>
        <v>норма</v>
      </c>
      <c r="K2385" s="30">
        <f t="shared" si="149"/>
        <v>0</v>
      </c>
      <c r="L2385" s="30">
        <f>IF(A2385="В/П",,MIN(SUMIFS(L$3:L2384,H$3:H2384,H2385,B$3:B2384,B2385)+E2385,8)-SUMIFS(L$3:L2384,H$3:H2384,H2385,B$3:B2384,B2385))</f>
        <v>8</v>
      </c>
    </row>
    <row r="2386" spans="1:12" x14ac:dyDescent="0.2">
      <c r="B2386" s="6">
        <v>45499</v>
      </c>
      <c r="C2386" s="71" t="str">
        <f t="shared" si="148"/>
        <v>Пт</v>
      </c>
      <c r="D2386" s="30" t="s">
        <v>24</v>
      </c>
      <c r="E2386" s="30">
        <v>8</v>
      </c>
      <c r="H2386" s="30" t="s">
        <v>31</v>
      </c>
      <c r="I2386" s="69">
        <f t="shared" si="147"/>
        <v>45474</v>
      </c>
      <c r="J2386" s="30" t="str">
        <f>CHOOSE(SUMPRODUCT((K2386:L2386&gt;0)*{1,2})+1,"","переработка","норма","норма + переработка")</f>
        <v>норма</v>
      </c>
      <c r="K2386" s="30">
        <f t="shared" si="149"/>
        <v>0</v>
      </c>
      <c r="L2386" s="30">
        <f>IF(A2386="В/П",,MIN(SUMIFS(L$3:L2385,H$3:H2385,H2386,B$3:B2385,B2386)+E2386,8)-SUMIFS(L$3:L2385,H$3:H2385,H2386,B$3:B2385,B2386))</f>
        <v>8</v>
      </c>
    </row>
    <row r="2387" spans="1:12" x14ac:dyDescent="0.2">
      <c r="A2387" s="66" t="s">
        <v>53</v>
      </c>
      <c r="B2387" s="6">
        <v>45500</v>
      </c>
      <c r="C2387" s="71" t="str">
        <f t="shared" si="148"/>
        <v>Сб</v>
      </c>
      <c r="E2387" s="30">
        <v>0</v>
      </c>
      <c r="H2387" s="30" t="s">
        <v>31</v>
      </c>
      <c r="I2387" s="69">
        <f t="shared" si="147"/>
        <v>45474</v>
      </c>
      <c r="J2387" s="30" t="str">
        <f>CHOOSE(SUMPRODUCT((K2387:L2387&gt;0)*{1,2})+1,"","переработка","норма","норма + переработка")</f>
        <v/>
      </c>
      <c r="K2387" s="30">
        <f t="shared" si="149"/>
        <v>0</v>
      </c>
      <c r="L2387" s="30">
        <f>IF(A2387="В/П",,MIN(SUMIFS(L$3:L2386,H$3:H2386,H2387,B$3:B2386,B2387)+E2387,8)-SUMIFS(L$3:L2386,H$3:H2386,H2387,B$3:B2386,B2387))</f>
        <v>0</v>
      </c>
    </row>
    <row r="2388" spans="1:12" x14ac:dyDescent="0.2">
      <c r="A2388" s="66" t="s">
        <v>53</v>
      </c>
      <c r="B2388" s="6">
        <v>45501</v>
      </c>
      <c r="C2388" s="71" t="str">
        <f t="shared" si="148"/>
        <v>Вс</v>
      </c>
      <c r="E2388" s="30">
        <v>0</v>
      </c>
      <c r="H2388" s="30" t="s">
        <v>31</v>
      </c>
      <c r="I2388" s="69">
        <f t="shared" si="147"/>
        <v>45474</v>
      </c>
      <c r="J2388" s="30" t="str">
        <f>CHOOSE(SUMPRODUCT((K2388:L2388&gt;0)*{1,2})+1,"","переработка","норма","норма + переработка")</f>
        <v/>
      </c>
      <c r="K2388" s="30">
        <f t="shared" si="149"/>
        <v>0</v>
      </c>
      <c r="L2388" s="30">
        <f>IF(A2388="В/П",,MIN(SUMIFS(L$3:L2387,H$3:H2387,H2388,B$3:B2387,B2388)+E2388,8)-SUMIFS(L$3:L2387,H$3:H2387,H2388,B$3:B2387,B2388))</f>
        <v>0</v>
      </c>
    </row>
    <row r="2389" spans="1:12" x14ac:dyDescent="0.2">
      <c r="B2389" s="6">
        <v>45502</v>
      </c>
      <c r="C2389" s="71" t="str">
        <f t="shared" si="148"/>
        <v>Пн</v>
      </c>
      <c r="D2389" s="30" t="s">
        <v>45</v>
      </c>
      <c r="E2389" s="30">
        <v>8</v>
      </c>
      <c r="H2389" s="30" t="s">
        <v>31</v>
      </c>
      <c r="I2389" s="69">
        <f t="shared" si="147"/>
        <v>45474</v>
      </c>
      <c r="J2389" s="30" t="str">
        <f>CHOOSE(SUMPRODUCT((K2389:L2389&gt;0)*{1,2})+1,"","переработка","норма","норма + переработка")</f>
        <v>норма</v>
      </c>
      <c r="K2389" s="30">
        <f t="shared" si="149"/>
        <v>0</v>
      </c>
      <c r="L2389" s="30">
        <f>IF(A2389="В/П",,MIN(SUMIFS(L$3:L2388,H$3:H2388,H2389,B$3:B2388,B2389)+E2389,8)-SUMIFS(L$3:L2388,H$3:H2388,H2389,B$3:B2388,B2389))</f>
        <v>8</v>
      </c>
    </row>
    <row r="2390" spans="1:12" x14ac:dyDescent="0.2">
      <c r="B2390" s="6">
        <v>45503</v>
      </c>
      <c r="C2390" s="71" t="str">
        <f t="shared" si="148"/>
        <v>Вт</v>
      </c>
      <c r="D2390" s="30" t="s">
        <v>45</v>
      </c>
      <c r="E2390" s="30">
        <v>8</v>
      </c>
      <c r="H2390" s="30" t="s">
        <v>31</v>
      </c>
      <c r="I2390" s="69">
        <f t="shared" si="147"/>
        <v>45474</v>
      </c>
      <c r="J2390" s="30" t="str">
        <f>CHOOSE(SUMPRODUCT((K2390:L2390&gt;0)*{1,2})+1,"","переработка","норма","норма + переработка")</f>
        <v>норма</v>
      </c>
      <c r="K2390" s="30">
        <f t="shared" si="149"/>
        <v>0</v>
      </c>
      <c r="L2390" s="30">
        <f>IF(A2390="В/П",,MIN(SUMIFS(L$3:L2389,H$3:H2389,H2390,B$3:B2389,B2390)+E2390,8)-SUMIFS(L$3:L2389,H$3:H2389,H2390,B$3:B2389,B2390))</f>
        <v>8</v>
      </c>
    </row>
    <row r="2391" spans="1:12" x14ac:dyDescent="0.2">
      <c r="B2391" s="6">
        <v>45504</v>
      </c>
      <c r="C2391" s="71" t="str">
        <f t="shared" si="148"/>
        <v>Ср</v>
      </c>
      <c r="D2391" s="30" t="s">
        <v>45</v>
      </c>
      <c r="E2391" s="30">
        <v>12</v>
      </c>
      <c r="H2391" s="30" t="s">
        <v>31</v>
      </c>
      <c r="I2391" s="69">
        <f t="shared" si="147"/>
        <v>45474</v>
      </c>
      <c r="J2391" s="30" t="str">
        <f>CHOOSE(SUMPRODUCT((K2391:L2391&gt;0)*{1,2})+1,"","переработка","норма","норма + переработка")</f>
        <v>норма + переработка</v>
      </c>
      <c r="K2391" s="30">
        <f t="shared" si="149"/>
        <v>4</v>
      </c>
      <c r="L2391" s="30">
        <f>IF(A2391="В/П",,MIN(SUMIFS(L$3:L2390,H$3:H2390,H2391,B$3:B2390,B2391)+E2391,8)-SUMIFS(L$3:L2390,H$3:H2390,H2391,B$3:B2390,B2391))</f>
        <v>8</v>
      </c>
    </row>
    <row r="2392" spans="1:12" x14ac:dyDescent="0.2">
      <c r="B2392" s="6">
        <v>45474</v>
      </c>
      <c r="C2392" s="71" t="str">
        <f t="shared" si="148"/>
        <v>Пн</v>
      </c>
      <c r="D2392" s="30" t="s">
        <v>85</v>
      </c>
      <c r="E2392" s="30">
        <v>8</v>
      </c>
      <c r="H2392" s="30" t="s">
        <v>92</v>
      </c>
      <c r="I2392" s="69">
        <f t="shared" si="147"/>
        <v>45474</v>
      </c>
      <c r="J2392" s="30" t="str">
        <f>CHOOSE(SUMPRODUCT((K2392:L2392&gt;0)*{1,2})+1,"","переработка","норма","норма + переработка")</f>
        <v>норма</v>
      </c>
      <c r="K2392" s="30">
        <f t="shared" si="149"/>
        <v>0</v>
      </c>
      <c r="L2392" s="30">
        <f>IF(A2392="В/П",,MIN(SUMIFS(L$3:L2391,H$3:H2391,H2392,B$3:B2391,B2392)+E2392,8)-SUMIFS(L$3:L2391,H$3:H2391,H2392,B$3:B2391,B2392))</f>
        <v>8</v>
      </c>
    </row>
    <row r="2393" spans="1:12" x14ac:dyDescent="0.2">
      <c r="B2393" s="6">
        <v>45475</v>
      </c>
      <c r="C2393" s="71" t="str">
        <f t="shared" si="148"/>
        <v>Вт</v>
      </c>
      <c r="D2393" s="30" t="s">
        <v>85</v>
      </c>
      <c r="E2393" s="30">
        <v>8</v>
      </c>
      <c r="H2393" s="30" t="s">
        <v>92</v>
      </c>
      <c r="I2393" s="69">
        <f t="shared" si="147"/>
        <v>45474</v>
      </c>
      <c r="J2393" s="30" t="str">
        <f>CHOOSE(SUMPRODUCT((K2393:L2393&gt;0)*{1,2})+1,"","переработка","норма","норма + переработка")</f>
        <v>норма</v>
      </c>
      <c r="K2393" s="30">
        <f t="shared" si="149"/>
        <v>0</v>
      </c>
      <c r="L2393" s="30">
        <f>IF(A2393="В/П",,MIN(SUMIFS(L$3:L2392,H$3:H2392,H2393,B$3:B2392,B2393)+E2393,8)-SUMIFS(L$3:L2392,H$3:H2392,H2393,B$3:B2392,B2393))</f>
        <v>8</v>
      </c>
    </row>
    <row r="2394" spans="1:12" x14ac:dyDescent="0.2">
      <c r="B2394" s="6">
        <v>45476</v>
      </c>
      <c r="C2394" s="71" t="str">
        <f t="shared" si="148"/>
        <v>Ср</v>
      </c>
      <c r="D2394" s="30" t="s">
        <v>85</v>
      </c>
      <c r="E2394" s="30">
        <v>8</v>
      </c>
      <c r="H2394" s="30" t="s">
        <v>92</v>
      </c>
      <c r="I2394" s="69">
        <f t="shared" si="147"/>
        <v>45474</v>
      </c>
      <c r="J2394" s="30" t="str">
        <f>CHOOSE(SUMPRODUCT((K2394:L2394&gt;0)*{1,2})+1,"","переработка","норма","норма + переработка")</f>
        <v>норма</v>
      </c>
      <c r="K2394" s="30">
        <f t="shared" si="149"/>
        <v>0</v>
      </c>
      <c r="L2394" s="30">
        <f>IF(A2394="В/П",,MIN(SUMIFS(L$3:L2393,H$3:H2393,H2394,B$3:B2393,B2394)+E2394,8)-SUMIFS(L$3:L2393,H$3:H2393,H2394,B$3:B2393,B2394))</f>
        <v>8</v>
      </c>
    </row>
    <row r="2395" spans="1:12" x14ac:dyDescent="0.2">
      <c r="B2395" s="6">
        <v>45477</v>
      </c>
      <c r="C2395" s="71" t="str">
        <f t="shared" si="148"/>
        <v>Чт</v>
      </c>
      <c r="D2395" s="30" t="s">
        <v>85</v>
      </c>
      <c r="E2395" s="30">
        <v>8</v>
      </c>
      <c r="H2395" s="30" t="s">
        <v>92</v>
      </c>
      <c r="I2395" s="69">
        <f t="shared" si="147"/>
        <v>45474</v>
      </c>
      <c r="J2395" s="30" t="str">
        <f>CHOOSE(SUMPRODUCT((K2395:L2395&gt;0)*{1,2})+1,"","переработка","норма","норма + переработка")</f>
        <v>норма</v>
      </c>
      <c r="K2395" s="30">
        <f t="shared" si="149"/>
        <v>0</v>
      </c>
      <c r="L2395" s="30">
        <f>IF(A2395="В/П",,MIN(SUMIFS(L$3:L2394,H$3:H2394,H2395,B$3:B2394,B2395)+E2395,8)-SUMIFS(L$3:L2394,H$3:H2394,H2395,B$3:B2394,B2395))</f>
        <v>8</v>
      </c>
    </row>
    <row r="2396" spans="1:12" x14ac:dyDescent="0.2">
      <c r="B2396" s="6">
        <v>45478</v>
      </c>
      <c r="C2396" s="71" t="str">
        <f t="shared" si="148"/>
        <v>Пт</v>
      </c>
      <c r="D2396" s="30" t="s">
        <v>85</v>
      </c>
      <c r="E2396" s="30">
        <v>8</v>
      </c>
      <c r="H2396" s="30" t="s">
        <v>92</v>
      </c>
      <c r="I2396" s="69">
        <f t="shared" si="147"/>
        <v>45474</v>
      </c>
      <c r="J2396" s="30" t="str">
        <f>CHOOSE(SUMPRODUCT((K2396:L2396&gt;0)*{1,2})+1,"","переработка","норма","норма + переработка")</f>
        <v>норма</v>
      </c>
      <c r="K2396" s="30">
        <f t="shared" si="149"/>
        <v>0</v>
      </c>
      <c r="L2396" s="30">
        <f>IF(A2396="В/П",,MIN(SUMIFS(L$3:L2395,H$3:H2395,H2396,B$3:B2395,B2396)+E2396,8)-SUMIFS(L$3:L2395,H$3:H2395,H2396,B$3:B2395,B2396))</f>
        <v>8</v>
      </c>
    </row>
    <row r="2397" spans="1:12" x14ac:dyDescent="0.2">
      <c r="A2397" s="66" t="s">
        <v>53</v>
      </c>
      <c r="B2397" s="6">
        <v>45479</v>
      </c>
      <c r="C2397" s="71" t="str">
        <f t="shared" si="148"/>
        <v>Сб</v>
      </c>
      <c r="E2397" s="30">
        <v>0</v>
      </c>
      <c r="H2397" s="30" t="s">
        <v>92</v>
      </c>
      <c r="I2397" s="69">
        <f t="shared" si="147"/>
        <v>45474</v>
      </c>
      <c r="J2397" s="30" t="str">
        <f>CHOOSE(SUMPRODUCT((K2397:L2397&gt;0)*{1,2})+1,"","переработка","норма","норма + переработка")</f>
        <v/>
      </c>
      <c r="K2397" s="30">
        <f t="shared" si="149"/>
        <v>0</v>
      </c>
      <c r="L2397" s="30">
        <f>IF(A2397="В/П",,MIN(SUMIFS(L$3:L2396,H$3:H2396,H2397,B$3:B2396,B2397)+E2397,8)-SUMIFS(L$3:L2396,H$3:H2396,H2397,B$3:B2396,B2397))</f>
        <v>0</v>
      </c>
    </row>
    <row r="2398" spans="1:12" x14ac:dyDescent="0.2">
      <c r="A2398" s="66" t="s">
        <v>53</v>
      </c>
      <c r="B2398" s="6">
        <v>45480</v>
      </c>
      <c r="C2398" s="71" t="str">
        <f t="shared" si="148"/>
        <v>Вс</v>
      </c>
      <c r="E2398" s="30">
        <v>0</v>
      </c>
      <c r="H2398" s="30" t="s">
        <v>92</v>
      </c>
      <c r="I2398" s="69">
        <f t="shared" si="147"/>
        <v>45474</v>
      </c>
      <c r="J2398" s="30" t="str">
        <f>CHOOSE(SUMPRODUCT((K2398:L2398&gt;0)*{1,2})+1,"","переработка","норма","норма + переработка")</f>
        <v/>
      </c>
      <c r="K2398" s="30">
        <f t="shared" si="149"/>
        <v>0</v>
      </c>
      <c r="L2398" s="30">
        <f>IF(A2398="В/П",,MIN(SUMIFS(L$3:L2397,H$3:H2397,H2398,B$3:B2397,B2398)+E2398,8)-SUMIFS(L$3:L2397,H$3:H2397,H2398,B$3:B2397,B2398))</f>
        <v>0</v>
      </c>
    </row>
    <row r="2399" spans="1:12" x14ac:dyDescent="0.2">
      <c r="B2399" s="6">
        <v>45481</v>
      </c>
      <c r="C2399" s="71" t="str">
        <f t="shared" si="148"/>
        <v>Пн</v>
      </c>
      <c r="D2399" s="30" t="s">
        <v>85</v>
      </c>
      <c r="E2399" s="30">
        <v>8</v>
      </c>
      <c r="H2399" s="30" t="s">
        <v>92</v>
      </c>
      <c r="I2399" s="69">
        <f t="shared" si="147"/>
        <v>45474</v>
      </c>
      <c r="J2399" s="30" t="str">
        <f>CHOOSE(SUMPRODUCT((K2399:L2399&gt;0)*{1,2})+1,"","переработка","норма","норма + переработка")</f>
        <v>норма</v>
      </c>
      <c r="K2399" s="30">
        <f t="shared" si="149"/>
        <v>0</v>
      </c>
      <c r="L2399" s="30">
        <f>IF(A2399="В/П",,MIN(SUMIFS(L$3:L2398,H$3:H2398,H2399,B$3:B2398,B2399)+E2399,8)-SUMIFS(L$3:L2398,H$3:H2398,H2399,B$3:B2398,B2399))</f>
        <v>8</v>
      </c>
    </row>
    <row r="2400" spans="1:12" x14ac:dyDescent="0.2">
      <c r="B2400" s="6">
        <v>45482</v>
      </c>
      <c r="C2400" s="71" t="str">
        <f t="shared" si="148"/>
        <v>Вт</v>
      </c>
      <c r="D2400" s="30" t="s">
        <v>85</v>
      </c>
      <c r="E2400" s="30">
        <v>8</v>
      </c>
      <c r="H2400" s="30" t="s">
        <v>92</v>
      </c>
      <c r="I2400" s="69">
        <f t="shared" si="147"/>
        <v>45474</v>
      </c>
      <c r="J2400" s="30" t="str">
        <f>CHOOSE(SUMPRODUCT((K2400:L2400&gt;0)*{1,2})+1,"","переработка","норма","норма + переработка")</f>
        <v>норма</v>
      </c>
      <c r="K2400" s="30">
        <f t="shared" si="149"/>
        <v>0</v>
      </c>
      <c r="L2400" s="30">
        <f>IF(A2400="В/П",,MIN(SUMIFS(L$3:L2399,H$3:H2399,H2400,B$3:B2399,B2400)+E2400,8)-SUMIFS(L$3:L2399,H$3:H2399,H2400,B$3:B2399,B2400))</f>
        <v>8</v>
      </c>
    </row>
    <row r="2401" spans="1:12" x14ac:dyDescent="0.2">
      <c r="B2401" s="6">
        <v>45483</v>
      </c>
      <c r="C2401" s="71" t="str">
        <f t="shared" si="148"/>
        <v>Ср</v>
      </c>
      <c r="D2401" s="30" t="s">
        <v>85</v>
      </c>
      <c r="E2401" s="30">
        <v>9</v>
      </c>
      <c r="H2401" s="30" t="s">
        <v>92</v>
      </c>
      <c r="I2401" s="69">
        <f t="shared" si="147"/>
        <v>45474</v>
      </c>
      <c r="J2401" s="30" t="str">
        <f>CHOOSE(SUMPRODUCT((K2401:L2401&gt;0)*{1,2})+1,"","переработка","норма","норма + переработка")</f>
        <v>норма + переработка</v>
      </c>
      <c r="K2401" s="30">
        <f t="shared" si="149"/>
        <v>1</v>
      </c>
      <c r="L2401" s="30">
        <f>IF(A2401="В/П",,MIN(SUMIFS(L$3:L2400,H$3:H2400,H2401,B$3:B2400,B2401)+E2401,8)-SUMIFS(L$3:L2400,H$3:H2400,H2401,B$3:B2400,B2401))</f>
        <v>8</v>
      </c>
    </row>
    <row r="2402" spans="1:12" x14ac:dyDescent="0.2">
      <c r="B2402" s="6">
        <v>45484</v>
      </c>
      <c r="C2402" s="71" t="str">
        <f t="shared" si="148"/>
        <v>Чт</v>
      </c>
      <c r="D2402" s="30" t="s">
        <v>85</v>
      </c>
      <c r="E2402" s="30">
        <v>8</v>
      </c>
      <c r="H2402" s="30" t="s">
        <v>92</v>
      </c>
      <c r="I2402" s="69">
        <f t="shared" si="147"/>
        <v>45474</v>
      </c>
      <c r="J2402" s="30" t="str">
        <f>CHOOSE(SUMPRODUCT((K2402:L2402&gt;0)*{1,2})+1,"","переработка","норма","норма + переработка")</f>
        <v>норма</v>
      </c>
      <c r="K2402" s="30">
        <f t="shared" si="149"/>
        <v>0</v>
      </c>
      <c r="L2402" s="30">
        <f>IF(A2402="В/П",,MIN(SUMIFS(L$3:L2401,H$3:H2401,H2402,B$3:B2401,B2402)+E2402,8)-SUMIFS(L$3:L2401,H$3:H2401,H2402,B$3:B2401,B2402))</f>
        <v>8</v>
      </c>
    </row>
    <row r="2403" spans="1:12" x14ac:dyDescent="0.2">
      <c r="B2403" s="6">
        <v>45485</v>
      </c>
      <c r="C2403" s="71" t="str">
        <f t="shared" si="148"/>
        <v>Пт</v>
      </c>
      <c r="D2403" s="30" t="s">
        <v>85</v>
      </c>
      <c r="E2403" s="30">
        <v>8</v>
      </c>
      <c r="H2403" s="30" t="s">
        <v>92</v>
      </c>
      <c r="I2403" s="69">
        <f t="shared" si="147"/>
        <v>45474</v>
      </c>
      <c r="J2403" s="30" t="str">
        <f>CHOOSE(SUMPRODUCT((K2403:L2403&gt;0)*{1,2})+1,"","переработка","норма","норма + переработка")</f>
        <v>норма</v>
      </c>
      <c r="K2403" s="30">
        <f t="shared" si="149"/>
        <v>0</v>
      </c>
      <c r="L2403" s="30">
        <f>IF(A2403="В/П",,MIN(SUMIFS(L$3:L2402,H$3:H2402,H2403,B$3:B2402,B2403)+E2403,8)-SUMIFS(L$3:L2402,H$3:H2402,H2403,B$3:B2402,B2403))</f>
        <v>8</v>
      </c>
    </row>
    <row r="2404" spans="1:12" x14ac:dyDescent="0.2">
      <c r="A2404" s="66" t="s">
        <v>53</v>
      </c>
      <c r="B2404" s="6">
        <v>45486</v>
      </c>
      <c r="C2404" s="71" t="str">
        <f t="shared" si="148"/>
        <v>Сб</v>
      </c>
      <c r="E2404" s="30">
        <v>0</v>
      </c>
      <c r="H2404" s="30" t="s">
        <v>92</v>
      </c>
      <c r="I2404" s="69">
        <f t="shared" si="147"/>
        <v>45474</v>
      </c>
      <c r="J2404" s="30" t="str">
        <f>CHOOSE(SUMPRODUCT((K2404:L2404&gt;0)*{1,2})+1,"","переработка","норма","норма + переработка")</f>
        <v/>
      </c>
      <c r="K2404" s="30">
        <f t="shared" si="149"/>
        <v>0</v>
      </c>
      <c r="L2404" s="30">
        <f>IF(A2404="В/П",,MIN(SUMIFS(L$3:L2403,H$3:H2403,H2404,B$3:B2403,B2404)+E2404,8)-SUMIFS(L$3:L2403,H$3:H2403,H2404,B$3:B2403,B2404))</f>
        <v>0</v>
      </c>
    </row>
    <row r="2405" spans="1:12" x14ac:dyDescent="0.2">
      <c r="A2405" s="66" t="s">
        <v>53</v>
      </c>
      <c r="B2405" s="6">
        <v>45487</v>
      </c>
      <c r="C2405" s="71" t="str">
        <f t="shared" si="148"/>
        <v>Вс</v>
      </c>
      <c r="E2405" s="30">
        <v>0</v>
      </c>
      <c r="H2405" s="30" t="s">
        <v>92</v>
      </c>
      <c r="I2405" s="69">
        <f t="shared" si="147"/>
        <v>45474</v>
      </c>
      <c r="J2405" s="30" t="str">
        <f>CHOOSE(SUMPRODUCT((K2405:L2405&gt;0)*{1,2})+1,"","переработка","норма","норма + переработка")</f>
        <v/>
      </c>
      <c r="K2405" s="30">
        <f t="shared" si="149"/>
        <v>0</v>
      </c>
      <c r="L2405" s="30">
        <f>IF(A2405="В/П",,MIN(SUMIFS(L$3:L2404,H$3:H2404,H2405,B$3:B2404,B2405)+E2405,8)-SUMIFS(L$3:L2404,H$3:H2404,H2405,B$3:B2404,B2405))</f>
        <v>0</v>
      </c>
    </row>
    <row r="2406" spans="1:12" x14ac:dyDescent="0.2">
      <c r="B2406" s="6">
        <v>45488</v>
      </c>
      <c r="C2406" s="71" t="str">
        <f t="shared" si="148"/>
        <v>Пн</v>
      </c>
      <c r="D2406" s="30" t="s">
        <v>85</v>
      </c>
      <c r="E2406" s="30">
        <v>8</v>
      </c>
      <c r="H2406" s="30" t="s">
        <v>92</v>
      </c>
      <c r="I2406" s="69">
        <f t="shared" si="147"/>
        <v>45474</v>
      </c>
      <c r="J2406" s="30" t="str">
        <f>CHOOSE(SUMPRODUCT((K2406:L2406&gt;0)*{1,2})+1,"","переработка","норма","норма + переработка")</f>
        <v>норма</v>
      </c>
      <c r="K2406" s="30">
        <f t="shared" si="149"/>
        <v>0</v>
      </c>
      <c r="L2406" s="30">
        <f>IF(A2406="В/П",,MIN(SUMIFS(L$3:L2405,H$3:H2405,H2406,B$3:B2405,B2406)+E2406,8)-SUMIFS(L$3:L2405,H$3:H2405,H2406,B$3:B2405,B2406))</f>
        <v>8</v>
      </c>
    </row>
    <row r="2407" spans="1:12" x14ac:dyDescent="0.2">
      <c r="B2407" s="6">
        <v>45489</v>
      </c>
      <c r="C2407" s="71" t="str">
        <f t="shared" si="148"/>
        <v>Вт</v>
      </c>
      <c r="D2407" s="30" t="s">
        <v>85</v>
      </c>
      <c r="E2407" s="30">
        <v>8</v>
      </c>
      <c r="H2407" s="30" t="s">
        <v>92</v>
      </c>
      <c r="I2407" s="69">
        <f t="shared" si="147"/>
        <v>45474</v>
      </c>
      <c r="J2407" s="30" t="str">
        <f>CHOOSE(SUMPRODUCT((K2407:L2407&gt;0)*{1,2})+1,"","переработка","норма","норма + переработка")</f>
        <v>норма</v>
      </c>
      <c r="K2407" s="30">
        <f t="shared" si="149"/>
        <v>0</v>
      </c>
      <c r="L2407" s="30">
        <f>IF(A2407="В/П",,MIN(SUMIFS(L$3:L2406,H$3:H2406,H2407,B$3:B2406,B2407)+E2407,8)-SUMIFS(L$3:L2406,H$3:H2406,H2407,B$3:B2406,B2407))</f>
        <v>8</v>
      </c>
    </row>
    <row r="2408" spans="1:12" x14ac:dyDescent="0.2">
      <c r="B2408" s="6">
        <v>45490</v>
      </c>
      <c r="C2408" s="71" t="str">
        <f t="shared" si="148"/>
        <v>Ср</v>
      </c>
      <c r="D2408" s="30" t="s">
        <v>85</v>
      </c>
      <c r="E2408" s="30">
        <v>8</v>
      </c>
      <c r="H2408" s="30" t="s">
        <v>92</v>
      </c>
      <c r="I2408" s="69">
        <f t="shared" si="147"/>
        <v>45474</v>
      </c>
      <c r="J2408" s="30" t="str">
        <f>CHOOSE(SUMPRODUCT((K2408:L2408&gt;0)*{1,2})+1,"","переработка","норма","норма + переработка")</f>
        <v>норма</v>
      </c>
      <c r="K2408" s="30">
        <f t="shared" si="149"/>
        <v>0</v>
      </c>
      <c r="L2408" s="30">
        <f>IF(A2408="В/П",,MIN(SUMIFS(L$3:L2407,H$3:H2407,H2408,B$3:B2407,B2408)+E2408,8)-SUMIFS(L$3:L2407,H$3:H2407,H2408,B$3:B2407,B2408))</f>
        <v>8</v>
      </c>
    </row>
    <row r="2409" spans="1:12" x14ac:dyDescent="0.2">
      <c r="B2409" s="6">
        <v>45491</v>
      </c>
      <c r="C2409" s="71" t="str">
        <f t="shared" si="148"/>
        <v>Чт</v>
      </c>
      <c r="D2409" s="30" t="s">
        <v>85</v>
      </c>
      <c r="E2409" s="30">
        <v>9</v>
      </c>
      <c r="H2409" s="30" t="s">
        <v>92</v>
      </c>
      <c r="I2409" s="69">
        <f t="shared" si="147"/>
        <v>45474</v>
      </c>
      <c r="J2409" s="30" t="str">
        <f>CHOOSE(SUMPRODUCT((K2409:L2409&gt;0)*{1,2})+1,"","переработка","норма","норма + переработка")</f>
        <v>норма + переработка</v>
      </c>
      <c r="K2409" s="30">
        <f t="shared" si="149"/>
        <v>1</v>
      </c>
      <c r="L2409" s="30">
        <f>IF(A2409="В/П",,MIN(SUMIFS(L$3:L2408,H$3:H2408,H2409,B$3:B2408,B2409)+E2409,8)-SUMIFS(L$3:L2408,H$3:H2408,H2409,B$3:B2408,B2409))</f>
        <v>8</v>
      </c>
    </row>
    <row r="2410" spans="1:12" x14ac:dyDescent="0.2">
      <c r="B2410" s="6">
        <v>45492</v>
      </c>
      <c r="C2410" s="71" t="str">
        <f t="shared" si="148"/>
        <v>Пт</v>
      </c>
      <c r="D2410" s="30" t="s">
        <v>85</v>
      </c>
      <c r="E2410" s="30">
        <v>8</v>
      </c>
      <c r="H2410" s="30" t="s">
        <v>92</v>
      </c>
      <c r="I2410" s="69">
        <f t="shared" si="147"/>
        <v>45474</v>
      </c>
      <c r="J2410" s="30" t="str">
        <f>CHOOSE(SUMPRODUCT((K2410:L2410&gt;0)*{1,2})+1,"","переработка","норма","норма + переработка")</f>
        <v>норма</v>
      </c>
      <c r="K2410" s="30">
        <f t="shared" si="149"/>
        <v>0</v>
      </c>
      <c r="L2410" s="30">
        <f>IF(A2410="В/П",,MIN(SUMIFS(L$3:L2409,H$3:H2409,H2410,B$3:B2409,B2410)+E2410,8)-SUMIFS(L$3:L2409,H$3:H2409,H2410,B$3:B2409,B2410))</f>
        <v>8</v>
      </c>
    </row>
    <row r="2411" spans="1:12" x14ac:dyDescent="0.2">
      <c r="A2411" s="66" t="s">
        <v>53</v>
      </c>
      <c r="B2411" s="6">
        <v>45493</v>
      </c>
      <c r="C2411" s="71" t="str">
        <f t="shared" si="148"/>
        <v>Сб</v>
      </c>
      <c r="E2411" s="30">
        <v>0</v>
      </c>
      <c r="H2411" s="30" t="s">
        <v>92</v>
      </c>
      <c r="I2411" s="69">
        <f t="shared" si="147"/>
        <v>45474</v>
      </c>
      <c r="J2411" s="30" t="str">
        <f>CHOOSE(SUMPRODUCT((K2411:L2411&gt;0)*{1,2})+1,"","переработка","норма","норма + переработка")</f>
        <v/>
      </c>
      <c r="K2411" s="30">
        <f t="shared" si="149"/>
        <v>0</v>
      </c>
      <c r="L2411" s="30">
        <f>IF(A2411="В/П",,MIN(SUMIFS(L$3:L2410,H$3:H2410,H2411,B$3:B2410,B2411)+E2411,8)-SUMIFS(L$3:L2410,H$3:H2410,H2411,B$3:B2410,B2411))</f>
        <v>0</v>
      </c>
    </row>
    <row r="2412" spans="1:12" x14ac:dyDescent="0.2">
      <c r="A2412" s="66" t="s">
        <v>53</v>
      </c>
      <c r="B2412" s="6">
        <v>45494</v>
      </c>
      <c r="C2412" s="71" t="str">
        <f t="shared" si="148"/>
        <v>Вс</v>
      </c>
      <c r="E2412" s="30">
        <v>0</v>
      </c>
      <c r="H2412" s="30" t="s">
        <v>92</v>
      </c>
      <c r="I2412" s="69">
        <f t="shared" si="147"/>
        <v>45474</v>
      </c>
      <c r="J2412" s="30" t="str">
        <f>CHOOSE(SUMPRODUCT((K2412:L2412&gt;0)*{1,2})+1,"","переработка","норма","норма + переработка")</f>
        <v/>
      </c>
      <c r="K2412" s="30">
        <f t="shared" si="149"/>
        <v>0</v>
      </c>
      <c r="L2412" s="30">
        <f>IF(A2412="В/П",,MIN(SUMIFS(L$3:L2411,H$3:H2411,H2412,B$3:B2411,B2412)+E2412,8)-SUMIFS(L$3:L2411,H$3:H2411,H2412,B$3:B2411,B2412))</f>
        <v>0</v>
      </c>
    </row>
    <row r="2413" spans="1:12" x14ac:dyDescent="0.2">
      <c r="B2413" s="6">
        <v>45495</v>
      </c>
      <c r="C2413" s="71" t="str">
        <f t="shared" si="148"/>
        <v>Пн</v>
      </c>
      <c r="D2413" s="30" t="s">
        <v>85</v>
      </c>
      <c r="E2413" s="30">
        <v>8</v>
      </c>
      <c r="H2413" s="30" t="s">
        <v>92</v>
      </c>
      <c r="I2413" s="69">
        <f t="shared" si="147"/>
        <v>45474</v>
      </c>
      <c r="J2413" s="30" t="str">
        <f>CHOOSE(SUMPRODUCT((K2413:L2413&gt;0)*{1,2})+1,"","переработка","норма","норма + переработка")</f>
        <v>норма</v>
      </c>
      <c r="K2413" s="30">
        <f t="shared" si="149"/>
        <v>0</v>
      </c>
      <c r="L2413" s="30">
        <f>IF(A2413="В/П",,MIN(SUMIFS(L$3:L2412,H$3:H2412,H2413,B$3:B2412,B2413)+E2413,8)-SUMIFS(L$3:L2412,H$3:H2412,H2413,B$3:B2412,B2413))</f>
        <v>8</v>
      </c>
    </row>
    <row r="2414" spans="1:12" x14ac:dyDescent="0.2">
      <c r="B2414" s="6">
        <v>45496</v>
      </c>
      <c r="C2414" s="71" t="str">
        <f t="shared" si="148"/>
        <v>Вт</v>
      </c>
      <c r="D2414" s="30" t="s">
        <v>85</v>
      </c>
      <c r="E2414" s="30">
        <v>8</v>
      </c>
      <c r="H2414" s="30" t="s">
        <v>92</v>
      </c>
      <c r="I2414" s="69">
        <f t="shared" si="147"/>
        <v>45474</v>
      </c>
      <c r="J2414" s="30" t="str">
        <f>CHOOSE(SUMPRODUCT((K2414:L2414&gt;0)*{1,2})+1,"","переработка","норма","норма + переработка")</f>
        <v>норма</v>
      </c>
      <c r="K2414" s="30">
        <f t="shared" si="149"/>
        <v>0</v>
      </c>
      <c r="L2414" s="30">
        <f>IF(A2414="В/П",,MIN(SUMIFS(L$3:L2413,H$3:H2413,H2414,B$3:B2413,B2414)+E2414,8)-SUMIFS(L$3:L2413,H$3:H2413,H2414,B$3:B2413,B2414))</f>
        <v>8</v>
      </c>
    </row>
    <row r="2415" spans="1:12" x14ac:dyDescent="0.2">
      <c r="B2415" s="6">
        <v>45497</v>
      </c>
      <c r="C2415" s="71" t="str">
        <f t="shared" si="148"/>
        <v>Ср</v>
      </c>
      <c r="D2415" s="30" t="s">
        <v>85</v>
      </c>
      <c r="E2415" s="30">
        <v>8</v>
      </c>
      <c r="H2415" s="30" t="s">
        <v>92</v>
      </c>
      <c r="I2415" s="69">
        <f t="shared" si="147"/>
        <v>45474</v>
      </c>
      <c r="J2415" s="30" t="str">
        <f>CHOOSE(SUMPRODUCT((K2415:L2415&gt;0)*{1,2})+1,"","переработка","норма","норма + переработка")</f>
        <v>норма</v>
      </c>
      <c r="K2415" s="30">
        <f t="shared" si="149"/>
        <v>0</v>
      </c>
      <c r="L2415" s="30">
        <f>IF(A2415="В/П",,MIN(SUMIFS(L$3:L2414,H$3:H2414,H2415,B$3:B2414,B2415)+E2415,8)-SUMIFS(L$3:L2414,H$3:H2414,H2415,B$3:B2414,B2415))</f>
        <v>8</v>
      </c>
    </row>
    <row r="2416" spans="1:12" x14ac:dyDescent="0.2">
      <c r="B2416" s="6">
        <v>45498</v>
      </c>
      <c r="C2416" s="71" t="str">
        <f t="shared" si="148"/>
        <v>Чт</v>
      </c>
      <c r="D2416" s="30" t="s">
        <v>85</v>
      </c>
      <c r="E2416" s="30">
        <v>8</v>
      </c>
      <c r="H2416" s="30" t="s">
        <v>92</v>
      </c>
      <c r="I2416" s="69">
        <f t="shared" si="147"/>
        <v>45474</v>
      </c>
      <c r="J2416" s="30" t="str">
        <f>CHOOSE(SUMPRODUCT((K2416:L2416&gt;0)*{1,2})+1,"","переработка","норма","норма + переработка")</f>
        <v>норма</v>
      </c>
      <c r="K2416" s="30">
        <f t="shared" si="149"/>
        <v>0</v>
      </c>
      <c r="L2416" s="30">
        <f>IF(A2416="В/П",,MIN(SUMIFS(L$3:L2415,H$3:H2415,H2416,B$3:B2415,B2416)+E2416,8)-SUMIFS(L$3:L2415,H$3:H2415,H2416,B$3:B2415,B2416))</f>
        <v>8</v>
      </c>
    </row>
    <row r="2417" spans="1:12" x14ac:dyDescent="0.2">
      <c r="B2417" s="6">
        <v>45499</v>
      </c>
      <c r="C2417" s="71" t="str">
        <f t="shared" si="148"/>
        <v>Пт</v>
      </c>
      <c r="D2417" s="30" t="s">
        <v>85</v>
      </c>
      <c r="E2417" s="30">
        <v>8</v>
      </c>
      <c r="H2417" s="30" t="s">
        <v>92</v>
      </c>
      <c r="I2417" s="69">
        <f t="shared" si="147"/>
        <v>45474</v>
      </c>
      <c r="J2417" s="30" t="str">
        <f>CHOOSE(SUMPRODUCT((K2417:L2417&gt;0)*{1,2})+1,"","переработка","норма","норма + переработка")</f>
        <v>норма</v>
      </c>
      <c r="K2417" s="30">
        <f t="shared" si="149"/>
        <v>0</v>
      </c>
      <c r="L2417" s="30">
        <f>IF(A2417="В/П",,MIN(SUMIFS(L$3:L2416,H$3:H2416,H2417,B$3:B2416,B2417)+E2417,8)-SUMIFS(L$3:L2416,H$3:H2416,H2417,B$3:B2416,B2417))</f>
        <v>8</v>
      </c>
    </row>
    <row r="2418" spans="1:12" x14ac:dyDescent="0.2">
      <c r="A2418" s="66" t="s">
        <v>53</v>
      </c>
      <c r="B2418" s="6">
        <v>45500</v>
      </c>
      <c r="C2418" s="71" t="str">
        <f t="shared" si="148"/>
        <v>Сб</v>
      </c>
      <c r="E2418" s="30">
        <v>0</v>
      </c>
      <c r="H2418" s="30" t="s">
        <v>92</v>
      </c>
      <c r="I2418" s="69">
        <f t="shared" si="147"/>
        <v>45474</v>
      </c>
      <c r="J2418" s="30" t="str">
        <f>CHOOSE(SUMPRODUCT((K2418:L2418&gt;0)*{1,2})+1,"","переработка","норма","норма + переработка")</f>
        <v/>
      </c>
      <c r="K2418" s="30">
        <f t="shared" si="149"/>
        <v>0</v>
      </c>
      <c r="L2418" s="30">
        <f>IF(A2418="В/П",,MIN(SUMIFS(L$3:L2417,H$3:H2417,H2418,B$3:B2417,B2418)+E2418,8)-SUMIFS(L$3:L2417,H$3:H2417,H2418,B$3:B2417,B2418))</f>
        <v>0</v>
      </c>
    </row>
    <row r="2419" spans="1:12" x14ac:dyDescent="0.2">
      <c r="A2419" s="66" t="s">
        <v>53</v>
      </c>
      <c r="B2419" s="6">
        <v>45501</v>
      </c>
      <c r="C2419" s="71" t="str">
        <f t="shared" si="148"/>
        <v>Вс</v>
      </c>
      <c r="E2419" s="30">
        <v>0</v>
      </c>
      <c r="H2419" s="30" t="s">
        <v>92</v>
      </c>
      <c r="I2419" s="69">
        <f t="shared" si="147"/>
        <v>45474</v>
      </c>
      <c r="J2419" s="30" t="str">
        <f>CHOOSE(SUMPRODUCT((K2419:L2419&gt;0)*{1,2})+1,"","переработка","норма","норма + переработка")</f>
        <v/>
      </c>
      <c r="K2419" s="30">
        <f t="shared" si="149"/>
        <v>0</v>
      </c>
      <c r="L2419" s="30">
        <f>IF(A2419="В/П",,MIN(SUMIFS(L$3:L2418,H$3:H2418,H2419,B$3:B2418,B2419)+E2419,8)-SUMIFS(L$3:L2418,H$3:H2418,H2419,B$3:B2418,B2419))</f>
        <v>0</v>
      </c>
    </row>
    <row r="2420" spans="1:12" x14ac:dyDescent="0.2">
      <c r="B2420" s="6">
        <v>45502</v>
      </c>
      <c r="C2420" s="71" t="str">
        <f t="shared" si="148"/>
        <v>Пн</v>
      </c>
      <c r="D2420" s="30" t="s">
        <v>85</v>
      </c>
      <c r="E2420" s="30">
        <v>8</v>
      </c>
      <c r="H2420" s="30" t="s">
        <v>92</v>
      </c>
      <c r="I2420" s="69">
        <f t="shared" si="147"/>
        <v>45474</v>
      </c>
      <c r="J2420" s="30" t="str">
        <f>CHOOSE(SUMPRODUCT((K2420:L2420&gt;0)*{1,2})+1,"","переработка","норма","норма + переработка")</f>
        <v>норма</v>
      </c>
      <c r="K2420" s="30">
        <f t="shared" si="149"/>
        <v>0</v>
      </c>
      <c r="L2420" s="30">
        <f>IF(A2420="В/П",,MIN(SUMIFS(L$3:L2419,H$3:H2419,H2420,B$3:B2419,B2420)+E2420,8)-SUMIFS(L$3:L2419,H$3:H2419,H2420,B$3:B2419,B2420))</f>
        <v>8</v>
      </c>
    </row>
    <row r="2421" spans="1:12" x14ac:dyDescent="0.2">
      <c r="B2421" s="6">
        <v>45503</v>
      </c>
      <c r="C2421" s="71" t="str">
        <f t="shared" si="148"/>
        <v>Вт</v>
      </c>
      <c r="D2421" s="30" t="s">
        <v>85</v>
      </c>
      <c r="E2421" s="30">
        <v>8</v>
      </c>
      <c r="H2421" s="30" t="s">
        <v>92</v>
      </c>
      <c r="I2421" s="69">
        <f t="shared" si="147"/>
        <v>45474</v>
      </c>
      <c r="J2421" s="30" t="str">
        <f>CHOOSE(SUMPRODUCT((K2421:L2421&gt;0)*{1,2})+1,"","переработка","норма","норма + переработка")</f>
        <v>норма</v>
      </c>
      <c r="K2421" s="30">
        <f t="shared" si="149"/>
        <v>0</v>
      </c>
      <c r="L2421" s="30">
        <f>IF(A2421="В/П",,MIN(SUMIFS(L$3:L2420,H$3:H2420,H2421,B$3:B2420,B2421)+E2421,8)-SUMIFS(L$3:L2420,H$3:H2420,H2421,B$3:B2420,B2421))</f>
        <v>8</v>
      </c>
    </row>
    <row r="2422" spans="1:12" x14ac:dyDescent="0.2">
      <c r="B2422" s="6">
        <v>45504</v>
      </c>
      <c r="C2422" s="71" t="str">
        <f t="shared" si="148"/>
        <v>Ср</v>
      </c>
      <c r="D2422" s="30" t="s">
        <v>85</v>
      </c>
      <c r="E2422" s="30">
        <v>8</v>
      </c>
      <c r="H2422" s="30" t="s">
        <v>92</v>
      </c>
      <c r="I2422" s="69">
        <f t="shared" si="147"/>
        <v>45474</v>
      </c>
      <c r="J2422" s="30" t="str">
        <f>CHOOSE(SUMPRODUCT((K2422:L2422&gt;0)*{1,2})+1,"","переработка","норма","норма + переработка")</f>
        <v>норма</v>
      </c>
      <c r="K2422" s="30">
        <f t="shared" si="149"/>
        <v>0</v>
      </c>
      <c r="L2422" s="30">
        <f>IF(A2422="В/П",,MIN(SUMIFS(L$3:L2421,H$3:H2421,H2422,B$3:B2421,B2422)+E2422,8)-SUMIFS(L$3:L2421,H$3:H2421,H2422,B$3:B2421,B2422))</f>
        <v>8</v>
      </c>
    </row>
    <row r="2423" spans="1:12" x14ac:dyDescent="0.2">
      <c r="B2423" s="6">
        <v>45474</v>
      </c>
      <c r="C2423" s="71" t="str">
        <f t="shared" si="148"/>
        <v>Пн</v>
      </c>
      <c r="E2423" s="30">
        <v>0</v>
      </c>
      <c r="H2423" s="7" t="s">
        <v>93</v>
      </c>
      <c r="I2423" s="69">
        <f t="shared" si="147"/>
        <v>45474</v>
      </c>
      <c r="J2423" s="30" t="str">
        <f>CHOOSE(SUMPRODUCT((K2423:L2423&gt;0)*{1,2})+1,"","переработка","норма","норма + переработка")</f>
        <v/>
      </c>
      <c r="K2423" s="30">
        <f t="shared" si="149"/>
        <v>0</v>
      </c>
      <c r="L2423" s="30">
        <f>IF(A2423="В/П",,MIN(SUMIFS(L$3:L2422,H$3:H2422,H2423,B$3:B2422,B2423)+E2423,8)-SUMIFS(L$3:L2422,H$3:H2422,H2423,B$3:B2422,B2423))</f>
        <v>0</v>
      </c>
    </row>
    <row r="2424" spans="1:12" x14ac:dyDescent="0.2">
      <c r="B2424" s="6">
        <v>45475</v>
      </c>
      <c r="C2424" s="71" t="str">
        <f t="shared" si="148"/>
        <v>Вт</v>
      </c>
      <c r="E2424" s="30">
        <v>0</v>
      </c>
      <c r="H2424" s="7" t="s">
        <v>93</v>
      </c>
      <c r="I2424" s="69">
        <f t="shared" si="147"/>
        <v>45474</v>
      </c>
      <c r="J2424" s="30" t="str">
        <f>CHOOSE(SUMPRODUCT((K2424:L2424&gt;0)*{1,2})+1,"","переработка","норма","норма + переработка")</f>
        <v/>
      </c>
      <c r="K2424" s="30">
        <f t="shared" si="149"/>
        <v>0</v>
      </c>
      <c r="L2424" s="30">
        <f>IF(A2424="В/П",,MIN(SUMIFS(L$3:L2423,H$3:H2423,H2424,B$3:B2423,B2424)+E2424,8)-SUMIFS(L$3:L2423,H$3:H2423,H2424,B$3:B2423,B2424))</f>
        <v>0</v>
      </c>
    </row>
    <row r="2425" spans="1:12" x14ac:dyDescent="0.2">
      <c r="B2425" s="6">
        <v>45476</v>
      </c>
      <c r="C2425" s="71" t="str">
        <f t="shared" si="148"/>
        <v>Ср</v>
      </c>
      <c r="E2425" s="30">
        <v>0</v>
      </c>
      <c r="H2425" s="7" t="s">
        <v>93</v>
      </c>
      <c r="I2425" s="69">
        <f t="shared" ref="I2425:I2488" si="150">EOMONTH(B2425,-1)+1</f>
        <v>45474</v>
      </c>
      <c r="J2425" s="30" t="str">
        <f>CHOOSE(SUMPRODUCT((K2425:L2425&gt;0)*{1,2})+1,"","переработка","норма","норма + переработка")</f>
        <v/>
      </c>
      <c r="K2425" s="30">
        <f t="shared" si="149"/>
        <v>0</v>
      </c>
      <c r="L2425" s="30">
        <f>IF(A2425="В/П",,MIN(SUMIFS(L$3:L2424,H$3:H2424,H2425,B$3:B2424,B2425)+E2425,8)-SUMIFS(L$3:L2424,H$3:H2424,H2425,B$3:B2424,B2425))</f>
        <v>0</v>
      </c>
    </row>
    <row r="2426" spans="1:12" x14ac:dyDescent="0.2">
      <c r="B2426" s="6">
        <v>45477</v>
      </c>
      <c r="C2426" s="71" t="str">
        <f t="shared" si="148"/>
        <v>Чт</v>
      </c>
      <c r="E2426" s="30">
        <v>0</v>
      </c>
      <c r="H2426" s="7" t="s">
        <v>93</v>
      </c>
      <c r="I2426" s="69">
        <f t="shared" si="150"/>
        <v>45474</v>
      </c>
      <c r="J2426" s="30" t="str">
        <f>CHOOSE(SUMPRODUCT((K2426:L2426&gt;0)*{1,2})+1,"","переработка","норма","норма + переработка")</f>
        <v/>
      </c>
      <c r="K2426" s="30">
        <f t="shared" si="149"/>
        <v>0</v>
      </c>
      <c r="L2426" s="30">
        <f>IF(A2426="В/П",,MIN(SUMIFS(L$3:L2425,H$3:H2425,H2426,B$3:B2425,B2426)+E2426,8)-SUMIFS(L$3:L2425,H$3:H2425,H2426,B$3:B2425,B2426))</f>
        <v>0</v>
      </c>
    </row>
    <row r="2427" spans="1:12" x14ac:dyDescent="0.2">
      <c r="B2427" s="6">
        <v>45478</v>
      </c>
      <c r="C2427" s="71" t="str">
        <f t="shared" si="148"/>
        <v>Пт</v>
      </c>
      <c r="E2427" s="30">
        <v>0</v>
      </c>
      <c r="H2427" s="7" t="s">
        <v>93</v>
      </c>
      <c r="I2427" s="69">
        <f t="shared" si="150"/>
        <v>45474</v>
      </c>
      <c r="J2427" s="30" t="str">
        <f>CHOOSE(SUMPRODUCT((K2427:L2427&gt;0)*{1,2})+1,"","переработка","норма","норма + переработка")</f>
        <v/>
      </c>
      <c r="K2427" s="30">
        <f t="shared" si="149"/>
        <v>0</v>
      </c>
      <c r="L2427" s="30">
        <f>IF(A2427="В/П",,MIN(SUMIFS(L$3:L2426,H$3:H2426,H2427,B$3:B2426,B2427)+E2427,8)-SUMIFS(L$3:L2426,H$3:H2426,H2427,B$3:B2426,B2427))</f>
        <v>0</v>
      </c>
    </row>
    <row r="2428" spans="1:12" x14ac:dyDescent="0.2">
      <c r="A2428" s="66" t="s">
        <v>53</v>
      </c>
      <c r="B2428" s="6">
        <v>45479</v>
      </c>
      <c r="C2428" s="71" t="str">
        <f t="shared" ref="C2428:C2491" si="151">TEXT(B2428,"ДДД")</f>
        <v>Сб</v>
      </c>
      <c r="E2428" s="30">
        <v>0</v>
      </c>
      <c r="H2428" s="7" t="s">
        <v>93</v>
      </c>
      <c r="I2428" s="69">
        <f t="shared" si="150"/>
        <v>45474</v>
      </c>
      <c r="J2428" s="30" t="str">
        <f>CHOOSE(SUMPRODUCT((K2428:L2428&gt;0)*{1,2})+1,"","переработка","норма","норма + переработка")</f>
        <v/>
      </c>
      <c r="K2428" s="30">
        <f t="shared" si="149"/>
        <v>0</v>
      </c>
      <c r="L2428" s="30">
        <f>IF(A2428="В/П",,MIN(SUMIFS(L$3:L2427,H$3:H2427,H2428,B$3:B2427,B2428)+E2428,8)-SUMIFS(L$3:L2427,H$3:H2427,H2428,B$3:B2427,B2428))</f>
        <v>0</v>
      </c>
    </row>
    <row r="2429" spans="1:12" x14ac:dyDescent="0.2">
      <c r="A2429" s="66" t="s">
        <v>53</v>
      </c>
      <c r="B2429" s="6">
        <v>45480</v>
      </c>
      <c r="C2429" s="71" t="str">
        <f t="shared" si="151"/>
        <v>Вс</v>
      </c>
      <c r="E2429" s="30">
        <v>0</v>
      </c>
      <c r="H2429" s="7" t="s">
        <v>93</v>
      </c>
      <c r="I2429" s="69">
        <f t="shared" si="150"/>
        <v>45474</v>
      </c>
      <c r="J2429" s="30" t="str">
        <f>CHOOSE(SUMPRODUCT((K2429:L2429&gt;0)*{1,2})+1,"","переработка","норма","норма + переработка")</f>
        <v/>
      </c>
      <c r="K2429" s="30">
        <f t="shared" si="149"/>
        <v>0</v>
      </c>
      <c r="L2429" s="30">
        <f>IF(A2429="В/П",,MIN(SUMIFS(L$3:L2428,H$3:H2428,H2429,B$3:B2428,B2429)+E2429,8)-SUMIFS(L$3:L2428,H$3:H2428,H2429,B$3:B2428,B2429))</f>
        <v>0</v>
      </c>
    </row>
    <row r="2430" spans="1:12" x14ac:dyDescent="0.2">
      <c r="B2430" s="6">
        <v>45481</v>
      </c>
      <c r="C2430" s="71" t="str">
        <f t="shared" si="151"/>
        <v>Пн</v>
      </c>
      <c r="E2430" s="30">
        <v>0</v>
      </c>
      <c r="H2430" s="7" t="s">
        <v>93</v>
      </c>
      <c r="I2430" s="69">
        <f t="shared" si="150"/>
        <v>45474</v>
      </c>
      <c r="J2430" s="30" t="str">
        <f>CHOOSE(SUMPRODUCT((K2430:L2430&gt;0)*{1,2})+1,"","переработка","норма","норма + переработка")</f>
        <v/>
      </c>
      <c r="K2430" s="30">
        <f t="shared" si="149"/>
        <v>0</v>
      </c>
      <c r="L2430" s="30">
        <f>IF(A2430="В/П",,MIN(SUMIFS(L$3:L2429,H$3:H2429,H2430,B$3:B2429,B2430)+E2430,8)-SUMIFS(L$3:L2429,H$3:H2429,H2430,B$3:B2429,B2430))</f>
        <v>0</v>
      </c>
    </row>
    <row r="2431" spans="1:12" x14ac:dyDescent="0.2">
      <c r="B2431" s="6">
        <v>45482</v>
      </c>
      <c r="C2431" s="71" t="str">
        <f t="shared" si="151"/>
        <v>Вт</v>
      </c>
      <c r="E2431" s="30">
        <v>0</v>
      </c>
      <c r="H2431" s="7" t="s">
        <v>93</v>
      </c>
      <c r="I2431" s="69">
        <f t="shared" si="150"/>
        <v>45474</v>
      </c>
      <c r="J2431" s="30" t="str">
        <f>CHOOSE(SUMPRODUCT((K2431:L2431&gt;0)*{1,2})+1,"","переработка","норма","норма + переработка")</f>
        <v/>
      </c>
      <c r="K2431" s="30">
        <f t="shared" si="149"/>
        <v>0</v>
      </c>
      <c r="L2431" s="30">
        <f>IF(A2431="В/П",,MIN(SUMIFS(L$3:L2430,H$3:H2430,H2431,B$3:B2430,B2431)+E2431,8)-SUMIFS(L$3:L2430,H$3:H2430,H2431,B$3:B2430,B2431))</f>
        <v>0</v>
      </c>
    </row>
    <row r="2432" spans="1:12" x14ac:dyDescent="0.2">
      <c r="B2432" s="6">
        <v>45483</v>
      </c>
      <c r="C2432" s="71" t="str">
        <f t="shared" si="151"/>
        <v>Ср</v>
      </c>
      <c r="E2432" s="30">
        <v>0</v>
      </c>
      <c r="H2432" s="7" t="s">
        <v>93</v>
      </c>
      <c r="I2432" s="69">
        <f t="shared" si="150"/>
        <v>45474</v>
      </c>
      <c r="J2432" s="30" t="str">
        <f>CHOOSE(SUMPRODUCT((K2432:L2432&gt;0)*{1,2})+1,"","переработка","норма","норма + переработка")</f>
        <v/>
      </c>
      <c r="K2432" s="30">
        <f t="shared" si="149"/>
        <v>0</v>
      </c>
      <c r="L2432" s="30">
        <f>IF(A2432="В/П",,MIN(SUMIFS(L$3:L2431,H$3:H2431,H2432,B$3:B2431,B2432)+E2432,8)-SUMIFS(L$3:L2431,H$3:H2431,H2432,B$3:B2431,B2432))</f>
        <v>0</v>
      </c>
    </row>
    <row r="2433" spans="1:12" x14ac:dyDescent="0.2">
      <c r="B2433" s="6">
        <v>45484</v>
      </c>
      <c r="C2433" s="71" t="str">
        <f t="shared" si="151"/>
        <v>Чт</v>
      </c>
      <c r="E2433" s="30">
        <v>0</v>
      </c>
      <c r="H2433" s="7" t="s">
        <v>93</v>
      </c>
      <c r="I2433" s="69">
        <f t="shared" si="150"/>
        <v>45474</v>
      </c>
      <c r="J2433" s="30" t="str">
        <f>CHOOSE(SUMPRODUCT((K2433:L2433&gt;0)*{1,2})+1,"","переработка","норма","норма + переработка")</f>
        <v/>
      </c>
      <c r="K2433" s="30">
        <f t="shared" si="149"/>
        <v>0</v>
      </c>
      <c r="L2433" s="30">
        <f>IF(A2433="В/П",,MIN(SUMIFS(L$3:L2432,H$3:H2432,H2433,B$3:B2432,B2433)+E2433,8)-SUMIFS(L$3:L2432,H$3:H2432,H2433,B$3:B2432,B2433))</f>
        <v>0</v>
      </c>
    </row>
    <row r="2434" spans="1:12" x14ac:dyDescent="0.2">
      <c r="B2434" s="6">
        <v>45485</v>
      </c>
      <c r="C2434" s="71" t="str">
        <f t="shared" si="151"/>
        <v>Пт</v>
      </c>
      <c r="E2434" s="30">
        <v>0</v>
      </c>
      <c r="H2434" s="7" t="s">
        <v>93</v>
      </c>
      <c r="I2434" s="69">
        <f t="shared" si="150"/>
        <v>45474</v>
      </c>
      <c r="J2434" s="30" t="str">
        <f>CHOOSE(SUMPRODUCT((K2434:L2434&gt;0)*{1,2})+1,"","переработка","норма","норма + переработка")</f>
        <v/>
      </c>
      <c r="K2434" s="30">
        <f t="shared" si="149"/>
        <v>0</v>
      </c>
      <c r="L2434" s="30">
        <f>IF(A2434="В/П",,MIN(SUMIFS(L$3:L2433,H$3:H2433,H2434,B$3:B2433,B2434)+E2434,8)-SUMIFS(L$3:L2433,H$3:H2433,H2434,B$3:B2433,B2434))</f>
        <v>0</v>
      </c>
    </row>
    <row r="2435" spans="1:12" x14ac:dyDescent="0.2">
      <c r="A2435" s="66" t="s">
        <v>53</v>
      </c>
      <c r="B2435" s="6">
        <v>45486</v>
      </c>
      <c r="C2435" s="71" t="str">
        <f t="shared" si="151"/>
        <v>Сб</v>
      </c>
      <c r="E2435" s="30">
        <v>0</v>
      </c>
      <c r="H2435" s="7" t="s">
        <v>93</v>
      </c>
      <c r="I2435" s="69">
        <f t="shared" si="150"/>
        <v>45474</v>
      </c>
      <c r="J2435" s="30" t="str">
        <f>CHOOSE(SUMPRODUCT((K2435:L2435&gt;0)*{1,2})+1,"","переработка","норма","норма + переработка")</f>
        <v/>
      </c>
      <c r="K2435" s="30">
        <f t="shared" si="149"/>
        <v>0</v>
      </c>
      <c r="L2435" s="30">
        <f>IF(A2435="В/П",,MIN(SUMIFS(L$3:L2434,H$3:H2434,H2435,B$3:B2434,B2435)+E2435,8)-SUMIFS(L$3:L2434,H$3:H2434,H2435,B$3:B2434,B2435))</f>
        <v>0</v>
      </c>
    </row>
    <row r="2436" spans="1:12" x14ac:dyDescent="0.2">
      <c r="A2436" s="66" t="s">
        <v>53</v>
      </c>
      <c r="B2436" s="6">
        <v>45487</v>
      </c>
      <c r="C2436" s="71" t="str">
        <f t="shared" si="151"/>
        <v>Вс</v>
      </c>
      <c r="E2436" s="30">
        <v>0</v>
      </c>
      <c r="H2436" s="7" t="s">
        <v>93</v>
      </c>
      <c r="I2436" s="69">
        <f t="shared" si="150"/>
        <v>45474</v>
      </c>
      <c r="J2436" s="30" t="str">
        <f>CHOOSE(SUMPRODUCT((K2436:L2436&gt;0)*{1,2})+1,"","переработка","норма","норма + переработка")</f>
        <v/>
      </c>
      <c r="K2436" s="30">
        <f t="shared" si="149"/>
        <v>0</v>
      </c>
      <c r="L2436" s="30">
        <f>IF(A2436="В/П",,MIN(SUMIFS(L$3:L2435,H$3:H2435,H2436,B$3:B2435,B2436)+E2436,8)-SUMIFS(L$3:L2435,H$3:H2435,H2436,B$3:B2435,B2436))</f>
        <v>0</v>
      </c>
    </row>
    <row r="2437" spans="1:12" x14ac:dyDescent="0.2">
      <c r="B2437" s="6">
        <v>45488</v>
      </c>
      <c r="C2437" s="71" t="str">
        <f t="shared" si="151"/>
        <v>Пн</v>
      </c>
      <c r="E2437" s="30">
        <v>0</v>
      </c>
      <c r="H2437" s="7" t="s">
        <v>93</v>
      </c>
      <c r="I2437" s="69">
        <f t="shared" si="150"/>
        <v>45474</v>
      </c>
      <c r="J2437" s="30" t="str">
        <f>CHOOSE(SUMPRODUCT((K2437:L2437&gt;0)*{1,2})+1,"","переработка","норма","норма + переработка")</f>
        <v/>
      </c>
      <c r="K2437" s="30">
        <f t="shared" si="149"/>
        <v>0</v>
      </c>
      <c r="L2437" s="30">
        <f>IF(A2437="В/П",,MIN(SUMIFS(L$3:L2436,H$3:H2436,H2437,B$3:B2436,B2437)+E2437,8)-SUMIFS(L$3:L2436,H$3:H2436,H2437,B$3:B2436,B2437))</f>
        <v>0</v>
      </c>
    </row>
    <row r="2438" spans="1:12" x14ac:dyDescent="0.2">
      <c r="B2438" s="6">
        <v>45489</v>
      </c>
      <c r="C2438" s="71" t="str">
        <f t="shared" si="151"/>
        <v>Вт</v>
      </c>
      <c r="E2438" s="30">
        <v>0</v>
      </c>
      <c r="H2438" s="7" t="s">
        <v>93</v>
      </c>
      <c r="I2438" s="69">
        <f t="shared" si="150"/>
        <v>45474</v>
      </c>
      <c r="J2438" s="30" t="str">
        <f>CHOOSE(SUMPRODUCT((K2438:L2438&gt;0)*{1,2})+1,"","переработка","норма","норма + переработка")</f>
        <v/>
      </c>
      <c r="K2438" s="30">
        <f t="shared" si="149"/>
        <v>0</v>
      </c>
      <c r="L2438" s="30">
        <f>IF(A2438="В/П",,MIN(SUMIFS(L$3:L2437,H$3:H2437,H2438,B$3:B2437,B2438)+E2438,8)-SUMIFS(L$3:L2437,H$3:H2437,H2438,B$3:B2437,B2438))</f>
        <v>0</v>
      </c>
    </row>
    <row r="2439" spans="1:12" x14ac:dyDescent="0.2">
      <c r="B2439" s="6">
        <v>45490</v>
      </c>
      <c r="C2439" s="71" t="str">
        <f t="shared" si="151"/>
        <v>Ср</v>
      </c>
      <c r="E2439" s="30">
        <v>0</v>
      </c>
      <c r="H2439" s="7" t="s">
        <v>93</v>
      </c>
      <c r="I2439" s="69">
        <f t="shared" si="150"/>
        <v>45474</v>
      </c>
      <c r="J2439" s="30" t="str">
        <f>CHOOSE(SUMPRODUCT((K2439:L2439&gt;0)*{1,2})+1,"","переработка","норма","норма + переработка")</f>
        <v/>
      </c>
      <c r="K2439" s="30">
        <f t="shared" si="149"/>
        <v>0</v>
      </c>
      <c r="L2439" s="30">
        <f>IF(A2439="В/П",,MIN(SUMIFS(L$3:L2438,H$3:H2438,H2439,B$3:B2438,B2439)+E2439,8)-SUMIFS(L$3:L2438,H$3:H2438,H2439,B$3:B2438,B2439))</f>
        <v>0</v>
      </c>
    </row>
    <row r="2440" spans="1:12" x14ac:dyDescent="0.2">
      <c r="B2440" s="6">
        <v>45491</v>
      </c>
      <c r="C2440" s="71" t="str">
        <f t="shared" si="151"/>
        <v>Чт</v>
      </c>
      <c r="E2440" s="30">
        <v>0</v>
      </c>
      <c r="H2440" s="7" t="s">
        <v>93</v>
      </c>
      <c r="I2440" s="69">
        <f t="shared" si="150"/>
        <v>45474</v>
      </c>
      <c r="J2440" s="30" t="str">
        <f>CHOOSE(SUMPRODUCT((K2440:L2440&gt;0)*{1,2})+1,"","переработка","норма","норма + переработка")</f>
        <v/>
      </c>
      <c r="K2440" s="30">
        <f t="shared" si="149"/>
        <v>0</v>
      </c>
      <c r="L2440" s="30">
        <f>IF(A2440="В/П",,MIN(SUMIFS(L$3:L2439,H$3:H2439,H2440,B$3:B2439,B2440)+E2440,8)-SUMIFS(L$3:L2439,H$3:H2439,H2440,B$3:B2439,B2440))</f>
        <v>0</v>
      </c>
    </row>
    <row r="2441" spans="1:12" x14ac:dyDescent="0.2">
      <c r="B2441" s="6">
        <v>45492</v>
      </c>
      <c r="C2441" s="71" t="str">
        <f t="shared" si="151"/>
        <v>Пт</v>
      </c>
      <c r="E2441" s="30">
        <v>0</v>
      </c>
      <c r="H2441" s="7" t="s">
        <v>93</v>
      </c>
      <c r="I2441" s="69">
        <f t="shared" si="150"/>
        <v>45474</v>
      </c>
      <c r="J2441" s="30" t="str">
        <f>CHOOSE(SUMPRODUCT((K2441:L2441&gt;0)*{1,2})+1,"","переработка","норма","норма + переработка")</f>
        <v/>
      </c>
      <c r="K2441" s="30">
        <f t="shared" si="149"/>
        <v>0</v>
      </c>
      <c r="L2441" s="30">
        <f>IF(A2441="В/П",,MIN(SUMIFS(L$3:L2440,H$3:H2440,H2441,B$3:B2440,B2441)+E2441,8)-SUMIFS(L$3:L2440,H$3:H2440,H2441,B$3:B2440,B2441))</f>
        <v>0</v>
      </c>
    </row>
    <row r="2442" spans="1:12" x14ac:dyDescent="0.2">
      <c r="A2442" s="66" t="s">
        <v>53</v>
      </c>
      <c r="B2442" s="6">
        <v>45493</v>
      </c>
      <c r="C2442" s="71" t="str">
        <f t="shared" si="151"/>
        <v>Сб</v>
      </c>
      <c r="E2442" s="30">
        <v>0</v>
      </c>
      <c r="H2442" s="7" t="s">
        <v>93</v>
      </c>
      <c r="I2442" s="69">
        <f t="shared" si="150"/>
        <v>45474</v>
      </c>
      <c r="J2442" s="30" t="str">
        <f>CHOOSE(SUMPRODUCT((K2442:L2442&gt;0)*{1,2})+1,"","переработка","норма","норма + переработка")</f>
        <v/>
      </c>
      <c r="K2442" s="30">
        <f t="shared" si="149"/>
        <v>0</v>
      </c>
      <c r="L2442" s="30">
        <f>IF(A2442="В/П",,MIN(SUMIFS(L$3:L2441,H$3:H2441,H2442,B$3:B2441,B2442)+E2442,8)-SUMIFS(L$3:L2441,H$3:H2441,H2442,B$3:B2441,B2442))</f>
        <v>0</v>
      </c>
    </row>
    <row r="2443" spans="1:12" x14ac:dyDescent="0.2">
      <c r="A2443" s="66" t="s">
        <v>53</v>
      </c>
      <c r="B2443" s="6">
        <v>45494</v>
      </c>
      <c r="C2443" s="71" t="str">
        <f t="shared" si="151"/>
        <v>Вс</v>
      </c>
      <c r="E2443" s="30">
        <v>0</v>
      </c>
      <c r="H2443" s="7" t="s">
        <v>93</v>
      </c>
      <c r="I2443" s="69">
        <f t="shared" si="150"/>
        <v>45474</v>
      </c>
      <c r="J2443" s="30" t="str">
        <f>CHOOSE(SUMPRODUCT((K2443:L2443&gt;0)*{1,2})+1,"","переработка","норма","норма + переработка")</f>
        <v/>
      </c>
      <c r="K2443" s="30">
        <f t="shared" si="149"/>
        <v>0</v>
      </c>
      <c r="L2443" s="30">
        <f>IF(A2443="В/П",,MIN(SUMIFS(L$3:L2442,H$3:H2442,H2443,B$3:B2442,B2443)+E2443,8)-SUMIFS(L$3:L2442,H$3:H2442,H2443,B$3:B2442,B2443))</f>
        <v>0</v>
      </c>
    </row>
    <row r="2444" spans="1:12" x14ac:dyDescent="0.2">
      <c r="B2444" s="6">
        <v>45495</v>
      </c>
      <c r="C2444" s="71" t="str">
        <f t="shared" si="151"/>
        <v>Пн</v>
      </c>
      <c r="D2444" s="30" t="s">
        <v>45</v>
      </c>
      <c r="E2444" s="30">
        <v>5</v>
      </c>
      <c r="H2444" s="7" t="s">
        <v>93</v>
      </c>
      <c r="I2444" s="69">
        <f t="shared" si="150"/>
        <v>45474</v>
      </c>
      <c r="J2444" s="30" t="str">
        <f>CHOOSE(SUMPRODUCT((K2444:L2444&gt;0)*{1,2})+1,"","переработка","норма","норма + переработка")</f>
        <v>норма</v>
      </c>
      <c r="K2444" s="30">
        <f t="shared" si="149"/>
        <v>0</v>
      </c>
      <c r="L2444" s="30">
        <f>IF(A2444="В/П",,MIN(SUMIFS(L$3:L2443,H$3:H2443,H2444,B$3:B2443,B2444)+E2444,8)-SUMIFS(L$3:L2443,H$3:H2443,H2444,B$3:B2443,B2444))</f>
        <v>5</v>
      </c>
    </row>
    <row r="2445" spans="1:12" x14ac:dyDescent="0.2">
      <c r="B2445" s="6">
        <v>45496</v>
      </c>
      <c r="C2445" s="71" t="str">
        <f t="shared" si="151"/>
        <v>Вт</v>
      </c>
      <c r="D2445" s="30" t="s">
        <v>45</v>
      </c>
      <c r="E2445" s="30">
        <v>9</v>
      </c>
      <c r="H2445" s="7" t="s">
        <v>93</v>
      </c>
      <c r="I2445" s="69">
        <f t="shared" si="150"/>
        <v>45474</v>
      </c>
      <c r="J2445" s="30" t="str">
        <f>CHOOSE(SUMPRODUCT((K2445:L2445&gt;0)*{1,2})+1,"","переработка","норма","норма + переработка")</f>
        <v>норма + переработка</v>
      </c>
      <c r="K2445" s="30">
        <f t="shared" si="149"/>
        <v>1</v>
      </c>
      <c r="L2445" s="30">
        <f>IF(A2445="В/П",,MIN(SUMIFS(L$3:L2444,H$3:H2444,H2445,B$3:B2444,B2445)+E2445,8)-SUMIFS(L$3:L2444,H$3:H2444,H2445,B$3:B2444,B2445))</f>
        <v>8</v>
      </c>
    </row>
    <row r="2446" spans="1:12" x14ac:dyDescent="0.2">
      <c r="B2446" s="6">
        <v>45497</v>
      </c>
      <c r="C2446" s="71" t="str">
        <f t="shared" si="151"/>
        <v>Ср</v>
      </c>
      <c r="D2446" s="30" t="s">
        <v>45</v>
      </c>
      <c r="E2446" s="30">
        <v>8</v>
      </c>
      <c r="H2446" s="7" t="s">
        <v>93</v>
      </c>
      <c r="I2446" s="69">
        <f t="shared" si="150"/>
        <v>45474</v>
      </c>
      <c r="J2446" s="30" t="str">
        <f>CHOOSE(SUMPRODUCT((K2446:L2446&gt;0)*{1,2})+1,"","переработка","норма","норма + переработка")</f>
        <v>норма</v>
      </c>
      <c r="K2446" s="30">
        <f t="shared" si="149"/>
        <v>0</v>
      </c>
      <c r="L2446" s="30">
        <f>IF(A2446="В/П",,MIN(SUMIFS(L$3:L2445,H$3:H2445,H2446,B$3:B2445,B2446)+E2446,8)-SUMIFS(L$3:L2445,H$3:H2445,H2446,B$3:B2445,B2446))</f>
        <v>8</v>
      </c>
    </row>
    <row r="2447" spans="1:12" x14ac:dyDescent="0.2">
      <c r="B2447" s="6">
        <v>45498</v>
      </c>
      <c r="C2447" s="71" t="str">
        <f t="shared" si="151"/>
        <v>Чт</v>
      </c>
      <c r="D2447" s="30" t="s">
        <v>45</v>
      </c>
      <c r="E2447" s="30">
        <v>9</v>
      </c>
      <c r="H2447" s="7" t="s">
        <v>93</v>
      </c>
      <c r="I2447" s="69">
        <f t="shared" si="150"/>
        <v>45474</v>
      </c>
      <c r="J2447" s="30" t="str">
        <f>CHOOSE(SUMPRODUCT((K2447:L2447&gt;0)*{1,2})+1,"","переработка","норма","норма + переработка")</f>
        <v>норма + переработка</v>
      </c>
      <c r="K2447" s="30">
        <f t="shared" ref="K2447:K2510" si="152">MIN(E2447,E2447-L2447)</f>
        <v>1</v>
      </c>
      <c r="L2447" s="30">
        <f>IF(A2447="В/П",,MIN(SUMIFS(L$3:L2446,H$3:H2446,H2447,B$3:B2446,B2447)+E2447,8)-SUMIFS(L$3:L2446,H$3:H2446,H2447,B$3:B2446,B2447))</f>
        <v>8</v>
      </c>
    </row>
    <row r="2448" spans="1:12" x14ac:dyDescent="0.2">
      <c r="B2448" s="6">
        <v>45499</v>
      </c>
      <c r="C2448" s="71" t="str">
        <f t="shared" si="151"/>
        <v>Пт</v>
      </c>
      <c r="D2448" s="30" t="s">
        <v>45</v>
      </c>
      <c r="E2448" s="30">
        <v>8</v>
      </c>
      <c r="H2448" s="7" t="s">
        <v>93</v>
      </c>
      <c r="I2448" s="69">
        <f t="shared" si="150"/>
        <v>45474</v>
      </c>
      <c r="J2448" s="30" t="str">
        <f>CHOOSE(SUMPRODUCT((K2448:L2448&gt;0)*{1,2})+1,"","переработка","норма","норма + переработка")</f>
        <v>норма</v>
      </c>
      <c r="K2448" s="30">
        <f t="shared" si="152"/>
        <v>0</v>
      </c>
      <c r="L2448" s="30">
        <f>IF(A2448="В/П",,MIN(SUMIFS(L$3:L2447,H$3:H2447,H2448,B$3:B2447,B2448)+E2448,8)-SUMIFS(L$3:L2447,H$3:H2447,H2448,B$3:B2447,B2448))</f>
        <v>8</v>
      </c>
    </row>
    <row r="2449" spans="1:12" x14ac:dyDescent="0.2">
      <c r="A2449" s="66" t="s">
        <v>53</v>
      </c>
      <c r="B2449" s="6">
        <v>45500</v>
      </c>
      <c r="C2449" s="71" t="str">
        <f t="shared" si="151"/>
        <v>Сб</v>
      </c>
      <c r="E2449" s="30">
        <v>0</v>
      </c>
      <c r="H2449" s="7" t="s">
        <v>93</v>
      </c>
      <c r="I2449" s="69">
        <f t="shared" si="150"/>
        <v>45474</v>
      </c>
      <c r="J2449" s="30" t="str">
        <f>CHOOSE(SUMPRODUCT((K2449:L2449&gt;0)*{1,2})+1,"","переработка","норма","норма + переработка")</f>
        <v/>
      </c>
      <c r="K2449" s="30">
        <f t="shared" si="152"/>
        <v>0</v>
      </c>
      <c r="L2449" s="30">
        <f>IF(A2449="В/П",,MIN(SUMIFS(L$3:L2448,H$3:H2448,H2449,B$3:B2448,B2449)+E2449,8)-SUMIFS(L$3:L2448,H$3:H2448,H2449,B$3:B2448,B2449))</f>
        <v>0</v>
      </c>
    </row>
    <row r="2450" spans="1:12" x14ac:dyDescent="0.2">
      <c r="A2450" s="66" t="s">
        <v>53</v>
      </c>
      <c r="B2450" s="6">
        <v>45501</v>
      </c>
      <c r="C2450" s="71" t="str">
        <f t="shared" si="151"/>
        <v>Вс</v>
      </c>
      <c r="E2450" s="30">
        <v>0</v>
      </c>
      <c r="H2450" s="7" t="s">
        <v>93</v>
      </c>
      <c r="I2450" s="69">
        <f t="shared" si="150"/>
        <v>45474</v>
      </c>
      <c r="J2450" s="30" t="str">
        <f>CHOOSE(SUMPRODUCT((K2450:L2450&gt;0)*{1,2})+1,"","переработка","норма","норма + переработка")</f>
        <v/>
      </c>
      <c r="K2450" s="30">
        <f t="shared" si="152"/>
        <v>0</v>
      </c>
      <c r="L2450" s="30">
        <f>IF(A2450="В/П",,MIN(SUMIFS(L$3:L2449,H$3:H2449,H2450,B$3:B2449,B2450)+E2450,8)-SUMIFS(L$3:L2449,H$3:H2449,H2450,B$3:B2449,B2450))</f>
        <v>0</v>
      </c>
    </row>
    <row r="2451" spans="1:12" x14ac:dyDescent="0.2">
      <c r="B2451" s="6">
        <v>45502</v>
      </c>
      <c r="C2451" s="71" t="str">
        <f t="shared" si="151"/>
        <v>Пн</v>
      </c>
      <c r="D2451" s="30" t="s">
        <v>45</v>
      </c>
      <c r="E2451" s="30">
        <v>9</v>
      </c>
      <c r="H2451" s="7" t="s">
        <v>93</v>
      </c>
      <c r="I2451" s="69">
        <f t="shared" si="150"/>
        <v>45474</v>
      </c>
      <c r="J2451" s="30" t="str">
        <f>CHOOSE(SUMPRODUCT((K2451:L2451&gt;0)*{1,2})+1,"","переработка","норма","норма + переработка")</f>
        <v>норма + переработка</v>
      </c>
      <c r="K2451" s="30">
        <f t="shared" si="152"/>
        <v>1</v>
      </c>
      <c r="L2451" s="30">
        <f>IF(A2451="В/П",,MIN(SUMIFS(L$3:L2450,H$3:H2450,H2451,B$3:B2450,B2451)+E2451,8)-SUMIFS(L$3:L2450,H$3:H2450,H2451,B$3:B2450,B2451))</f>
        <v>8</v>
      </c>
    </row>
    <row r="2452" spans="1:12" x14ac:dyDescent="0.2">
      <c r="B2452" s="6">
        <v>45503</v>
      </c>
      <c r="C2452" s="71" t="str">
        <f t="shared" si="151"/>
        <v>Вт</v>
      </c>
      <c r="D2452" s="30" t="s">
        <v>45</v>
      </c>
      <c r="E2452" s="30">
        <v>8</v>
      </c>
      <c r="H2452" s="7" t="s">
        <v>93</v>
      </c>
      <c r="I2452" s="69">
        <f t="shared" si="150"/>
        <v>45474</v>
      </c>
      <c r="J2452" s="30" t="str">
        <f>CHOOSE(SUMPRODUCT((K2452:L2452&gt;0)*{1,2})+1,"","переработка","норма","норма + переработка")</f>
        <v>норма</v>
      </c>
      <c r="K2452" s="30">
        <f t="shared" si="152"/>
        <v>0</v>
      </c>
      <c r="L2452" s="30">
        <f>IF(A2452="В/П",,MIN(SUMIFS(L$3:L2451,H$3:H2451,H2452,B$3:B2451,B2452)+E2452,8)-SUMIFS(L$3:L2451,H$3:H2451,H2452,B$3:B2451,B2452))</f>
        <v>8</v>
      </c>
    </row>
    <row r="2453" spans="1:12" x14ac:dyDescent="0.2">
      <c r="B2453" s="6">
        <v>45504</v>
      </c>
      <c r="C2453" s="71" t="str">
        <f t="shared" si="151"/>
        <v>Ср</v>
      </c>
      <c r="D2453" s="30" t="s">
        <v>45</v>
      </c>
      <c r="E2453" s="30">
        <v>8</v>
      </c>
      <c r="H2453" s="7" t="s">
        <v>93</v>
      </c>
      <c r="I2453" s="69">
        <f t="shared" si="150"/>
        <v>45474</v>
      </c>
      <c r="J2453" s="30" t="str">
        <f>CHOOSE(SUMPRODUCT((K2453:L2453&gt;0)*{1,2})+1,"","переработка","норма","норма + переработка")</f>
        <v>норма</v>
      </c>
      <c r="K2453" s="30">
        <f t="shared" si="152"/>
        <v>0</v>
      </c>
      <c r="L2453" s="30">
        <f>IF(A2453="В/П",,MIN(SUMIFS(L$3:L2452,H$3:H2452,H2453,B$3:B2452,B2453)+E2453,8)-SUMIFS(L$3:L2452,H$3:H2452,H2453,B$3:B2452,B2453))</f>
        <v>8</v>
      </c>
    </row>
    <row r="2454" spans="1:12" x14ac:dyDescent="0.2">
      <c r="B2454" s="6">
        <v>45474</v>
      </c>
      <c r="C2454" s="71" t="str">
        <f t="shared" si="151"/>
        <v>Пн</v>
      </c>
      <c r="D2454" s="30" t="s">
        <v>91</v>
      </c>
      <c r="E2454" s="30">
        <v>8</v>
      </c>
      <c r="H2454" s="30" t="s">
        <v>27</v>
      </c>
      <c r="I2454" s="69">
        <f t="shared" si="150"/>
        <v>45474</v>
      </c>
      <c r="J2454" s="30" t="str">
        <f>CHOOSE(SUMPRODUCT((K2454:L2454&gt;0)*{1,2})+1,"","переработка","норма","норма + переработка")</f>
        <v>норма</v>
      </c>
      <c r="K2454" s="30">
        <f t="shared" si="152"/>
        <v>0</v>
      </c>
      <c r="L2454" s="30">
        <f>IF(A2454="В/П",,MIN(SUMIFS(L$3:L2453,H$3:H2453,H2454,B$3:B2453,B2454)+E2454,8)-SUMIFS(L$3:L2453,H$3:H2453,H2454,B$3:B2453,B2454))</f>
        <v>8</v>
      </c>
    </row>
    <row r="2455" spans="1:12" x14ac:dyDescent="0.2">
      <c r="B2455" s="6">
        <v>45475</v>
      </c>
      <c r="C2455" s="71" t="str">
        <f t="shared" si="151"/>
        <v>Вт</v>
      </c>
      <c r="D2455" s="30" t="s">
        <v>91</v>
      </c>
      <c r="E2455" s="30">
        <v>8</v>
      </c>
      <c r="H2455" s="30" t="s">
        <v>27</v>
      </c>
      <c r="I2455" s="69">
        <f t="shared" si="150"/>
        <v>45474</v>
      </c>
      <c r="J2455" s="30" t="str">
        <f>CHOOSE(SUMPRODUCT((K2455:L2455&gt;0)*{1,2})+1,"","переработка","норма","норма + переработка")</f>
        <v>норма</v>
      </c>
      <c r="K2455" s="30">
        <f t="shared" si="152"/>
        <v>0</v>
      </c>
      <c r="L2455" s="30">
        <f>IF(A2455="В/П",,MIN(SUMIFS(L$3:L2454,H$3:H2454,H2455,B$3:B2454,B2455)+E2455,8)-SUMIFS(L$3:L2454,H$3:H2454,H2455,B$3:B2454,B2455))</f>
        <v>8</v>
      </c>
    </row>
    <row r="2456" spans="1:12" x14ac:dyDescent="0.2">
      <c r="B2456" s="6">
        <v>45476</v>
      </c>
      <c r="C2456" s="71" t="str">
        <f t="shared" si="151"/>
        <v>Ср</v>
      </c>
      <c r="D2456" s="30" t="s">
        <v>91</v>
      </c>
      <c r="E2456" s="30">
        <v>8</v>
      </c>
      <c r="H2456" s="30" t="s">
        <v>27</v>
      </c>
      <c r="I2456" s="69">
        <f t="shared" si="150"/>
        <v>45474</v>
      </c>
      <c r="J2456" s="30" t="str">
        <f>CHOOSE(SUMPRODUCT((K2456:L2456&gt;0)*{1,2})+1,"","переработка","норма","норма + переработка")</f>
        <v>норма</v>
      </c>
      <c r="K2456" s="30">
        <f t="shared" si="152"/>
        <v>0</v>
      </c>
      <c r="L2456" s="30">
        <f>IF(A2456="В/П",,MIN(SUMIFS(L$3:L2455,H$3:H2455,H2456,B$3:B2455,B2456)+E2456,8)-SUMIFS(L$3:L2455,H$3:H2455,H2456,B$3:B2455,B2456))</f>
        <v>8</v>
      </c>
    </row>
    <row r="2457" spans="1:12" x14ac:dyDescent="0.2">
      <c r="B2457" s="6">
        <v>45477</v>
      </c>
      <c r="C2457" s="71" t="str">
        <f t="shared" si="151"/>
        <v>Чт</v>
      </c>
      <c r="D2457" s="30" t="s">
        <v>91</v>
      </c>
      <c r="E2457" s="30">
        <v>8</v>
      </c>
      <c r="H2457" s="30" t="s">
        <v>27</v>
      </c>
      <c r="I2457" s="69">
        <f t="shared" si="150"/>
        <v>45474</v>
      </c>
      <c r="J2457" s="30" t="str">
        <f>CHOOSE(SUMPRODUCT((K2457:L2457&gt;0)*{1,2})+1,"","переработка","норма","норма + переработка")</f>
        <v>норма</v>
      </c>
      <c r="K2457" s="30">
        <f t="shared" si="152"/>
        <v>0</v>
      </c>
      <c r="L2457" s="30">
        <f>IF(A2457="В/П",,MIN(SUMIFS(L$3:L2456,H$3:H2456,H2457,B$3:B2456,B2457)+E2457,8)-SUMIFS(L$3:L2456,H$3:H2456,H2457,B$3:B2456,B2457))</f>
        <v>8</v>
      </c>
    </row>
    <row r="2458" spans="1:12" x14ac:dyDescent="0.2">
      <c r="B2458" s="6">
        <v>45478</v>
      </c>
      <c r="C2458" s="71" t="str">
        <f t="shared" si="151"/>
        <v>Пт</v>
      </c>
      <c r="D2458" s="30" t="s">
        <v>91</v>
      </c>
      <c r="E2458" s="30">
        <v>8</v>
      </c>
      <c r="H2458" s="30" t="s">
        <v>27</v>
      </c>
      <c r="I2458" s="69">
        <f t="shared" si="150"/>
        <v>45474</v>
      </c>
      <c r="J2458" s="30" t="str">
        <f>CHOOSE(SUMPRODUCT((K2458:L2458&gt;0)*{1,2})+1,"","переработка","норма","норма + переработка")</f>
        <v>норма</v>
      </c>
      <c r="K2458" s="30">
        <f t="shared" si="152"/>
        <v>0</v>
      </c>
      <c r="L2458" s="30">
        <f>IF(A2458="В/П",,MIN(SUMIFS(L$3:L2457,H$3:H2457,H2458,B$3:B2457,B2458)+E2458,8)-SUMIFS(L$3:L2457,H$3:H2457,H2458,B$3:B2457,B2458))</f>
        <v>8</v>
      </c>
    </row>
    <row r="2459" spans="1:12" x14ac:dyDescent="0.2">
      <c r="A2459" s="66" t="s">
        <v>53</v>
      </c>
      <c r="B2459" s="6">
        <v>45479</v>
      </c>
      <c r="C2459" s="71" t="str">
        <f t="shared" si="151"/>
        <v>Сб</v>
      </c>
      <c r="E2459" s="30">
        <v>0</v>
      </c>
      <c r="H2459" s="30" t="s">
        <v>27</v>
      </c>
      <c r="I2459" s="69">
        <f t="shared" si="150"/>
        <v>45474</v>
      </c>
      <c r="J2459" s="30" t="str">
        <f>CHOOSE(SUMPRODUCT((K2459:L2459&gt;0)*{1,2})+1,"","переработка","норма","норма + переработка")</f>
        <v/>
      </c>
      <c r="K2459" s="30">
        <f t="shared" si="152"/>
        <v>0</v>
      </c>
      <c r="L2459" s="30">
        <f>IF(A2459="В/П",,MIN(SUMIFS(L$3:L2458,H$3:H2458,H2459,B$3:B2458,B2459)+E2459,8)-SUMIFS(L$3:L2458,H$3:H2458,H2459,B$3:B2458,B2459))</f>
        <v>0</v>
      </c>
    </row>
    <row r="2460" spans="1:12" x14ac:dyDescent="0.2">
      <c r="A2460" s="66" t="s">
        <v>53</v>
      </c>
      <c r="B2460" s="6">
        <v>45480</v>
      </c>
      <c r="C2460" s="71" t="str">
        <f t="shared" si="151"/>
        <v>Вс</v>
      </c>
      <c r="E2460" s="30">
        <v>0</v>
      </c>
      <c r="H2460" s="30" t="s">
        <v>27</v>
      </c>
      <c r="I2460" s="69">
        <f t="shared" si="150"/>
        <v>45474</v>
      </c>
      <c r="J2460" s="30" t="str">
        <f>CHOOSE(SUMPRODUCT((K2460:L2460&gt;0)*{1,2})+1,"","переработка","норма","норма + переработка")</f>
        <v/>
      </c>
      <c r="K2460" s="30">
        <f t="shared" si="152"/>
        <v>0</v>
      </c>
      <c r="L2460" s="30">
        <f>IF(A2460="В/П",,MIN(SUMIFS(L$3:L2459,H$3:H2459,H2460,B$3:B2459,B2460)+E2460,8)-SUMIFS(L$3:L2459,H$3:H2459,H2460,B$3:B2459,B2460))</f>
        <v>0</v>
      </c>
    </row>
    <row r="2461" spans="1:12" x14ac:dyDescent="0.2">
      <c r="B2461" s="6">
        <v>45481</v>
      </c>
      <c r="C2461" s="71" t="str">
        <f t="shared" si="151"/>
        <v>Пн</v>
      </c>
      <c r="D2461" s="30" t="s">
        <v>91</v>
      </c>
      <c r="E2461" s="30">
        <v>8</v>
      </c>
      <c r="H2461" s="30" t="s">
        <v>27</v>
      </c>
      <c r="I2461" s="69">
        <f t="shared" si="150"/>
        <v>45474</v>
      </c>
      <c r="J2461" s="30" t="str">
        <f>CHOOSE(SUMPRODUCT((K2461:L2461&gt;0)*{1,2})+1,"","переработка","норма","норма + переработка")</f>
        <v>норма</v>
      </c>
      <c r="K2461" s="30">
        <f t="shared" si="152"/>
        <v>0</v>
      </c>
      <c r="L2461" s="30">
        <f>IF(A2461="В/П",,MIN(SUMIFS(L$3:L2460,H$3:H2460,H2461,B$3:B2460,B2461)+E2461,8)-SUMIFS(L$3:L2460,H$3:H2460,H2461,B$3:B2460,B2461))</f>
        <v>8</v>
      </c>
    </row>
    <row r="2462" spans="1:12" x14ac:dyDescent="0.2">
      <c r="B2462" s="6">
        <v>45482</v>
      </c>
      <c r="C2462" s="71" t="str">
        <f t="shared" si="151"/>
        <v>Вт</v>
      </c>
      <c r="D2462" s="30" t="s">
        <v>91</v>
      </c>
      <c r="E2462" s="30">
        <v>8</v>
      </c>
      <c r="H2462" s="30" t="s">
        <v>27</v>
      </c>
      <c r="I2462" s="69">
        <f t="shared" si="150"/>
        <v>45474</v>
      </c>
      <c r="J2462" s="30" t="str">
        <f>CHOOSE(SUMPRODUCT((K2462:L2462&gt;0)*{1,2})+1,"","переработка","норма","норма + переработка")</f>
        <v>норма</v>
      </c>
      <c r="K2462" s="30">
        <f t="shared" si="152"/>
        <v>0</v>
      </c>
      <c r="L2462" s="30">
        <f>IF(A2462="В/П",,MIN(SUMIFS(L$3:L2461,H$3:H2461,H2462,B$3:B2461,B2462)+E2462,8)-SUMIFS(L$3:L2461,H$3:H2461,H2462,B$3:B2461,B2462))</f>
        <v>8</v>
      </c>
    </row>
    <row r="2463" spans="1:12" x14ac:dyDescent="0.2">
      <c r="B2463" s="6">
        <v>45483</v>
      </c>
      <c r="C2463" s="71" t="str">
        <f t="shared" si="151"/>
        <v>Ср</v>
      </c>
      <c r="D2463" s="30" t="s">
        <v>91</v>
      </c>
      <c r="E2463" s="30">
        <v>8</v>
      </c>
      <c r="H2463" s="30" t="s">
        <v>27</v>
      </c>
      <c r="I2463" s="69">
        <f t="shared" si="150"/>
        <v>45474</v>
      </c>
      <c r="J2463" s="30" t="str">
        <f>CHOOSE(SUMPRODUCT((K2463:L2463&gt;0)*{1,2})+1,"","переработка","норма","норма + переработка")</f>
        <v>норма</v>
      </c>
      <c r="K2463" s="30">
        <f t="shared" si="152"/>
        <v>0</v>
      </c>
      <c r="L2463" s="30">
        <f>IF(A2463="В/П",,MIN(SUMIFS(L$3:L2462,H$3:H2462,H2463,B$3:B2462,B2463)+E2463,8)-SUMIFS(L$3:L2462,H$3:H2462,H2463,B$3:B2462,B2463))</f>
        <v>8</v>
      </c>
    </row>
    <row r="2464" spans="1:12" x14ac:dyDescent="0.2">
      <c r="B2464" s="6">
        <v>45484</v>
      </c>
      <c r="C2464" s="71" t="str">
        <f t="shared" si="151"/>
        <v>Чт</v>
      </c>
      <c r="D2464" s="30" t="s">
        <v>91</v>
      </c>
      <c r="E2464" s="30">
        <v>8</v>
      </c>
      <c r="H2464" s="30" t="s">
        <v>27</v>
      </c>
      <c r="I2464" s="69">
        <f t="shared" si="150"/>
        <v>45474</v>
      </c>
      <c r="J2464" s="30" t="str">
        <f>CHOOSE(SUMPRODUCT((K2464:L2464&gt;0)*{1,2})+1,"","переработка","норма","норма + переработка")</f>
        <v>норма</v>
      </c>
      <c r="K2464" s="30">
        <f t="shared" si="152"/>
        <v>0</v>
      </c>
      <c r="L2464" s="30">
        <f>IF(A2464="В/П",,MIN(SUMIFS(L$3:L2463,H$3:H2463,H2464,B$3:B2463,B2464)+E2464,8)-SUMIFS(L$3:L2463,H$3:H2463,H2464,B$3:B2463,B2464))</f>
        <v>8</v>
      </c>
    </row>
    <row r="2465" spans="1:12" x14ac:dyDescent="0.2">
      <c r="B2465" s="6">
        <v>45485</v>
      </c>
      <c r="C2465" s="71" t="str">
        <f t="shared" si="151"/>
        <v>Пт</v>
      </c>
      <c r="D2465" s="30" t="s">
        <v>91</v>
      </c>
      <c r="E2465" s="30">
        <v>8</v>
      </c>
      <c r="H2465" s="30" t="s">
        <v>27</v>
      </c>
      <c r="I2465" s="69">
        <f t="shared" si="150"/>
        <v>45474</v>
      </c>
      <c r="J2465" s="30" t="str">
        <f>CHOOSE(SUMPRODUCT((K2465:L2465&gt;0)*{1,2})+1,"","переработка","норма","норма + переработка")</f>
        <v>норма</v>
      </c>
      <c r="K2465" s="30">
        <f t="shared" si="152"/>
        <v>0</v>
      </c>
      <c r="L2465" s="30">
        <f>IF(A2465="В/П",,MIN(SUMIFS(L$3:L2464,H$3:H2464,H2465,B$3:B2464,B2465)+E2465,8)-SUMIFS(L$3:L2464,H$3:H2464,H2465,B$3:B2464,B2465))</f>
        <v>8</v>
      </c>
    </row>
    <row r="2466" spans="1:12" x14ac:dyDescent="0.2">
      <c r="A2466" s="66" t="s">
        <v>53</v>
      </c>
      <c r="B2466" s="6">
        <v>45486</v>
      </c>
      <c r="C2466" s="71" t="str">
        <f t="shared" si="151"/>
        <v>Сб</v>
      </c>
      <c r="E2466" s="30">
        <v>0</v>
      </c>
      <c r="H2466" s="30" t="s">
        <v>27</v>
      </c>
      <c r="I2466" s="69">
        <f t="shared" si="150"/>
        <v>45474</v>
      </c>
      <c r="J2466" s="30" t="str">
        <f>CHOOSE(SUMPRODUCT((K2466:L2466&gt;0)*{1,2})+1,"","переработка","норма","норма + переработка")</f>
        <v/>
      </c>
      <c r="K2466" s="30">
        <f t="shared" si="152"/>
        <v>0</v>
      </c>
      <c r="L2466" s="30">
        <f>IF(A2466="В/П",,MIN(SUMIFS(L$3:L2465,H$3:H2465,H2466,B$3:B2465,B2466)+E2466,8)-SUMIFS(L$3:L2465,H$3:H2465,H2466,B$3:B2465,B2466))</f>
        <v>0</v>
      </c>
    </row>
    <row r="2467" spans="1:12" x14ac:dyDescent="0.2">
      <c r="A2467" s="66" t="s">
        <v>53</v>
      </c>
      <c r="B2467" s="6">
        <v>45487</v>
      </c>
      <c r="C2467" s="71" t="str">
        <f t="shared" si="151"/>
        <v>Вс</v>
      </c>
      <c r="E2467" s="30">
        <v>0</v>
      </c>
      <c r="H2467" s="30" t="s">
        <v>27</v>
      </c>
      <c r="I2467" s="69">
        <f t="shared" si="150"/>
        <v>45474</v>
      </c>
      <c r="J2467" s="30" t="str">
        <f>CHOOSE(SUMPRODUCT((K2467:L2467&gt;0)*{1,2})+1,"","переработка","норма","норма + переработка")</f>
        <v/>
      </c>
      <c r="K2467" s="30">
        <f t="shared" si="152"/>
        <v>0</v>
      </c>
      <c r="L2467" s="30">
        <f>IF(A2467="В/П",,MIN(SUMIFS(L$3:L2466,H$3:H2466,H2467,B$3:B2466,B2467)+E2467,8)-SUMIFS(L$3:L2466,H$3:H2466,H2467,B$3:B2466,B2467))</f>
        <v>0</v>
      </c>
    </row>
    <row r="2468" spans="1:12" x14ac:dyDescent="0.2">
      <c r="B2468" s="6">
        <v>45488</v>
      </c>
      <c r="C2468" s="71" t="str">
        <f t="shared" si="151"/>
        <v>Пн</v>
      </c>
      <c r="D2468" s="30" t="s">
        <v>91</v>
      </c>
      <c r="E2468" s="30">
        <v>8</v>
      </c>
      <c r="H2468" s="30" t="s">
        <v>27</v>
      </c>
      <c r="I2468" s="69">
        <f t="shared" si="150"/>
        <v>45474</v>
      </c>
      <c r="J2468" s="30" t="str">
        <f>CHOOSE(SUMPRODUCT((K2468:L2468&gt;0)*{1,2})+1,"","переработка","норма","норма + переработка")</f>
        <v>норма</v>
      </c>
      <c r="K2468" s="30">
        <f t="shared" si="152"/>
        <v>0</v>
      </c>
      <c r="L2468" s="30">
        <f>IF(A2468="В/П",,MIN(SUMIFS(L$3:L2467,H$3:H2467,H2468,B$3:B2467,B2468)+E2468,8)-SUMIFS(L$3:L2467,H$3:H2467,H2468,B$3:B2467,B2468))</f>
        <v>8</v>
      </c>
    </row>
    <row r="2469" spans="1:12" x14ac:dyDescent="0.2">
      <c r="B2469" s="6">
        <v>45489</v>
      </c>
      <c r="C2469" s="71" t="str">
        <f t="shared" si="151"/>
        <v>Вт</v>
      </c>
      <c r="D2469" s="30" t="s">
        <v>91</v>
      </c>
      <c r="E2469" s="30">
        <v>8</v>
      </c>
      <c r="H2469" s="30" t="s">
        <v>27</v>
      </c>
      <c r="I2469" s="69">
        <f t="shared" si="150"/>
        <v>45474</v>
      </c>
      <c r="J2469" s="30" t="str">
        <f>CHOOSE(SUMPRODUCT((K2469:L2469&gt;0)*{1,2})+1,"","переработка","норма","норма + переработка")</f>
        <v>норма</v>
      </c>
      <c r="K2469" s="30">
        <f t="shared" si="152"/>
        <v>0</v>
      </c>
      <c r="L2469" s="30">
        <f>IF(A2469="В/П",,MIN(SUMIFS(L$3:L2468,H$3:H2468,H2469,B$3:B2468,B2469)+E2469,8)-SUMIFS(L$3:L2468,H$3:H2468,H2469,B$3:B2468,B2469))</f>
        <v>8</v>
      </c>
    </row>
    <row r="2470" spans="1:12" x14ac:dyDescent="0.2">
      <c r="B2470" s="6">
        <v>45490</v>
      </c>
      <c r="C2470" s="71" t="str">
        <f t="shared" si="151"/>
        <v>Ср</v>
      </c>
      <c r="D2470" s="30" t="s">
        <v>91</v>
      </c>
      <c r="E2470" s="30">
        <v>8</v>
      </c>
      <c r="H2470" s="30" t="s">
        <v>27</v>
      </c>
      <c r="I2470" s="69">
        <f t="shared" si="150"/>
        <v>45474</v>
      </c>
      <c r="J2470" s="30" t="str">
        <f>CHOOSE(SUMPRODUCT((K2470:L2470&gt;0)*{1,2})+1,"","переработка","норма","норма + переработка")</f>
        <v>норма</v>
      </c>
      <c r="K2470" s="30">
        <f t="shared" si="152"/>
        <v>0</v>
      </c>
      <c r="L2470" s="30">
        <f>IF(A2470="В/П",,MIN(SUMIFS(L$3:L2469,H$3:H2469,H2470,B$3:B2469,B2470)+E2470,8)-SUMIFS(L$3:L2469,H$3:H2469,H2470,B$3:B2469,B2470))</f>
        <v>8</v>
      </c>
    </row>
    <row r="2471" spans="1:12" x14ac:dyDescent="0.2">
      <c r="B2471" s="6">
        <v>45491</v>
      </c>
      <c r="C2471" s="71" t="str">
        <f t="shared" si="151"/>
        <v>Чт</v>
      </c>
      <c r="D2471" s="30" t="s">
        <v>91</v>
      </c>
      <c r="E2471" s="30">
        <v>8</v>
      </c>
      <c r="H2471" s="30" t="s">
        <v>27</v>
      </c>
      <c r="I2471" s="69">
        <f t="shared" si="150"/>
        <v>45474</v>
      </c>
      <c r="J2471" s="30" t="str">
        <f>CHOOSE(SUMPRODUCT((K2471:L2471&gt;0)*{1,2})+1,"","переработка","норма","норма + переработка")</f>
        <v>норма</v>
      </c>
      <c r="K2471" s="30">
        <f t="shared" si="152"/>
        <v>0</v>
      </c>
      <c r="L2471" s="30">
        <f>IF(A2471="В/П",,MIN(SUMIFS(L$3:L2470,H$3:H2470,H2471,B$3:B2470,B2471)+E2471,8)-SUMIFS(L$3:L2470,H$3:H2470,H2471,B$3:B2470,B2471))</f>
        <v>8</v>
      </c>
    </row>
    <row r="2472" spans="1:12" x14ac:dyDescent="0.2">
      <c r="B2472" s="6">
        <v>45492</v>
      </c>
      <c r="C2472" s="71" t="str">
        <f t="shared" si="151"/>
        <v>Пт</v>
      </c>
      <c r="D2472" s="30" t="s">
        <v>91</v>
      </c>
      <c r="E2472" s="30">
        <v>8</v>
      </c>
      <c r="H2472" s="30" t="s">
        <v>27</v>
      </c>
      <c r="I2472" s="69">
        <f t="shared" si="150"/>
        <v>45474</v>
      </c>
      <c r="J2472" s="30" t="str">
        <f>CHOOSE(SUMPRODUCT((K2472:L2472&gt;0)*{1,2})+1,"","переработка","норма","норма + переработка")</f>
        <v>норма</v>
      </c>
      <c r="K2472" s="30">
        <f t="shared" si="152"/>
        <v>0</v>
      </c>
      <c r="L2472" s="30">
        <f>IF(A2472="В/П",,MIN(SUMIFS(L$3:L2471,H$3:H2471,H2472,B$3:B2471,B2472)+E2472,8)-SUMIFS(L$3:L2471,H$3:H2471,H2472,B$3:B2471,B2472))</f>
        <v>8</v>
      </c>
    </row>
    <row r="2473" spans="1:12" x14ac:dyDescent="0.2">
      <c r="A2473" s="66" t="s">
        <v>53</v>
      </c>
      <c r="B2473" s="6">
        <v>45493</v>
      </c>
      <c r="C2473" s="71" t="str">
        <f t="shared" si="151"/>
        <v>Сб</v>
      </c>
      <c r="E2473" s="30">
        <v>0</v>
      </c>
      <c r="H2473" s="30" t="s">
        <v>27</v>
      </c>
      <c r="I2473" s="69">
        <f t="shared" si="150"/>
        <v>45474</v>
      </c>
      <c r="J2473" s="30" t="str">
        <f>CHOOSE(SUMPRODUCT((K2473:L2473&gt;0)*{1,2})+1,"","переработка","норма","норма + переработка")</f>
        <v/>
      </c>
      <c r="K2473" s="30">
        <f t="shared" si="152"/>
        <v>0</v>
      </c>
      <c r="L2473" s="30">
        <f>IF(A2473="В/П",,MIN(SUMIFS(L$3:L2472,H$3:H2472,H2473,B$3:B2472,B2473)+E2473,8)-SUMIFS(L$3:L2472,H$3:H2472,H2473,B$3:B2472,B2473))</f>
        <v>0</v>
      </c>
    </row>
    <row r="2474" spans="1:12" x14ac:dyDescent="0.2">
      <c r="A2474" s="66" t="s">
        <v>53</v>
      </c>
      <c r="B2474" s="6">
        <v>45494</v>
      </c>
      <c r="C2474" s="71" t="str">
        <f t="shared" si="151"/>
        <v>Вс</v>
      </c>
      <c r="E2474" s="30">
        <v>0</v>
      </c>
      <c r="H2474" s="30" t="s">
        <v>27</v>
      </c>
      <c r="I2474" s="69">
        <f t="shared" si="150"/>
        <v>45474</v>
      </c>
      <c r="J2474" s="30" t="str">
        <f>CHOOSE(SUMPRODUCT((K2474:L2474&gt;0)*{1,2})+1,"","переработка","норма","норма + переработка")</f>
        <v/>
      </c>
      <c r="K2474" s="30">
        <f t="shared" si="152"/>
        <v>0</v>
      </c>
      <c r="L2474" s="30">
        <f>IF(A2474="В/П",,MIN(SUMIFS(L$3:L2473,H$3:H2473,H2474,B$3:B2473,B2474)+E2474,8)-SUMIFS(L$3:L2473,H$3:H2473,H2474,B$3:B2473,B2474))</f>
        <v>0</v>
      </c>
    </row>
    <row r="2475" spans="1:12" x14ac:dyDescent="0.2">
      <c r="B2475" s="6">
        <v>45495</v>
      </c>
      <c r="C2475" s="71" t="str">
        <f t="shared" si="151"/>
        <v>Пн</v>
      </c>
      <c r="D2475" s="30" t="s">
        <v>91</v>
      </c>
      <c r="E2475" s="30">
        <v>8</v>
      </c>
      <c r="H2475" s="30" t="s">
        <v>27</v>
      </c>
      <c r="I2475" s="69">
        <f t="shared" si="150"/>
        <v>45474</v>
      </c>
      <c r="J2475" s="30" t="str">
        <f>CHOOSE(SUMPRODUCT((K2475:L2475&gt;0)*{1,2})+1,"","переработка","норма","норма + переработка")</f>
        <v>норма</v>
      </c>
      <c r="K2475" s="30">
        <f t="shared" si="152"/>
        <v>0</v>
      </c>
      <c r="L2475" s="30">
        <f>IF(A2475="В/П",,MIN(SUMIFS(L$3:L2474,H$3:H2474,H2475,B$3:B2474,B2475)+E2475,8)-SUMIFS(L$3:L2474,H$3:H2474,H2475,B$3:B2474,B2475))</f>
        <v>8</v>
      </c>
    </row>
    <row r="2476" spans="1:12" x14ac:dyDescent="0.2">
      <c r="B2476" s="6">
        <v>45496</v>
      </c>
      <c r="C2476" s="71" t="str">
        <f t="shared" si="151"/>
        <v>Вт</v>
      </c>
      <c r="D2476" s="30" t="s">
        <v>91</v>
      </c>
      <c r="E2476" s="30">
        <v>8</v>
      </c>
      <c r="H2476" s="30" t="s">
        <v>27</v>
      </c>
      <c r="I2476" s="69">
        <f t="shared" si="150"/>
        <v>45474</v>
      </c>
      <c r="J2476" s="30" t="str">
        <f>CHOOSE(SUMPRODUCT((K2476:L2476&gt;0)*{1,2})+1,"","переработка","норма","норма + переработка")</f>
        <v>норма</v>
      </c>
      <c r="K2476" s="30">
        <f t="shared" si="152"/>
        <v>0</v>
      </c>
      <c r="L2476" s="30">
        <f>IF(A2476="В/П",,MIN(SUMIFS(L$3:L2475,H$3:H2475,H2476,B$3:B2475,B2476)+E2476,8)-SUMIFS(L$3:L2475,H$3:H2475,H2476,B$3:B2475,B2476))</f>
        <v>8</v>
      </c>
    </row>
    <row r="2477" spans="1:12" x14ac:dyDescent="0.2">
      <c r="B2477" s="6">
        <v>45497</v>
      </c>
      <c r="C2477" s="71" t="str">
        <f t="shared" si="151"/>
        <v>Ср</v>
      </c>
      <c r="D2477" s="30" t="s">
        <v>91</v>
      </c>
      <c r="E2477" s="30">
        <v>8</v>
      </c>
      <c r="H2477" s="30" t="s">
        <v>27</v>
      </c>
      <c r="I2477" s="69">
        <f t="shared" si="150"/>
        <v>45474</v>
      </c>
      <c r="J2477" s="30" t="str">
        <f>CHOOSE(SUMPRODUCT((K2477:L2477&gt;0)*{1,2})+1,"","переработка","норма","норма + переработка")</f>
        <v>норма</v>
      </c>
      <c r="K2477" s="30">
        <f t="shared" si="152"/>
        <v>0</v>
      </c>
      <c r="L2477" s="30">
        <f>IF(A2477="В/П",,MIN(SUMIFS(L$3:L2476,H$3:H2476,H2477,B$3:B2476,B2477)+E2477,8)-SUMIFS(L$3:L2476,H$3:H2476,H2477,B$3:B2476,B2477))</f>
        <v>8</v>
      </c>
    </row>
    <row r="2478" spans="1:12" x14ac:dyDescent="0.2">
      <c r="B2478" s="6">
        <v>45498</v>
      </c>
      <c r="C2478" s="71" t="str">
        <f t="shared" si="151"/>
        <v>Чт</v>
      </c>
      <c r="D2478" s="30" t="s">
        <v>91</v>
      </c>
      <c r="E2478" s="30">
        <v>8</v>
      </c>
      <c r="H2478" s="30" t="s">
        <v>27</v>
      </c>
      <c r="I2478" s="69">
        <f t="shared" si="150"/>
        <v>45474</v>
      </c>
      <c r="J2478" s="30" t="str">
        <f>CHOOSE(SUMPRODUCT((K2478:L2478&gt;0)*{1,2})+1,"","переработка","норма","норма + переработка")</f>
        <v>норма</v>
      </c>
      <c r="K2478" s="30">
        <f t="shared" si="152"/>
        <v>0</v>
      </c>
      <c r="L2478" s="30">
        <f>IF(A2478="В/П",,MIN(SUMIFS(L$3:L2477,H$3:H2477,H2478,B$3:B2477,B2478)+E2478,8)-SUMIFS(L$3:L2477,H$3:H2477,H2478,B$3:B2477,B2478))</f>
        <v>8</v>
      </c>
    </row>
    <row r="2479" spans="1:12" x14ac:dyDescent="0.2">
      <c r="B2479" s="6">
        <v>45499</v>
      </c>
      <c r="C2479" s="71" t="str">
        <f t="shared" si="151"/>
        <v>Пт</v>
      </c>
      <c r="D2479" s="30" t="s">
        <v>91</v>
      </c>
      <c r="E2479" s="30">
        <v>8</v>
      </c>
      <c r="H2479" s="30" t="s">
        <v>27</v>
      </c>
      <c r="I2479" s="69">
        <f t="shared" si="150"/>
        <v>45474</v>
      </c>
      <c r="J2479" s="30" t="str">
        <f>CHOOSE(SUMPRODUCT((K2479:L2479&gt;0)*{1,2})+1,"","переработка","норма","норма + переработка")</f>
        <v>норма</v>
      </c>
      <c r="K2479" s="30">
        <f t="shared" si="152"/>
        <v>0</v>
      </c>
      <c r="L2479" s="30">
        <f>IF(A2479="В/П",,MIN(SUMIFS(L$3:L2478,H$3:H2478,H2479,B$3:B2478,B2479)+E2479,8)-SUMIFS(L$3:L2478,H$3:H2478,H2479,B$3:B2478,B2479))</f>
        <v>8</v>
      </c>
    </row>
    <row r="2480" spans="1:12" x14ac:dyDescent="0.2">
      <c r="A2480" s="66" t="s">
        <v>53</v>
      </c>
      <c r="B2480" s="6">
        <v>45500</v>
      </c>
      <c r="C2480" s="71" t="str">
        <f t="shared" si="151"/>
        <v>Сб</v>
      </c>
      <c r="E2480" s="30">
        <v>0</v>
      </c>
      <c r="H2480" s="30" t="s">
        <v>27</v>
      </c>
      <c r="I2480" s="69">
        <f t="shared" si="150"/>
        <v>45474</v>
      </c>
      <c r="J2480" s="30" t="str">
        <f>CHOOSE(SUMPRODUCT((K2480:L2480&gt;0)*{1,2})+1,"","переработка","норма","норма + переработка")</f>
        <v/>
      </c>
      <c r="K2480" s="30">
        <f t="shared" si="152"/>
        <v>0</v>
      </c>
      <c r="L2480" s="30">
        <f>IF(A2480="В/П",,MIN(SUMIFS(L$3:L2479,H$3:H2479,H2480,B$3:B2479,B2480)+E2480,8)-SUMIFS(L$3:L2479,H$3:H2479,H2480,B$3:B2479,B2480))</f>
        <v>0</v>
      </c>
    </row>
    <row r="2481" spans="1:12" x14ac:dyDescent="0.2">
      <c r="A2481" s="66" t="s">
        <v>53</v>
      </c>
      <c r="B2481" s="6">
        <v>45501</v>
      </c>
      <c r="C2481" s="71" t="str">
        <f t="shared" si="151"/>
        <v>Вс</v>
      </c>
      <c r="E2481" s="30">
        <v>0</v>
      </c>
      <c r="H2481" s="30" t="s">
        <v>27</v>
      </c>
      <c r="I2481" s="69">
        <f t="shared" si="150"/>
        <v>45474</v>
      </c>
      <c r="J2481" s="30" t="str">
        <f>CHOOSE(SUMPRODUCT((K2481:L2481&gt;0)*{1,2})+1,"","переработка","норма","норма + переработка")</f>
        <v/>
      </c>
      <c r="K2481" s="30">
        <f t="shared" si="152"/>
        <v>0</v>
      </c>
      <c r="L2481" s="30">
        <f>IF(A2481="В/П",,MIN(SUMIFS(L$3:L2480,H$3:H2480,H2481,B$3:B2480,B2481)+E2481,8)-SUMIFS(L$3:L2480,H$3:H2480,H2481,B$3:B2480,B2481))</f>
        <v>0</v>
      </c>
    </row>
    <row r="2482" spans="1:12" x14ac:dyDescent="0.2">
      <c r="B2482" s="6">
        <v>45502</v>
      </c>
      <c r="C2482" s="71" t="str">
        <f t="shared" si="151"/>
        <v>Пн</v>
      </c>
      <c r="D2482" s="30" t="s">
        <v>91</v>
      </c>
      <c r="E2482" s="30">
        <v>8</v>
      </c>
      <c r="H2482" s="30" t="s">
        <v>27</v>
      </c>
      <c r="I2482" s="69">
        <f t="shared" si="150"/>
        <v>45474</v>
      </c>
      <c r="J2482" s="30" t="str">
        <f>CHOOSE(SUMPRODUCT((K2482:L2482&gt;0)*{1,2})+1,"","переработка","норма","норма + переработка")</f>
        <v>норма</v>
      </c>
      <c r="K2482" s="30">
        <f t="shared" si="152"/>
        <v>0</v>
      </c>
      <c r="L2482" s="30">
        <f>IF(A2482="В/П",,MIN(SUMIFS(L$3:L2481,H$3:H2481,H2482,B$3:B2481,B2482)+E2482,8)-SUMIFS(L$3:L2481,H$3:H2481,H2482,B$3:B2481,B2482))</f>
        <v>8</v>
      </c>
    </row>
    <row r="2483" spans="1:12" x14ac:dyDescent="0.2">
      <c r="B2483" s="6">
        <v>45503</v>
      </c>
      <c r="C2483" s="71" t="str">
        <f t="shared" si="151"/>
        <v>Вт</v>
      </c>
      <c r="D2483" s="30" t="s">
        <v>91</v>
      </c>
      <c r="E2483" s="30">
        <v>8</v>
      </c>
      <c r="H2483" s="30" t="s">
        <v>27</v>
      </c>
      <c r="I2483" s="69">
        <f t="shared" si="150"/>
        <v>45474</v>
      </c>
      <c r="J2483" s="30" t="str">
        <f>CHOOSE(SUMPRODUCT((K2483:L2483&gt;0)*{1,2})+1,"","переработка","норма","норма + переработка")</f>
        <v>норма</v>
      </c>
      <c r="K2483" s="30">
        <f t="shared" si="152"/>
        <v>0</v>
      </c>
      <c r="L2483" s="30">
        <f>IF(A2483="В/П",,MIN(SUMIFS(L$3:L2482,H$3:H2482,H2483,B$3:B2482,B2483)+E2483,8)-SUMIFS(L$3:L2482,H$3:H2482,H2483,B$3:B2482,B2483))</f>
        <v>8</v>
      </c>
    </row>
    <row r="2484" spans="1:12" x14ac:dyDescent="0.2">
      <c r="B2484" s="6">
        <v>45504</v>
      </c>
      <c r="C2484" s="71" t="str">
        <f t="shared" si="151"/>
        <v>Ср</v>
      </c>
      <c r="D2484" s="30" t="s">
        <v>91</v>
      </c>
      <c r="E2484" s="30">
        <v>8</v>
      </c>
      <c r="H2484" s="30" t="s">
        <v>27</v>
      </c>
      <c r="I2484" s="69">
        <f t="shared" si="150"/>
        <v>45474</v>
      </c>
      <c r="J2484" s="30" t="str">
        <f>CHOOSE(SUMPRODUCT((K2484:L2484&gt;0)*{1,2})+1,"","переработка","норма","норма + переработка")</f>
        <v>норма</v>
      </c>
      <c r="K2484" s="30">
        <f t="shared" si="152"/>
        <v>0</v>
      </c>
      <c r="L2484" s="30">
        <f>IF(A2484="В/П",,MIN(SUMIFS(L$3:L2483,H$3:H2483,H2484,B$3:B2483,B2484)+E2484,8)-SUMIFS(L$3:L2483,H$3:H2483,H2484,B$3:B2483,B2484))</f>
        <v>8</v>
      </c>
    </row>
    <row r="2485" spans="1:12" x14ac:dyDescent="0.2">
      <c r="B2485" s="6">
        <v>45474</v>
      </c>
      <c r="C2485" s="71" t="str">
        <f t="shared" si="151"/>
        <v>Пн</v>
      </c>
      <c r="D2485" s="30" t="s">
        <v>42</v>
      </c>
      <c r="E2485" s="30">
        <v>9</v>
      </c>
      <c r="H2485" s="30" t="s">
        <v>52</v>
      </c>
      <c r="I2485" s="69">
        <f t="shared" si="150"/>
        <v>45474</v>
      </c>
      <c r="J2485" s="30" t="str">
        <f>CHOOSE(SUMPRODUCT((K2485:L2485&gt;0)*{1,2})+1,"","переработка","норма","норма + переработка")</f>
        <v>норма + переработка</v>
      </c>
      <c r="K2485" s="30">
        <f t="shared" si="152"/>
        <v>1</v>
      </c>
      <c r="L2485" s="30">
        <f>IF(A2485="В/П",,MIN(SUMIFS(L$3:L2484,H$3:H2484,H2485,B$3:B2484,B2485)+E2485,8)-SUMIFS(L$3:L2484,H$3:H2484,H2485,B$3:B2484,B2485))</f>
        <v>8</v>
      </c>
    </row>
    <row r="2486" spans="1:12" x14ac:dyDescent="0.2">
      <c r="B2486" s="6">
        <v>45475</v>
      </c>
      <c r="C2486" s="71" t="str">
        <f t="shared" si="151"/>
        <v>Вт</v>
      </c>
      <c r="D2486" s="30" t="s">
        <v>42</v>
      </c>
      <c r="E2486" s="30">
        <v>8</v>
      </c>
      <c r="H2486" s="30" t="s">
        <v>52</v>
      </c>
      <c r="I2486" s="69">
        <f t="shared" si="150"/>
        <v>45474</v>
      </c>
      <c r="J2486" s="30" t="str">
        <f>CHOOSE(SUMPRODUCT((K2486:L2486&gt;0)*{1,2})+1,"","переработка","норма","норма + переработка")</f>
        <v>норма</v>
      </c>
      <c r="K2486" s="30">
        <f t="shared" si="152"/>
        <v>0</v>
      </c>
      <c r="L2486" s="30">
        <f>IF(A2486="В/П",,MIN(SUMIFS(L$3:L2485,H$3:H2485,H2486,B$3:B2485,B2486)+E2486,8)-SUMIFS(L$3:L2485,H$3:H2485,H2486,B$3:B2485,B2486))</f>
        <v>8</v>
      </c>
    </row>
    <row r="2487" spans="1:12" x14ac:dyDescent="0.2">
      <c r="B2487" s="6">
        <v>45476</v>
      </c>
      <c r="C2487" s="71" t="str">
        <f t="shared" si="151"/>
        <v>Ср</v>
      </c>
      <c r="D2487" s="30" t="s">
        <v>42</v>
      </c>
      <c r="E2487" s="30">
        <v>10</v>
      </c>
      <c r="H2487" s="30" t="s">
        <v>52</v>
      </c>
      <c r="I2487" s="69">
        <f t="shared" si="150"/>
        <v>45474</v>
      </c>
      <c r="J2487" s="30" t="str">
        <f>CHOOSE(SUMPRODUCT((K2487:L2487&gt;0)*{1,2})+1,"","переработка","норма","норма + переработка")</f>
        <v>норма + переработка</v>
      </c>
      <c r="K2487" s="30">
        <f t="shared" si="152"/>
        <v>2</v>
      </c>
      <c r="L2487" s="30">
        <f>IF(A2487="В/П",,MIN(SUMIFS(L$3:L2486,H$3:H2486,H2487,B$3:B2486,B2487)+E2487,8)-SUMIFS(L$3:L2486,H$3:H2486,H2487,B$3:B2486,B2487))</f>
        <v>8</v>
      </c>
    </row>
    <row r="2488" spans="1:12" x14ac:dyDescent="0.2">
      <c r="B2488" s="6">
        <v>45477</v>
      </c>
      <c r="C2488" s="71" t="str">
        <f t="shared" si="151"/>
        <v>Чт</v>
      </c>
      <c r="D2488" s="30" t="s">
        <v>42</v>
      </c>
      <c r="E2488" s="30">
        <v>5</v>
      </c>
      <c r="H2488" s="30" t="s">
        <v>52</v>
      </c>
      <c r="I2488" s="69">
        <f t="shared" si="150"/>
        <v>45474</v>
      </c>
      <c r="J2488" s="30" t="str">
        <f>CHOOSE(SUMPRODUCT((K2488:L2488&gt;0)*{1,2})+1,"","переработка","норма","норма + переработка")</f>
        <v>норма</v>
      </c>
      <c r="K2488" s="30">
        <f t="shared" si="152"/>
        <v>0</v>
      </c>
      <c r="L2488" s="30">
        <f>IF(A2488="В/П",,MIN(SUMIFS(L$3:L2487,H$3:H2487,H2488,B$3:B2487,B2488)+E2488,8)-SUMIFS(L$3:L2487,H$3:H2487,H2488,B$3:B2487,B2488))</f>
        <v>5</v>
      </c>
    </row>
    <row r="2489" spans="1:12" x14ac:dyDescent="0.2">
      <c r="B2489" s="6">
        <v>45478</v>
      </c>
      <c r="C2489" s="71" t="str">
        <f t="shared" si="151"/>
        <v>Пт</v>
      </c>
      <c r="D2489" s="30" t="s">
        <v>42</v>
      </c>
      <c r="E2489" s="30">
        <v>8</v>
      </c>
      <c r="H2489" s="30" t="s">
        <v>52</v>
      </c>
      <c r="I2489" s="69">
        <f t="shared" ref="I2489:I2552" si="153">EOMONTH(B2489,-1)+1</f>
        <v>45474</v>
      </c>
      <c r="J2489" s="30" t="str">
        <f>CHOOSE(SUMPRODUCT((K2489:L2489&gt;0)*{1,2})+1,"","переработка","норма","норма + переработка")</f>
        <v>норма</v>
      </c>
      <c r="K2489" s="30">
        <f t="shared" si="152"/>
        <v>0</v>
      </c>
      <c r="L2489" s="30">
        <f>IF(A2489="В/П",,MIN(SUMIFS(L$3:L2488,H$3:H2488,H2489,B$3:B2488,B2489)+E2489,8)-SUMIFS(L$3:L2488,H$3:H2488,H2489,B$3:B2488,B2489))</f>
        <v>8</v>
      </c>
    </row>
    <row r="2490" spans="1:12" x14ac:dyDescent="0.2">
      <c r="A2490" s="66" t="s">
        <v>53</v>
      </c>
      <c r="B2490" s="6">
        <v>45479</v>
      </c>
      <c r="C2490" s="71" t="str">
        <f t="shared" si="151"/>
        <v>Сб</v>
      </c>
      <c r="E2490" s="30">
        <v>0</v>
      </c>
      <c r="H2490" s="30" t="s">
        <v>52</v>
      </c>
      <c r="I2490" s="69">
        <f t="shared" si="153"/>
        <v>45474</v>
      </c>
      <c r="J2490" s="30" t="str">
        <f>CHOOSE(SUMPRODUCT((K2490:L2490&gt;0)*{1,2})+1,"","переработка","норма","норма + переработка")</f>
        <v/>
      </c>
      <c r="K2490" s="30">
        <f t="shared" si="152"/>
        <v>0</v>
      </c>
      <c r="L2490" s="30">
        <f>IF(A2490="В/П",,MIN(SUMIFS(L$3:L2489,H$3:H2489,H2490,B$3:B2489,B2490)+E2490,8)-SUMIFS(L$3:L2489,H$3:H2489,H2490,B$3:B2489,B2490))</f>
        <v>0</v>
      </c>
    </row>
    <row r="2491" spans="1:12" x14ac:dyDescent="0.2">
      <c r="A2491" s="66" t="s">
        <v>53</v>
      </c>
      <c r="B2491" s="6">
        <v>45480</v>
      </c>
      <c r="C2491" s="71" t="str">
        <f t="shared" si="151"/>
        <v>Вс</v>
      </c>
      <c r="E2491" s="30">
        <v>0</v>
      </c>
      <c r="H2491" s="30" t="s">
        <v>52</v>
      </c>
      <c r="I2491" s="69">
        <f t="shared" si="153"/>
        <v>45474</v>
      </c>
      <c r="J2491" s="30" t="str">
        <f>CHOOSE(SUMPRODUCT((K2491:L2491&gt;0)*{1,2})+1,"","переработка","норма","норма + переработка")</f>
        <v/>
      </c>
      <c r="K2491" s="30">
        <f t="shared" si="152"/>
        <v>0</v>
      </c>
      <c r="L2491" s="30">
        <f>IF(A2491="В/П",,MIN(SUMIFS(L$3:L2490,H$3:H2490,H2491,B$3:B2490,B2491)+E2491,8)-SUMIFS(L$3:L2490,H$3:H2490,H2491,B$3:B2490,B2491))</f>
        <v>0</v>
      </c>
    </row>
    <row r="2492" spans="1:12" x14ac:dyDescent="0.2">
      <c r="B2492" s="6">
        <v>45481</v>
      </c>
      <c r="C2492" s="71" t="str">
        <f t="shared" ref="C2492:C2555" si="154">TEXT(B2492,"ДДД")</f>
        <v>Пн</v>
      </c>
      <c r="D2492" s="30" t="s">
        <v>22</v>
      </c>
      <c r="E2492" s="30">
        <v>8</v>
      </c>
      <c r="H2492" s="30" t="s">
        <v>52</v>
      </c>
      <c r="I2492" s="69">
        <f t="shared" si="153"/>
        <v>45474</v>
      </c>
      <c r="J2492" s="30" t="str">
        <f>CHOOSE(SUMPRODUCT((K2492:L2492&gt;0)*{1,2})+1,"","переработка","норма","норма + переработка")</f>
        <v>норма</v>
      </c>
      <c r="K2492" s="30">
        <f t="shared" si="152"/>
        <v>0</v>
      </c>
      <c r="L2492" s="30">
        <f>IF(A2492="В/П",,MIN(SUMIFS(L$3:L2491,H$3:H2491,H2492,B$3:B2491,B2492)+E2492,8)-SUMIFS(L$3:L2491,H$3:H2491,H2492,B$3:B2491,B2492))</f>
        <v>8</v>
      </c>
    </row>
    <row r="2493" spans="1:12" x14ac:dyDescent="0.2">
      <c r="B2493" s="6">
        <v>45482</v>
      </c>
      <c r="C2493" s="71" t="str">
        <f t="shared" si="154"/>
        <v>Вт</v>
      </c>
      <c r="D2493" s="30" t="s">
        <v>22</v>
      </c>
      <c r="E2493" s="30">
        <v>8</v>
      </c>
      <c r="H2493" s="30" t="s">
        <v>52</v>
      </c>
      <c r="I2493" s="69">
        <f t="shared" si="153"/>
        <v>45474</v>
      </c>
      <c r="J2493" s="30" t="str">
        <f>CHOOSE(SUMPRODUCT((K2493:L2493&gt;0)*{1,2})+1,"","переработка","норма","норма + переработка")</f>
        <v>норма</v>
      </c>
      <c r="K2493" s="30">
        <f t="shared" si="152"/>
        <v>0</v>
      </c>
      <c r="L2493" s="30">
        <f>IF(A2493="В/П",,MIN(SUMIFS(L$3:L2492,H$3:H2492,H2493,B$3:B2492,B2493)+E2493,8)-SUMIFS(L$3:L2492,H$3:H2492,H2493,B$3:B2492,B2493))</f>
        <v>8</v>
      </c>
    </row>
    <row r="2494" spans="1:12" x14ac:dyDescent="0.2">
      <c r="B2494" s="6">
        <v>45483</v>
      </c>
      <c r="C2494" s="71" t="str">
        <f t="shared" si="154"/>
        <v>Ср</v>
      </c>
      <c r="D2494" s="30" t="s">
        <v>22</v>
      </c>
      <c r="E2494" s="30">
        <v>8</v>
      </c>
      <c r="H2494" s="30" t="s">
        <v>52</v>
      </c>
      <c r="I2494" s="69">
        <f t="shared" si="153"/>
        <v>45474</v>
      </c>
      <c r="J2494" s="30" t="str">
        <f>CHOOSE(SUMPRODUCT((K2494:L2494&gt;0)*{1,2})+1,"","переработка","норма","норма + переработка")</f>
        <v>норма</v>
      </c>
      <c r="K2494" s="30">
        <f t="shared" si="152"/>
        <v>0</v>
      </c>
      <c r="L2494" s="30">
        <f>IF(A2494="В/П",,MIN(SUMIFS(L$3:L2493,H$3:H2493,H2494,B$3:B2493,B2494)+E2494,8)-SUMIFS(L$3:L2493,H$3:H2493,H2494,B$3:B2493,B2494))</f>
        <v>8</v>
      </c>
    </row>
    <row r="2495" spans="1:12" x14ac:dyDescent="0.2">
      <c r="B2495" s="6">
        <v>45484</v>
      </c>
      <c r="C2495" s="71" t="str">
        <f t="shared" si="154"/>
        <v>Чт</v>
      </c>
      <c r="D2495" s="30" t="s">
        <v>22</v>
      </c>
      <c r="E2495" s="30">
        <v>8</v>
      </c>
      <c r="H2495" s="30" t="s">
        <v>52</v>
      </c>
      <c r="I2495" s="69">
        <f t="shared" si="153"/>
        <v>45474</v>
      </c>
      <c r="J2495" s="30" t="str">
        <f>CHOOSE(SUMPRODUCT((K2495:L2495&gt;0)*{1,2})+1,"","переработка","норма","норма + переработка")</f>
        <v>норма</v>
      </c>
      <c r="K2495" s="30">
        <f t="shared" si="152"/>
        <v>0</v>
      </c>
      <c r="L2495" s="30">
        <f>IF(A2495="В/П",,MIN(SUMIFS(L$3:L2494,H$3:H2494,H2495,B$3:B2494,B2495)+E2495,8)-SUMIFS(L$3:L2494,H$3:H2494,H2495,B$3:B2494,B2495))</f>
        <v>8</v>
      </c>
    </row>
    <row r="2496" spans="1:12" x14ac:dyDescent="0.2">
      <c r="B2496" s="6">
        <v>45485</v>
      </c>
      <c r="C2496" s="71" t="str">
        <f t="shared" si="154"/>
        <v>Пт</v>
      </c>
      <c r="D2496" s="30" t="s">
        <v>22</v>
      </c>
      <c r="E2496" s="30">
        <v>8</v>
      </c>
      <c r="H2496" s="30" t="s">
        <v>52</v>
      </c>
      <c r="I2496" s="69">
        <f t="shared" si="153"/>
        <v>45474</v>
      </c>
      <c r="J2496" s="30" t="str">
        <f>CHOOSE(SUMPRODUCT((K2496:L2496&gt;0)*{1,2})+1,"","переработка","норма","норма + переработка")</f>
        <v>норма</v>
      </c>
      <c r="K2496" s="30">
        <f t="shared" si="152"/>
        <v>0</v>
      </c>
      <c r="L2496" s="30">
        <f>IF(A2496="В/П",,MIN(SUMIFS(L$3:L2495,H$3:H2495,H2496,B$3:B2495,B2496)+E2496,8)-SUMIFS(L$3:L2495,H$3:H2495,H2496,B$3:B2495,B2496))</f>
        <v>8</v>
      </c>
    </row>
    <row r="2497" spans="1:12" x14ac:dyDescent="0.2">
      <c r="A2497" s="66" t="s">
        <v>53</v>
      </c>
      <c r="B2497" s="6">
        <v>45486</v>
      </c>
      <c r="C2497" s="71" t="str">
        <f t="shared" si="154"/>
        <v>Сб</v>
      </c>
      <c r="E2497" s="30">
        <v>0</v>
      </c>
      <c r="H2497" s="30" t="s">
        <v>52</v>
      </c>
      <c r="I2497" s="69">
        <f t="shared" si="153"/>
        <v>45474</v>
      </c>
      <c r="J2497" s="30" t="str">
        <f>CHOOSE(SUMPRODUCT((K2497:L2497&gt;0)*{1,2})+1,"","переработка","норма","норма + переработка")</f>
        <v/>
      </c>
      <c r="K2497" s="30">
        <f t="shared" si="152"/>
        <v>0</v>
      </c>
      <c r="L2497" s="30">
        <f>IF(A2497="В/П",,MIN(SUMIFS(L$3:L2496,H$3:H2496,H2497,B$3:B2496,B2497)+E2497,8)-SUMIFS(L$3:L2496,H$3:H2496,H2497,B$3:B2496,B2497))</f>
        <v>0</v>
      </c>
    </row>
    <row r="2498" spans="1:12" x14ac:dyDescent="0.2">
      <c r="A2498" s="66" t="s">
        <v>53</v>
      </c>
      <c r="B2498" s="6">
        <v>45487</v>
      </c>
      <c r="C2498" s="71" t="str">
        <f t="shared" si="154"/>
        <v>Вс</v>
      </c>
      <c r="E2498" s="30">
        <v>0</v>
      </c>
      <c r="H2498" s="30" t="s">
        <v>52</v>
      </c>
      <c r="I2498" s="69">
        <f t="shared" si="153"/>
        <v>45474</v>
      </c>
      <c r="J2498" s="30" t="str">
        <f>CHOOSE(SUMPRODUCT((K2498:L2498&gt;0)*{1,2})+1,"","переработка","норма","норма + переработка")</f>
        <v/>
      </c>
      <c r="K2498" s="30">
        <f t="shared" si="152"/>
        <v>0</v>
      </c>
      <c r="L2498" s="30">
        <f>IF(A2498="В/П",,MIN(SUMIFS(L$3:L2497,H$3:H2497,H2498,B$3:B2497,B2498)+E2498,8)-SUMIFS(L$3:L2497,H$3:H2497,H2498,B$3:B2497,B2498))</f>
        <v>0</v>
      </c>
    </row>
    <row r="2499" spans="1:12" x14ac:dyDescent="0.2">
      <c r="B2499" s="6">
        <v>45488</v>
      </c>
      <c r="C2499" s="71" t="str">
        <f t="shared" si="154"/>
        <v>Пн</v>
      </c>
      <c r="D2499" s="30" t="s">
        <v>22</v>
      </c>
      <c r="E2499" s="30">
        <v>8</v>
      </c>
      <c r="H2499" s="30" t="s">
        <v>52</v>
      </c>
      <c r="I2499" s="69">
        <f t="shared" si="153"/>
        <v>45474</v>
      </c>
      <c r="J2499" s="30" t="str">
        <f>CHOOSE(SUMPRODUCT((K2499:L2499&gt;0)*{1,2})+1,"","переработка","норма","норма + переработка")</f>
        <v>норма</v>
      </c>
      <c r="K2499" s="30">
        <f t="shared" si="152"/>
        <v>0</v>
      </c>
      <c r="L2499" s="30">
        <f>IF(A2499="В/П",,MIN(SUMIFS(L$3:L2498,H$3:H2498,H2499,B$3:B2498,B2499)+E2499,8)-SUMIFS(L$3:L2498,H$3:H2498,H2499,B$3:B2498,B2499))</f>
        <v>8</v>
      </c>
    </row>
    <row r="2500" spans="1:12" x14ac:dyDescent="0.2">
      <c r="B2500" s="6">
        <v>45489</v>
      </c>
      <c r="C2500" s="71" t="str">
        <f t="shared" si="154"/>
        <v>Вт</v>
      </c>
      <c r="D2500" s="30" t="s">
        <v>22</v>
      </c>
      <c r="E2500" s="30">
        <v>8</v>
      </c>
      <c r="H2500" s="30" t="s">
        <v>52</v>
      </c>
      <c r="I2500" s="69">
        <f t="shared" si="153"/>
        <v>45474</v>
      </c>
      <c r="J2500" s="30" t="str">
        <f>CHOOSE(SUMPRODUCT((K2500:L2500&gt;0)*{1,2})+1,"","переработка","норма","норма + переработка")</f>
        <v>норма</v>
      </c>
      <c r="K2500" s="30">
        <f t="shared" si="152"/>
        <v>0</v>
      </c>
      <c r="L2500" s="30">
        <f>IF(A2500="В/П",,MIN(SUMIFS(L$3:L2499,H$3:H2499,H2500,B$3:B2499,B2500)+E2500,8)-SUMIFS(L$3:L2499,H$3:H2499,H2500,B$3:B2499,B2500))</f>
        <v>8</v>
      </c>
    </row>
    <row r="2501" spans="1:12" x14ac:dyDescent="0.2">
      <c r="B2501" s="6">
        <v>45490</v>
      </c>
      <c r="C2501" s="71" t="str">
        <f t="shared" si="154"/>
        <v>Ср</v>
      </c>
      <c r="D2501" s="30" t="s">
        <v>22</v>
      </c>
      <c r="E2501" s="30">
        <v>8</v>
      </c>
      <c r="H2501" s="30" t="s">
        <v>52</v>
      </c>
      <c r="I2501" s="69">
        <f t="shared" si="153"/>
        <v>45474</v>
      </c>
      <c r="J2501" s="30" t="str">
        <f>CHOOSE(SUMPRODUCT((K2501:L2501&gt;0)*{1,2})+1,"","переработка","норма","норма + переработка")</f>
        <v>норма</v>
      </c>
      <c r="K2501" s="30">
        <f t="shared" si="152"/>
        <v>0</v>
      </c>
      <c r="L2501" s="30">
        <f>IF(A2501="В/П",,MIN(SUMIFS(L$3:L2500,H$3:H2500,H2501,B$3:B2500,B2501)+E2501,8)-SUMIFS(L$3:L2500,H$3:H2500,H2501,B$3:B2500,B2501))</f>
        <v>8</v>
      </c>
    </row>
    <row r="2502" spans="1:12" x14ac:dyDescent="0.2">
      <c r="B2502" s="6">
        <v>45491</v>
      </c>
      <c r="C2502" s="71" t="str">
        <f t="shared" si="154"/>
        <v>Чт</v>
      </c>
      <c r="D2502" s="30" t="s">
        <v>22</v>
      </c>
      <c r="E2502" s="30">
        <v>8</v>
      </c>
      <c r="H2502" s="30" t="s">
        <v>52</v>
      </c>
      <c r="I2502" s="69">
        <f t="shared" si="153"/>
        <v>45474</v>
      </c>
      <c r="J2502" s="30" t="str">
        <f>CHOOSE(SUMPRODUCT((K2502:L2502&gt;0)*{1,2})+1,"","переработка","норма","норма + переработка")</f>
        <v>норма</v>
      </c>
      <c r="K2502" s="30">
        <f t="shared" si="152"/>
        <v>0</v>
      </c>
      <c r="L2502" s="30">
        <f>IF(A2502="В/П",,MIN(SUMIFS(L$3:L2501,H$3:H2501,H2502,B$3:B2501,B2502)+E2502,8)-SUMIFS(L$3:L2501,H$3:H2501,H2502,B$3:B2501,B2502))</f>
        <v>8</v>
      </c>
    </row>
    <row r="2503" spans="1:12" x14ac:dyDescent="0.2">
      <c r="B2503" s="6">
        <v>45492</v>
      </c>
      <c r="C2503" s="71" t="str">
        <f t="shared" si="154"/>
        <v>Пт</v>
      </c>
      <c r="D2503" s="30" t="s">
        <v>22</v>
      </c>
      <c r="E2503" s="30">
        <v>8</v>
      </c>
      <c r="H2503" s="30" t="s">
        <v>52</v>
      </c>
      <c r="I2503" s="69">
        <f t="shared" si="153"/>
        <v>45474</v>
      </c>
      <c r="J2503" s="30" t="str">
        <f>CHOOSE(SUMPRODUCT((K2503:L2503&gt;0)*{1,2})+1,"","переработка","норма","норма + переработка")</f>
        <v>норма</v>
      </c>
      <c r="K2503" s="30">
        <f t="shared" si="152"/>
        <v>0</v>
      </c>
      <c r="L2503" s="30">
        <f>IF(A2503="В/П",,MIN(SUMIFS(L$3:L2502,H$3:H2502,H2503,B$3:B2502,B2503)+E2503,8)-SUMIFS(L$3:L2502,H$3:H2502,H2503,B$3:B2502,B2503))</f>
        <v>8</v>
      </c>
    </row>
    <row r="2504" spans="1:12" x14ac:dyDescent="0.2">
      <c r="A2504" s="66" t="s">
        <v>53</v>
      </c>
      <c r="B2504" s="6">
        <v>45493</v>
      </c>
      <c r="C2504" s="71" t="str">
        <f t="shared" si="154"/>
        <v>Сб</v>
      </c>
      <c r="E2504" s="30">
        <v>0</v>
      </c>
      <c r="H2504" s="30" t="s">
        <v>52</v>
      </c>
      <c r="I2504" s="69">
        <f t="shared" si="153"/>
        <v>45474</v>
      </c>
      <c r="J2504" s="30" t="str">
        <f>CHOOSE(SUMPRODUCT((K2504:L2504&gt;0)*{1,2})+1,"","переработка","норма","норма + переработка")</f>
        <v/>
      </c>
      <c r="K2504" s="30">
        <f t="shared" si="152"/>
        <v>0</v>
      </c>
      <c r="L2504" s="30">
        <f>IF(A2504="В/П",,MIN(SUMIFS(L$3:L2503,H$3:H2503,H2504,B$3:B2503,B2504)+E2504,8)-SUMIFS(L$3:L2503,H$3:H2503,H2504,B$3:B2503,B2504))</f>
        <v>0</v>
      </c>
    </row>
    <row r="2505" spans="1:12" x14ac:dyDescent="0.2">
      <c r="A2505" s="66" t="s">
        <v>53</v>
      </c>
      <c r="B2505" s="6">
        <v>45494</v>
      </c>
      <c r="C2505" s="71" t="str">
        <f t="shared" si="154"/>
        <v>Вс</v>
      </c>
      <c r="E2505" s="30">
        <v>0</v>
      </c>
      <c r="H2505" s="30" t="s">
        <v>52</v>
      </c>
      <c r="I2505" s="69">
        <f t="shared" si="153"/>
        <v>45474</v>
      </c>
      <c r="J2505" s="30" t="str">
        <f>CHOOSE(SUMPRODUCT((K2505:L2505&gt;0)*{1,2})+1,"","переработка","норма","норма + переработка")</f>
        <v/>
      </c>
      <c r="K2505" s="30">
        <f t="shared" si="152"/>
        <v>0</v>
      </c>
      <c r="L2505" s="30">
        <f>IF(A2505="В/П",,MIN(SUMIFS(L$3:L2504,H$3:H2504,H2505,B$3:B2504,B2505)+E2505,8)-SUMIFS(L$3:L2504,H$3:H2504,H2505,B$3:B2504,B2505))</f>
        <v>0</v>
      </c>
    </row>
    <row r="2506" spans="1:12" x14ac:dyDescent="0.2">
      <c r="B2506" s="6">
        <v>45495</v>
      </c>
      <c r="C2506" s="71" t="str">
        <f t="shared" si="154"/>
        <v>Пн</v>
      </c>
      <c r="D2506" s="30" t="s">
        <v>42</v>
      </c>
      <c r="E2506" s="30">
        <v>8</v>
      </c>
      <c r="H2506" s="30" t="s">
        <v>52</v>
      </c>
      <c r="I2506" s="69">
        <f t="shared" si="153"/>
        <v>45474</v>
      </c>
      <c r="J2506" s="30" t="str">
        <f>CHOOSE(SUMPRODUCT((K2506:L2506&gt;0)*{1,2})+1,"","переработка","норма","норма + переработка")</f>
        <v>норма</v>
      </c>
      <c r="K2506" s="30">
        <f t="shared" si="152"/>
        <v>0</v>
      </c>
      <c r="L2506" s="30">
        <f>IF(A2506="В/П",,MIN(SUMIFS(L$3:L2505,H$3:H2505,H2506,B$3:B2505,B2506)+E2506,8)-SUMIFS(L$3:L2505,H$3:H2505,H2506,B$3:B2505,B2506))</f>
        <v>8</v>
      </c>
    </row>
    <row r="2507" spans="1:12" x14ac:dyDescent="0.2">
      <c r="B2507" s="6">
        <v>45496</v>
      </c>
      <c r="C2507" s="71" t="str">
        <f t="shared" si="154"/>
        <v>Вт</v>
      </c>
      <c r="D2507" s="30" t="s">
        <v>42</v>
      </c>
      <c r="E2507" s="30">
        <v>10</v>
      </c>
      <c r="H2507" s="30" t="s">
        <v>52</v>
      </c>
      <c r="I2507" s="69">
        <f t="shared" si="153"/>
        <v>45474</v>
      </c>
      <c r="J2507" s="30" t="str">
        <f>CHOOSE(SUMPRODUCT((K2507:L2507&gt;0)*{1,2})+1,"","переработка","норма","норма + переработка")</f>
        <v>норма + переработка</v>
      </c>
      <c r="K2507" s="30">
        <f t="shared" si="152"/>
        <v>2</v>
      </c>
      <c r="L2507" s="30">
        <f>IF(A2507="В/П",,MIN(SUMIFS(L$3:L2506,H$3:H2506,H2507,B$3:B2506,B2507)+E2507,8)-SUMIFS(L$3:L2506,H$3:H2506,H2507,B$3:B2506,B2507))</f>
        <v>8</v>
      </c>
    </row>
    <row r="2508" spans="1:12" x14ac:dyDescent="0.2">
      <c r="B2508" s="6">
        <v>45497</v>
      </c>
      <c r="C2508" s="71" t="str">
        <f t="shared" si="154"/>
        <v>Ср</v>
      </c>
      <c r="D2508" s="30" t="s">
        <v>42</v>
      </c>
      <c r="E2508" s="30">
        <v>12</v>
      </c>
      <c r="H2508" s="30" t="s">
        <v>52</v>
      </c>
      <c r="I2508" s="69">
        <f t="shared" si="153"/>
        <v>45474</v>
      </c>
      <c r="J2508" s="30" t="str">
        <f>CHOOSE(SUMPRODUCT((K2508:L2508&gt;0)*{1,2})+1,"","переработка","норма","норма + переработка")</f>
        <v>норма + переработка</v>
      </c>
      <c r="K2508" s="30">
        <f t="shared" si="152"/>
        <v>4</v>
      </c>
      <c r="L2508" s="30">
        <f>IF(A2508="В/П",,MIN(SUMIFS(L$3:L2507,H$3:H2507,H2508,B$3:B2507,B2508)+E2508,8)-SUMIFS(L$3:L2507,H$3:H2507,H2508,B$3:B2507,B2508))</f>
        <v>8</v>
      </c>
    </row>
    <row r="2509" spans="1:12" x14ac:dyDescent="0.2">
      <c r="B2509" s="6">
        <v>45498</v>
      </c>
      <c r="C2509" s="71" t="str">
        <f t="shared" si="154"/>
        <v>Чт</v>
      </c>
      <c r="D2509" s="30" t="s">
        <v>42</v>
      </c>
      <c r="E2509" s="30">
        <v>11</v>
      </c>
      <c r="H2509" s="30" t="s">
        <v>52</v>
      </c>
      <c r="I2509" s="69">
        <f t="shared" si="153"/>
        <v>45474</v>
      </c>
      <c r="J2509" s="30" t="str">
        <f>CHOOSE(SUMPRODUCT((K2509:L2509&gt;0)*{1,2})+1,"","переработка","норма","норма + переработка")</f>
        <v>норма + переработка</v>
      </c>
      <c r="K2509" s="30">
        <f t="shared" si="152"/>
        <v>3</v>
      </c>
      <c r="L2509" s="30">
        <f>IF(A2509="В/П",,MIN(SUMIFS(L$3:L2508,H$3:H2508,H2509,B$3:B2508,B2509)+E2509,8)-SUMIFS(L$3:L2508,H$3:H2508,H2509,B$3:B2508,B2509))</f>
        <v>8</v>
      </c>
    </row>
    <row r="2510" spans="1:12" x14ac:dyDescent="0.2">
      <c r="B2510" s="6">
        <v>45499</v>
      </c>
      <c r="C2510" s="71" t="str">
        <f t="shared" si="154"/>
        <v>Пт</v>
      </c>
      <c r="D2510" s="30" t="s">
        <v>42</v>
      </c>
      <c r="E2510" s="30">
        <v>10</v>
      </c>
      <c r="H2510" s="30" t="s">
        <v>52</v>
      </c>
      <c r="I2510" s="69">
        <f t="shared" si="153"/>
        <v>45474</v>
      </c>
      <c r="J2510" s="30" t="str">
        <f>CHOOSE(SUMPRODUCT((K2510:L2510&gt;0)*{1,2})+1,"","переработка","норма","норма + переработка")</f>
        <v>норма + переработка</v>
      </c>
      <c r="K2510" s="30">
        <f t="shared" si="152"/>
        <v>2</v>
      </c>
      <c r="L2510" s="30">
        <f>IF(A2510="В/П",,MIN(SUMIFS(L$3:L2509,H$3:H2509,H2510,B$3:B2509,B2510)+E2510,8)-SUMIFS(L$3:L2509,H$3:H2509,H2510,B$3:B2509,B2510))</f>
        <v>8</v>
      </c>
    </row>
    <row r="2511" spans="1:12" x14ac:dyDescent="0.2">
      <c r="A2511" s="66" t="s">
        <v>53</v>
      </c>
      <c r="B2511" s="6">
        <v>45500</v>
      </c>
      <c r="C2511" s="71" t="str">
        <f t="shared" si="154"/>
        <v>Сб</v>
      </c>
      <c r="E2511" s="30">
        <v>0</v>
      </c>
      <c r="H2511" s="30" t="s">
        <v>52</v>
      </c>
      <c r="I2511" s="69">
        <f t="shared" si="153"/>
        <v>45474</v>
      </c>
      <c r="J2511" s="30" t="str">
        <f>CHOOSE(SUMPRODUCT((K2511:L2511&gt;0)*{1,2})+1,"","переработка","норма","норма + переработка")</f>
        <v/>
      </c>
      <c r="K2511" s="30">
        <f t="shared" ref="K2511:K2574" si="155">MIN(E2511,E2511-L2511)</f>
        <v>0</v>
      </c>
      <c r="L2511" s="30">
        <f>IF(A2511="В/П",,MIN(SUMIFS(L$3:L2510,H$3:H2510,H2511,B$3:B2510,B2511)+E2511,8)-SUMIFS(L$3:L2510,H$3:H2510,H2511,B$3:B2510,B2511))</f>
        <v>0</v>
      </c>
    </row>
    <row r="2512" spans="1:12" x14ac:dyDescent="0.2">
      <c r="A2512" s="66" t="s">
        <v>53</v>
      </c>
      <c r="B2512" s="6">
        <v>45501</v>
      </c>
      <c r="C2512" s="71" t="str">
        <f t="shared" si="154"/>
        <v>Вс</v>
      </c>
      <c r="D2512" s="30" t="s">
        <v>42</v>
      </c>
      <c r="E2512" s="30">
        <v>3</v>
      </c>
      <c r="H2512" s="30" t="s">
        <v>52</v>
      </c>
      <c r="I2512" s="69">
        <f t="shared" si="153"/>
        <v>45474</v>
      </c>
      <c r="J2512" s="30" t="str">
        <f>CHOOSE(SUMPRODUCT((K2512:L2512&gt;0)*{1,2})+1,"","переработка","норма","норма + переработка")</f>
        <v>переработка</v>
      </c>
      <c r="K2512" s="30">
        <f t="shared" si="155"/>
        <v>3</v>
      </c>
      <c r="L2512" s="30">
        <f>IF(A2512="В/П",,MIN(SUMIFS(L$3:L2511,H$3:H2511,H2512,B$3:B2511,B2512)+E2512,8)-SUMIFS(L$3:L2511,H$3:H2511,H2512,B$3:B2511,B2512))</f>
        <v>0</v>
      </c>
    </row>
    <row r="2513" spans="1:12" x14ac:dyDescent="0.2">
      <c r="B2513" s="6">
        <v>45502</v>
      </c>
      <c r="C2513" s="71" t="str">
        <f t="shared" si="154"/>
        <v>Пн</v>
      </c>
      <c r="D2513" s="30" t="s">
        <v>42</v>
      </c>
      <c r="E2513" s="30">
        <v>10</v>
      </c>
      <c r="H2513" s="30" t="s">
        <v>52</v>
      </c>
      <c r="I2513" s="69">
        <f t="shared" si="153"/>
        <v>45474</v>
      </c>
      <c r="J2513" s="30" t="str">
        <f>CHOOSE(SUMPRODUCT((K2513:L2513&gt;0)*{1,2})+1,"","переработка","норма","норма + переработка")</f>
        <v>норма + переработка</v>
      </c>
      <c r="K2513" s="30">
        <f t="shared" si="155"/>
        <v>2</v>
      </c>
      <c r="L2513" s="30">
        <f>IF(A2513="В/П",,MIN(SUMIFS(L$3:L2512,H$3:H2512,H2513,B$3:B2512,B2513)+E2513,8)-SUMIFS(L$3:L2512,H$3:H2512,H2513,B$3:B2512,B2513))</f>
        <v>8</v>
      </c>
    </row>
    <row r="2514" spans="1:12" x14ac:dyDescent="0.2">
      <c r="B2514" s="6">
        <v>45503</v>
      </c>
      <c r="C2514" s="71" t="str">
        <f t="shared" si="154"/>
        <v>Вт</v>
      </c>
      <c r="D2514" s="30" t="s">
        <v>42</v>
      </c>
      <c r="E2514" s="30">
        <v>8</v>
      </c>
      <c r="H2514" s="30" t="s">
        <v>52</v>
      </c>
      <c r="I2514" s="69">
        <f t="shared" si="153"/>
        <v>45474</v>
      </c>
      <c r="J2514" s="30" t="str">
        <f>CHOOSE(SUMPRODUCT((K2514:L2514&gt;0)*{1,2})+1,"","переработка","норма","норма + переработка")</f>
        <v>норма</v>
      </c>
      <c r="K2514" s="30">
        <f t="shared" si="155"/>
        <v>0</v>
      </c>
      <c r="L2514" s="30">
        <f>IF(A2514="В/П",,MIN(SUMIFS(L$3:L2513,H$3:H2513,H2514,B$3:B2513,B2514)+E2514,8)-SUMIFS(L$3:L2513,H$3:H2513,H2514,B$3:B2513,B2514))</f>
        <v>8</v>
      </c>
    </row>
    <row r="2515" spans="1:12" x14ac:dyDescent="0.2">
      <c r="B2515" s="6">
        <v>45504</v>
      </c>
      <c r="C2515" s="71" t="str">
        <f t="shared" si="154"/>
        <v>Ср</v>
      </c>
      <c r="D2515" s="30" t="s">
        <v>42</v>
      </c>
      <c r="E2515" s="30">
        <v>10</v>
      </c>
      <c r="H2515" s="30" t="s">
        <v>52</v>
      </c>
      <c r="I2515" s="69">
        <f t="shared" si="153"/>
        <v>45474</v>
      </c>
      <c r="J2515" s="30" t="str">
        <f>CHOOSE(SUMPRODUCT((K2515:L2515&gt;0)*{1,2})+1,"","переработка","норма","норма + переработка")</f>
        <v>норма + переработка</v>
      </c>
      <c r="K2515" s="30">
        <f t="shared" si="155"/>
        <v>2</v>
      </c>
      <c r="L2515" s="30">
        <f>IF(A2515="В/П",,MIN(SUMIFS(L$3:L2514,H$3:H2514,H2515,B$3:B2514,B2515)+E2515,8)-SUMIFS(L$3:L2514,H$3:H2514,H2515,B$3:B2514,B2515))</f>
        <v>8</v>
      </c>
    </row>
    <row r="2516" spans="1:12" x14ac:dyDescent="0.2">
      <c r="B2516" s="6">
        <v>45474</v>
      </c>
      <c r="C2516" s="71" t="str">
        <f t="shared" si="154"/>
        <v>Пн</v>
      </c>
      <c r="D2516" s="30" t="s">
        <v>77</v>
      </c>
      <c r="E2516" s="30">
        <v>8</v>
      </c>
      <c r="H2516" s="30" t="s">
        <v>32</v>
      </c>
      <c r="I2516" s="69">
        <f t="shared" si="153"/>
        <v>45474</v>
      </c>
      <c r="J2516" s="30" t="str">
        <f>CHOOSE(SUMPRODUCT((K2516:L2516&gt;0)*{1,2})+1,"","переработка","норма","норма + переработка")</f>
        <v>норма</v>
      </c>
      <c r="K2516" s="30">
        <f t="shared" si="155"/>
        <v>0</v>
      </c>
      <c r="L2516" s="30">
        <f>IF(A2516="В/П",,MIN(SUMIFS(L$3:L2515,H$3:H2515,H2516,B$3:B2515,B2516)+E2516,8)-SUMIFS(L$3:L2515,H$3:H2515,H2516,B$3:B2515,B2516))</f>
        <v>8</v>
      </c>
    </row>
    <row r="2517" spans="1:12" x14ac:dyDescent="0.2">
      <c r="B2517" s="6">
        <v>45475</v>
      </c>
      <c r="C2517" s="71" t="str">
        <f t="shared" si="154"/>
        <v>Вт</v>
      </c>
      <c r="D2517" s="30" t="s">
        <v>77</v>
      </c>
      <c r="E2517" s="30">
        <v>8</v>
      </c>
      <c r="H2517" s="30" t="s">
        <v>32</v>
      </c>
      <c r="I2517" s="69">
        <f t="shared" si="153"/>
        <v>45474</v>
      </c>
      <c r="J2517" s="30" t="str">
        <f>CHOOSE(SUMPRODUCT((K2517:L2517&gt;0)*{1,2})+1,"","переработка","норма","норма + переработка")</f>
        <v>норма</v>
      </c>
      <c r="K2517" s="30">
        <f t="shared" si="155"/>
        <v>0</v>
      </c>
      <c r="L2517" s="30">
        <f>IF(A2517="В/П",,MIN(SUMIFS(L$3:L2516,H$3:H2516,H2517,B$3:B2516,B2517)+E2517,8)-SUMIFS(L$3:L2516,H$3:H2516,H2517,B$3:B2516,B2517))</f>
        <v>8</v>
      </c>
    </row>
    <row r="2518" spans="1:12" x14ac:dyDescent="0.2">
      <c r="B2518" s="6">
        <v>45476</v>
      </c>
      <c r="C2518" s="71" t="str">
        <f t="shared" si="154"/>
        <v>Ср</v>
      </c>
      <c r="D2518" s="30" t="s">
        <v>77</v>
      </c>
      <c r="E2518" s="30">
        <v>8</v>
      </c>
      <c r="H2518" s="30" t="s">
        <v>32</v>
      </c>
      <c r="I2518" s="69">
        <f t="shared" si="153"/>
        <v>45474</v>
      </c>
      <c r="J2518" s="30" t="str">
        <f>CHOOSE(SUMPRODUCT((K2518:L2518&gt;0)*{1,2})+1,"","переработка","норма","норма + переработка")</f>
        <v>норма</v>
      </c>
      <c r="K2518" s="30">
        <f t="shared" si="155"/>
        <v>0</v>
      </c>
      <c r="L2518" s="30">
        <f>IF(A2518="В/П",,MIN(SUMIFS(L$3:L2517,H$3:H2517,H2518,B$3:B2517,B2518)+E2518,8)-SUMIFS(L$3:L2517,H$3:H2517,H2518,B$3:B2517,B2518))</f>
        <v>8</v>
      </c>
    </row>
    <row r="2519" spans="1:12" x14ac:dyDescent="0.2">
      <c r="B2519" s="6">
        <v>45477</v>
      </c>
      <c r="C2519" s="71" t="str">
        <f t="shared" si="154"/>
        <v>Чт</v>
      </c>
      <c r="D2519" s="30" t="s">
        <v>77</v>
      </c>
      <c r="E2519" s="30">
        <v>8</v>
      </c>
      <c r="H2519" s="30" t="s">
        <v>32</v>
      </c>
      <c r="I2519" s="69">
        <f t="shared" si="153"/>
        <v>45474</v>
      </c>
      <c r="J2519" s="30" t="str">
        <f>CHOOSE(SUMPRODUCT((K2519:L2519&gt;0)*{1,2})+1,"","переработка","норма","норма + переработка")</f>
        <v>норма</v>
      </c>
      <c r="K2519" s="30">
        <f t="shared" si="155"/>
        <v>0</v>
      </c>
      <c r="L2519" s="30">
        <f>IF(A2519="В/П",,MIN(SUMIFS(L$3:L2518,H$3:H2518,H2519,B$3:B2518,B2519)+E2519,8)-SUMIFS(L$3:L2518,H$3:H2518,H2519,B$3:B2518,B2519))</f>
        <v>8</v>
      </c>
    </row>
    <row r="2520" spans="1:12" x14ac:dyDescent="0.2">
      <c r="B2520" s="6">
        <v>45478</v>
      </c>
      <c r="C2520" s="71" t="str">
        <f t="shared" si="154"/>
        <v>Пт</v>
      </c>
      <c r="D2520" s="30" t="s">
        <v>77</v>
      </c>
      <c r="E2520" s="30">
        <v>8</v>
      </c>
      <c r="H2520" s="30" t="s">
        <v>32</v>
      </c>
      <c r="I2520" s="69">
        <f t="shared" si="153"/>
        <v>45474</v>
      </c>
      <c r="J2520" s="30" t="str">
        <f>CHOOSE(SUMPRODUCT((K2520:L2520&gt;0)*{1,2})+1,"","переработка","норма","норма + переработка")</f>
        <v>норма</v>
      </c>
      <c r="K2520" s="30">
        <f t="shared" si="155"/>
        <v>0</v>
      </c>
      <c r="L2520" s="30">
        <f>IF(A2520="В/П",,MIN(SUMIFS(L$3:L2519,H$3:H2519,H2520,B$3:B2519,B2520)+E2520,8)-SUMIFS(L$3:L2519,H$3:H2519,H2520,B$3:B2519,B2520))</f>
        <v>8</v>
      </c>
    </row>
    <row r="2521" spans="1:12" x14ac:dyDescent="0.2">
      <c r="A2521" s="66" t="s">
        <v>53</v>
      </c>
      <c r="B2521" s="6">
        <v>45479</v>
      </c>
      <c r="C2521" s="71" t="str">
        <f t="shared" si="154"/>
        <v>Сб</v>
      </c>
      <c r="E2521" s="30">
        <v>0</v>
      </c>
      <c r="H2521" s="30" t="s">
        <v>32</v>
      </c>
      <c r="I2521" s="69">
        <f t="shared" si="153"/>
        <v>45474</v>
      </c>
      <c r="J2521" s="30" t="str">
        <f>CHOOSE(SUMPRODUCT((K2521:L2521&gt;0)*{1,2})+1,"","переработка","норма","норма + переработка")</f>
        <v/>
      </c>
      <c r="K2521" s="30">
        <f t="shared" si="155"/>
        <v>0</v>
      </c>
      <c r="L2521" s="30">
        <f>IF(A2521="В/П",,MIN(SUMIFS(L$3:L2520,H$3:H2520,H2521,B$3:B2520,B2521)+E2521,8)-SUMIFS(L$3:L2520,H$3:H2520,H2521,B$3:B2520,B2521))</f>
        <v>0</v>
      </c>
    </row>
    <row r="2522" spans="1:12" x14ac:dyDescent="0.2">
      <c r="A2522" s="66" t="s">
        <v>53</v>
      </c>
      <c r="B2522" s="6">
        <v>45480</v>
      </c>
      <c r="C2522" s="71" t="str">
        <f t="shared" si="154"/>
        <v>Вс</v>
      </c>
      <c r="E2522" s="30">
        <v>0</v>
      </c>
      <c r="H2522" s="30" t="s">
        <v>32</v>
      </c>
      <c r="I2522" s="69">
        <f t="shared" si="153"/>
        <v>45474</v>
      </c>
      <c r="J2522" s="30" t="str">
        <f>CHOOSE(SUMPRODUCT((K2522:L2522&gt;0)*{1,2})+1,"","переработка","норма","норма + переработка")</f>
        <v/>
      </c>
      <c r="K2522" s="30">
        <f t="shared" si="155"/>
        <v>0</v>
      </c>
      <c r="L2522" s="30">
        <f>IF(A2522="В/П",,MIN(SUMIFS(L$3:L2521,H$3:H2521,H2522,B$3:B2521,B2522)+E2522,8)-SUMIFS(L$3:L2521,H$3:H2521,H2522,B$3:B2521,B2522))</f>
        <v>0</v>
      </c>
    </row>
    <row r="2523" spans="1:12" x14ac:dyDescent="0.2">
      <c r="B2523" s="6">
        <v>45481</v>
      </c>
      <c r="C2523" s="71" t="str">
        <f t="shared" si="154"/>
        <v>Пн</v>
      </c>
      <c r="D2523" s="30" t="s">
        <v>77</v>
      </c>
      <c r="E2523" s="30">
        <v>8</v>
      </c>
      <c r="H2523" s="30" t="s">
        <v>32</v>
      </c>
      <c r="I2523" s="69">
        <f t="shared" si="153"/>
        <v>45474</v>
      </c>
      <c r="J2523" s="30" t="str">
        <f>CHOOSE(SUMPRODUCT((K2523:L2523&gt;0)*{1,2})+1,"","переработка","норма","норма + переработка")</f>
        <v>норма</v>
      </c>
      <c r="K2523" s="30">
        <f t="shared" si="155"/>
        <v>0</v>
      </c>
      <c r="L2523" s="30">
        <f>IF(A2523="В/П",,MIN(SUMIFS(L$3:L2522,H$3:H2522,H2523,B$3:B2522,B2523)+E2523,8)-SUMIFS(L$3:L2522,H$3:H2522,H2523,B$3:B2522,B2523))</f>
        <v>8</v>
      </c>
    </row>
    <row r="2524" spans="1:12" x14ac:dyDescent="0.2">
      <c r="B2524" s="6">
        <v>45482</v>
      </c>
      <c r="C2524" s="71" t="str">
        <f t="shared" si="154"/>
        <v>Вт</v>
      </c>
      <c r="D2524" s="30" t="s">
        <v>77</v>
      </c>
      <c r="E2524" s="30">
        <v>8</v>
      </c>
      <c r="H2524" s="30" t="s">
        <v>32</v>
      </c>
      <c r="I2524" s="69">
        <f t="shared" si="153"/>
        <v>45474</v>
      </c>
      <c r="J2524" s="30" t="str">
        <f>CHOOSE(SUMPRODUCT((K2524:L2524&gt;0)*{1,2})+1,"","переработка","норма","норма + переработка")</f>
        <v>норма</v>
      </c>
      <c r="K2524" s="30">
        <f t="shared" si="155"/>
        <v>0</v>
      </c>
      <c r="L2524" s="30">
        <f>IF(A2524="В/П",,MIN(SUMIFS(L$3:L2523,H$3:H2523,H2524,B$3:B2523,B2524)+E2524,8)-SUMIFS(L$3:L2523,H$3:H2523,H2524,B$3:B2523,B2524))</f>
        <v>8</v>
      </c>
    </row>
    <row r="2525" spans="1:12" x14ac:dyDescent="0.2">
      <c r="B2525" s="6">
        <v>45483</v>
      </c>
      <c r="C2525" s="71" t="str">
        <f t="shared" si="154"/>
        <v>Ср</v>
      </c>
      <c r="D2525" s="30" t="s">
        <v>77</v>
      </c>
      <c r="E2525" s="30">
        <v>8</v>
      </c>
      <c r="H2525" s="30" t="s">
        <v>32</v>
      </c>
      <c r="I2525" s="69">
        <f t="shared" si="153"/>
        <v>45474</v>
      </c>
      <c r="J2525" s="30" t="str">
        <f>CHOOSE(SUMPRODUCT((K2525:L2525&gt;0)*{1,2})+1,"","переработка","норма","норма + переработка")</f>
        <v>норма</v>
      </c>
      <c r="K2525" s="30">
        <f t="shared" si="155"/>
        <v>0</v>
      </c>
      <c r="L2525" s="30">
        <f>IF(A2525="В/П",,MIN(SUMIFS(L$3:L2524,H$3:H2524,H2525,B$3:B2524,B2525)+E2525,8)-SUMIFS(L$3:L2524,H$3:H2524,H2525,B$3:B2524,B2525))</f>
        <v>8</v>
      </c>
    </row>
    <row r="2526" spans="1:12" x14ac:dyDescent="0.2">
      <c r="B2526" s="6">
        <v>45484</v>
      </c>
      <c r="C2526" s="71" t="str">
        <f t="shared" si="154"/>
        <v>Чт</v>
      </c>
      <c r="D2526" s="30" t="s">
        <v>77</v>
      </c>
      <c r="E2526" s="30">
        <v>8</v>
      </c>
      <c r="H2526" s="30" t="s">
        <v>32</v>
      </c>
      <c r="I2526" s="69">
        <f t="shared" si="153"/>
        <v>45474</v>
      </c>
      <c r="J2526" s="30" t="str">
        <f>CHOOSE(SUMPRODUCT((K2526:L2526&gt;0)*{1,2})+1,"","переработка","норма","норма + переработка")</f>
        <v>норма</v>
      </c>
      <c r="K2526" s="30">
        <f t="shared" si="155"/>
        <v>0</v>
      </c>
      <c r="L2526" s="30">
        <f>IF(A2526="В/П",,MIN(SUMIFS(L$3:L2525,H$3:H2525,H2526,B$3:B2525,B2526)+E2526,8)-SUMIFS(L$3:L2525,H$3:H2525,H2526,B$3:B2525,B2526))</f>
        <v>8</v>
      </c>
    </row>
    <row r="2527" spans="1:12" x14ac:dyDescent="0.2">
      <c r="B2527" s="6">
        <v>45485</v>
      </c>
      <c r="C2527" s="71" t="str">
        <f t="shared" si="154"/>
        <v>Пт</v>
      </c>
      <c r="D2527" s="30" t="s">
        <v>77</v>
      </c>
      <c r="E2527" s="30">
        <v>8</v>
      </c>
      <c r="H2527" s="30" t="s">
        <v>32</v>
      </c>
      <c r="I2527" s="69">
        <f t="shared" si="153"/>
        <v>45474</v>
      </c>
      <c r="J2527" s="30" t="str">
        <f>CHOOSE(SUMPRODUCT((K2527:L2527&gt;0)*{1,2})+1,"","переработка","норма","норма + переработка")</f>
        <v>норма</v>
      </c>
      <c r="K2527" s="30">
        <f t="shared" si="155"/>
        <v>0</v>
      </c>
      <c r="L2527" s="30">
        <f>IF(A2527="В/П",,MIN(SUMIFS(L$3:L2526,H$3:H2526,H2527,B$3:B2526,B2527)+E2527,8)-SUMIFS(L$3:L2526,H$3:H2526,H2527,B$3:B2526,B2527))</f>
        <v>8</v>
      </c>
    </row>
    <row r="2528" spans="1:12" x14ac:dyDescent="0.2">
      <c r="A2528" s="66" t="s">
        <v>53</v>
      </c>
      <c r="B2528" s="6">
        <v>45486</v>
      </c>
      <c r="C2528" s="71" t="str">
        <f t="shared" si="154"/>
        <v>Сб</v>
      </c>
      <c r="E2528" s="30">
        <v>0</v>
      </c>
      <c r="H2528" s="30" t="s">
        <v>32</v>
      </c>
      <c r="I2528" s="69">
        <f t="shared" si="153"/>
        <v>45474</v>
      </c>
      <c r="J2528" s="30" t="str">
        <f>CHOOSE(SUMPRODUCT((K2528:L2528&gt;0)*{1,2})+1,"","переработка","норма","норма + переработка")</f>
        <v/>
      </c>
      <c r="K2528" s="30">
        <f t="shared" si="155"/>
        <v>0</v>
      </c>
      <c r="L2528" s="30">
        <f>IF(A2528="В/П",,MIN(SUMIFS(L$3:L2527,H$3:H2527,H2528,B$3:B2527,B2528)+E2528,8)-SUMIFS(L$3:L2527,H$3:H2527,H2528,B$3:B2527,B2528))</f>
        <v>0</v>
      </c>
    </row>
    <row r="2529" spans="1:12" x14ac:dyDescent="0.2">
      <c r="A2529" s="66" t="s">
        <v>53</v>
      </c>
      <c r="B2529" s="6">
        <v>45487</v>
      </c>
      <c r="C2529" s="71" t="str">
        <f t="shared" si="154"/>
        <v>Вс</v>
      </c>
      <c r="E2529" s="30">
        <v>0</v>
      </c>
      <c r="H2529" s="30" t="s">
        <v>32</v>
      </c>
      <c r="I2529" s="69">
        <f t="shared" si="153"/>
        <v>45474</v>
      </c>
      <c r="J2529" s="30" t="str">
        <f>CHOOSE(SUMPRODUCT((K2529:L2529&gt;0)*{1,2})+1,"","переработка","норма","норма + переработка")</f>
        <v/>
      </c>
      <c r="K2529" s="30">
        <f t="shared" si="155"/>
        <v>0</v>
      </c>
      <c r="L2529" s="30">
        <f>IF(A2529="В/П",,MIN(SUMIFS(L$3:L2528,H$3:H2528,H2529,B$3:B2528,B2529)+E2529,8)-SUMIFS(L$3:L2528,H$3:H2528,H2529,B$3:B2528,B2529))</f>
        <v>0</v>
      </c>
    </row>
    <row r="2530" spans="1:12" x14ac:dyDescent="0.2">
      <c r="B2530" s="6">
        <v>45488</v>
      </c>
      <c r="C2530" s="71" t="str">
        <f t="shared" si="154"/>
        <v>Пн</v>
      </c>
      <c r="D2530" s="30" t="s">
        <v>77</v>
      </c>
      <c r="E2530" s="30">
        <v>8</v>
      </c>
      <c r="H2530" s="30" t="s">
        <v>32</v>
      </c>
      <c r="I2530" s="69">
        <f t="shared" si="153"/>
        <v>45474</v>
      </c>
      <c r="J2530" s="30" t="str">
        <f>CHOOSE(SUMPRODUCT((K2530:L2530&gt;0)*{1,2})+1,"","переработка","норма","норма + переработка")</f>
        <v>норма</v>
      </c>
      <c r="K2530" s="30">
        <f t="shared" si="155"/>
        <v>0</v>
      </c>
      <c r="L2530" s="30">
        <f>IF(A2530="В/П",,MIN(SUMIFS(L$3:L2529,H$3:H2529,H2530,B$3:B2529,B2530)+E2530,8)-SUMIFS(L$3:L2529,H$3:H2529,H2530,B$3:B2529,B2530))</f>
        <v>8</v>
      </c>
    </row>
    <row r="2531" spans="1:12" x14ac:dyDescent="0.2">
      <c r="B2531" s="6">
        <v>45489</v>
      </c>
      <c r="C2531" s="71" t="str">
        <f t="shared" si="154"/>
        <v>Вт</v>
      </c>
      <c r="D2531" s="30" t="s">
        <v>77</v>
      </c>
      <c r="E2531" s="30">
        <v>8</v>
      </c>
      <c r="H2531" s="30" t="s">
        <v>32</v>
      </c>
      <c r="I2531" s="69">
        <f t="shared" si="153"/>
        <v>45474</v>
      </c>
      <c r="J2531" s="30" t="str">
        <f>CHOOSE(SUMPRODUCT((K2531:L2531&gt;0)*{1,2})+1,"","переработка","норма","норма + переработка")</f>
        <v>норма</v>
      </c>
      <c r="K2531" s="30">
        <f t="shared" si="155"/>
        <v>0</v>
      </c>
      <c r="L2531" s="30">
        <f>IF(A2531="В/П",,MIN(SUMIFS(L$3:L2530,H$3:H2530,H2531,B$3:B2530,B2531)+E2531,8)-SUMIFS(L$3:L2530,H$3:H2530,H2531,B$3:B2530,B2531))</f>
        <v>8</v>
      </c>
    </row>
    <row r="2532" spans="1:12" x14ac:dyDescent="0.2">
      <c r="B2532" s="6">
        <v>45490</v>
      </c>
      <c r="C2532" s="71" t="str">
        <f t="shared" si="154"/>
        <v>Ср</v>
      </c>
      <c r="D2532" s="30" t="s">
        <v>77</v>
      </c>
      <c r="E2532" s="30">
        <v>8</v>
      </c>
      <c r="H2532" s="30" t="s">
        <v>32</v>
      </c>
      <c r="I2532" s="69">
        <f t="shared" si="153"/>
        <v>45474</v>
      </c>
      <c r="J2532" s="30" t="str">
        <f>CHOOSE(SUMPRODUCT((K2532:L2532&gt;0)*{1,2})+1,"","переработка","норма","норма + переработка")</f>
        <v>норма</v>
      </c>
      <c r="K2532" s="30">
        <f t="shared" si="155"/>
        <v>0</v>
      </c>
      <c r="L2532" s="30">
        <f>IF(A2532="В/П",,MIN(SUMIFS(L$3:L2531,H$3:H2531,H2532,B$3:B2531,B2532)+E2532,8)-SUMIFS(L$3:L2531,H$3:H2531,H2532,B$3:B2531,B2532))</f>
        <v>8</v>
      </c>
    </row>
    <row r="2533" spans="1:12" x14ac:dyDescent="0.2">
      <c r="B2533" s="6">
        <v>45491</v>
      </c>
      <c r="C2533" s="71" t="str">
        <f t="shared" si="154"/>
        <v>Чт</v>
      </c>
      <c r="D2533" s="30" t="s">
        <v>77</v>
      </c>
      <c r="E2533" s="30">
        <v>8</v>
      </c>
      <c r="H2533" s="30" t="s">
        <v>32</v>
      </c>
      <c r="I2533" s="69">
        <f t="shared" si="153"/>
        <v>45474</v>
      </c>
      <c r="J2533" s="30" t="str">
        <f>CHOOSE(SUMPRODUCT((K2533:L2533&gt;0)*{1,2})+1,"","переработка","норма","норма + переработка")</f>
        <v>норма</v>
      </c>
      <c r="K2533" s="30">
        <f t="shared" si="155"/>
        <v>0</v>
      </c>
      <c r="L2533" s="30">
        <f>IF(A2533="В/П",,MIN(SUMIFS(L$3:L2532,H$3:H2532,H2533,B$3:B2532,B2533)+E2533,8)-SUMIFS(L$3:L2532,H$3:H2532,H2533,B$3:B2532,B2533))</f>
        <v>8</v>
      </c>
    </row>
    <row r="2534" spans="1:12" x14ac:dyDescent="0.2">
      <c r="B2534" s="6">
        <v>45492</v>
      </c>
      <c r="C2534" s="71" t="str">
        <f t="shared" si="154"/>
        <v>Пт</v>
      </c>
      <c r="D2534" s="30" t="s">
        <v>77</v>
      </c>
      <c r="E2534" s="30">
        <v>8</v>
      </c>
      <c r="H2534" s="30" t="s">
        <v>32</v>
      </c>
      <c r="I2534" s="69">
        <f t="shared" si="153"/>
        <v>45474</v>
      </c>
      <c r="J2534" s="30" t="str">
        <f>CHOOSE(SUMPRODUCT((K2534:L2534&gt;0)*{1,2})+1,"","переработка","норма","норма + переработка")</f>
        <v>норма</v>
      </c>
      <c r="K2534" s="30">
        <f t="shared" si="155"/>
        <v>0</v>
      </c>
      <c r="L2534" s="30">
        <f>IF(A2534="В/П",,MIN(SUMIFS(L$3:L2533,H$3:H2533,H2534,B$3:B2533,B2534)+E2534,8)-SUMIFS(L$3:L2533,H$3:H2533,H2534,B$3:B2533,B2534))</f>
        <v>8</v>
      </c>
    </row>
    <row r="2535" spans="1:12" x14ac:dyDescent="0.2">
      <c r="A2535" s="66" t="s">
        <v>53</v>
      </c>
      <c r="B2535" s="6">
        <v>45493</v>
      </c>
      <c r="C2535" s="71" t="str">
        <f t="shared" si="154"/>
        <v>Сб</v>
      </c>
      <c r="E2535" s="30">
        <v>0</v>
      </c>
      <c r="H2535" s="30" t="s">
        <v>32</v>
      </c>
      <c r="I2535" s="69">
        <f t="shared" si="153"/>
        <v>45474</v>
      </c>
      <c r="J2535" s="30" t="str">
        <f>CHOOSE(SUMPRODUCT((K2535:L2535&gt;0)*{1,2})+1,"","переработка","норма","норма + переработка")</f>
        <v/>
      </c>
      <c r="K2535" s="30">
        <f t="shared" si="155"/>
        <v>0</v>
      </c>
      <c r="L2535" s="30">
        <f>IF(A2535="В/П",,MIN(SUMIFS(L$3:L2534,H$3:H2534,H2535,B$3:B2534,B2535)+E2535,8)-SUMIFS(L$3:L2534,H$3:H2534,H2535,B$3:B2534,B2535))</f>
        <v>0</v>
      </c>
    </row>
    <row r="2536" spans="1:12" x14ac:dyDescent="0.2">
      <c r="A2536" s="66" t="s">
        <v>53</v>
      </c>
      <c r="B2536" s="6">
        <v>45494</v>
      </c>
      <c r="C2536" s="71" t="str">
        <f t="shared" si="154"/>
        <v>Вс</v>
      </c>
      <c r="E2536" s="30">
        <v>0</v>
      </c>
      <c r="H2536" s="30" t="s">
        <v>32</v>
      </c>
      <c r="I2536" s="69">
        <f t="shared" si="153"/>
        <v>45474</v>
      </c>
      <c r="J2536" s="30" t="str">
        <f>CHOOSE(SUMPRODUCT((K2536:L2536&gt;0)*{1,2})+1,"","переработка","норма","норма + переработка")</f>
        <v/>
      </c>
      <c r="K2536" s="30">
        <f t="shared" si="155"/>
        <v>0</v>
      </c>
      <c r="L2536" s="30">
        <f>IF(A2536="В/П",,MIN(SUMIFS(L$3:L2535,H$3:H2535,H2536,B$3:B2535,B2536)+E2536,8)-SUMIFS(L$3:L2535,H$3:H2535,H2536,B$3:B2535,B2536))</f>
        <v>0</v>
      </c>
    </row>
    <row r="2537" spans="1:12" x14ac:dyDescent="0.2">
      <c r="B2537" s="6">
        <v>45495</v>
      </c>
      <c r="C2537" s="71" t="str">
        <f t="shared" si="154"/>
        <v>Пн</v>
      </c>
      <c r="D2537" s="30" t="s">
        <v>77</v>
      </c>
      <c r="E2537" s="30">
        <v>8</v>
      </c>
      <c r="H2537" s="30" t="s">
        <v>32</v>
      </c>
      <c r="I2537" s="69">
        <f t="shared" si="153"/>
        <v>45474</v>
      </c>
      <c r="J2537" s="30" t="str">
        <f>CHOOSE(SUMPRODUCT((K2537:L2537&gt;0)*{1,2})+1,"","переработка","норма","норма + переработка")</f>
        <v>норма</v>
      </c>
      <c r="K2537" s="30">
        <f t="shared" si="155"/>
        <v>0</v>
      </c>
      <c r="L2537" s="30">
        <f>IF(A2537="В/П",,MIN(SUMIFS(L$3:L2536,H$3:H2536,H2537,B$3:B2536,B2537)+E2537,8)-SUMIFS(L$3:L2536,H$3:H2536,H2537,B$3:B2536,B2537))</f>
        <v>8</v>
      </c>
    </row>
    <row r="2538" spans="1:12" x14ac:dyDescent="0.2">
      <c r="B2538" s="6">
        <v>45496</v>
      </c>
      <c r="C2538" s="71" t="str">
        <f t="shared" si="154"/>
        <v>Вт</v>
      </c>
      <c r="D2538" s="30" t="s">
        <v>77</v>
      </c>
      <c r="E2538" s="30">
        <v>8</v>
      </c>
      <c r="H2538" s="30" t="s">
        <v>32</v>
      </c>
      <c r="I2538" s="69">
        <f t="shared" si="153"/>
        <v>45474</v>
      </c>
      <c r="J2538" s="30" t="str">
        <f>CHOOSE(SUMPRODUCT((K2538:L2538&gt;0)*{1,2})+1,"","переработка","норма","норма + переработка")</f>
        <v>норма</v>
      </c>
      <c r="K2538" s="30">
        <f t="shared" si="155"/>
        <v>0</v>
      </c>
      <c r="L2538" s="30">
        <f>IF(A2538="В/П",,MIN(SUMIFS(L$3:L2537,H$3:H2537,H2538,B$3:B2537,B2538)+E2538,8)-SUMIFS(L$3:L2537,H$3:H2537,H2538,B$3:B2537,B2538))</f>
        <v>8</v>
      </c>
    </row>
    <row r="2539" spans="1:12" x14ac:dyDescent="0.2">
      <c r="B2539" s="6">
        <v>45497</v>
      </c>
      <c r="C2539" s="71" t="str">
        <f t="shared" si="154"/>
        <v>Ср</v>
      </c>
      <c r="D2539" s="30" t="s">
        <v>77</v>
      </c>
      <c r="E2539" s="30">
        <v>8</v>
      </c>
      <c r="H2539" s="30" t="s">
        <v>32</v>
      </c>
      <c r="I2539" s="69">
        <f t="shared" si="153"/>
        <v>45474</v>
      </c>
      <c r="J2539" s="30" t="str">
        <f>CHOOSE(SUMPRODUCT((K2539:L2539&gt;0)*{1,2})+1,"","переработка","норма","норма + переработка")</f>
        <v>норма</v>
      </c>
      <c r="K2539" s="30">
        <f t="shared" si="155"/>
        <v>0</v>
      </c>
      <c r="L2539" s="30">
        <f>IF(A2539="В/П",,MIN(SUMIFS(L$3:L2538,H$3:H2538,H2539,B$3:B2538,B2539)+E2539,8)-SUMIFS(L$3:L2538,H$3:H2538,H2539,B$3:B2538,B2539))</f>
        <v>8</v>
      </c>
    </row>
    <row r="2540" spans="1:12" x14ac:dyDescent="0.2">
      <c r="B2540" s="6">
        <v>45498</v>
      </c>
      <c r="C2540" s="71" t="str">
        <f t="shared" si="154"/>
        <v>Чт</v>
      </c>
      <c r="D2540" s="30" t="s">
        <v>77</v>
      </c>
      <c r="E2540" s="30">
        <v>8</v>
      </c>
      <c r="H2540" s="30" t="s">
        <v>32</v>
      </c>
      <c r="I2540" s="69">
        <f t="shared" si="153"/>
        <v>45474</v>
      </c>
      <c r="J2540" s="30" t="str">
        <f>CHOOSE(SUMPRODUCT((K2540:L2540&gt;0)*{1,2})+1,"","переработка","норма","норма + переработка")</f>
        <v>норма</v>
      </c>
      <c r="K2540" s="30">
        <f t="shared" si="155"/>
        <v>0</v>
      </c>
      <c r="L2540" s="30">
        <f>IF(A2540="В/П",,MIN(SUMIFS(L$3:L2539,H$3:H2539,H2540,B$3:B2539,B2540)+E2540,8)-SUMIFS(L$3:L2539,H$3:H2539,H2540,B$3:B2539,B2540))</f>
        <v>8</v>
      </c>
    </row>
    <row r="2541" spans="1:12" x14ac:dyDescent="0.2">
      <c r="B2541" s="6">
        <v>45499</v>
      </c>
      <c r="C2541" s="71" t="str">
        <f t="shared" si="154"/>
        <v>Пт</v>
      </c>
      <c r="D2541" s="30" t="s">
        <v>77</v>
      </c>
      <c r="E2541" s="30">
        <v>8</v>
      </c>
      <c r="H2541" s="30" t="s">
        <v>32</v>
      </c>
      <c r="I2541" s="69">
        <f t="shared" si="153"/>
        <v>45474</v>
      </c>
      <c r="J2541" s="30" t="str">
        <f>CHOOSE(SUMPRODUCT((K2541:L2541&gt;0)*{1,2})+1,"","переработка","норма","норма + переработка")</f>
        <v>норма</v>
      </c>
      <c r="K2541" s="30">
        <f t="shared" si="155"/>
        <v>0</v>
      </c>
      <c r="L2541" s="30">
        <f>IF(A2541="В/П",,MIN(SUMIFS(L$3:L2540,H$3:H2540,H2541,B$3:B2540,B2541)+E2541,8)-SUMIFS(L$3:L2540,H$3:H2540,H2541,B$3:B2540,B2541))</f>
        <v>8</v>
      </c>
    </row>
    <row r="2542" spans="1:12" x14ac:dyDescent="0.2">
      <c r="A2542" s="66" t="s">
        <v>53</v>
      </c>
      <c r="B2542" s="6">
        <v>45500</v>
      </c>
      <c r="C2542" s="71" t="str">
        <f t="shared" si="154"/>
        <v>Сб</v>
      </c>
      <c r="D2542" s="30" t="s">
        <v>79</v>
      </c>
      <c r="E2542" s="30">
        <v>6</v>
      </c>
      <c r="H2542" s="30" t="s">
        <v>32</v>
      </c>
      <c r="I2542" s="69">
        <f t="shared" si="153"/>
        <v>45474</v>
      </c>
      <c r="J2542" s="30" t="str">
        <f>CHOOSE(SUMPRODUCT((K2542:L2542&gt;0)*{1,2})+1,"","переработка","норма","норма + переработка")</f>
        <v>переработка</v>
      </c>
      <c r="K2542" s="30">
        <f t="shared" si="155"/>
        <v>6</v>
      </c>
      <c r="L2542" s="30">
        <f>IF(A2542="В/П",,MIN(SUMIFS(L$3:L2541,H$3:H2541,H2542,B$3:B2541,B2542)+E2542,8)-SUMIFS(L$3:L2541,H$3:H2541,H2542,B$3:B2541,B2542))</f>
        <v>0</v>
      </c>
    </row>
    <row r="2543" spans="1:12" x14ac:dyDescent="0.2">
      <c r="A2543" s="66" t="s">
        <v>53</v>
      </c>
      <c r="B2543" s="6">
        <v>45501</v>
      </c>
      <c r="C2543" s="71" t="str">
        <f t="shared" si="154"/>
        <v>Вс</v>
      </c>
      <c r="E2543" s="30">
        <v>0</v>
      </c>
      <c r="H2543" s="30" t="s">
        <v>32</v>
      </c>
      <c r="I2543" s="69">
        <f t="shared" si="153"/>
        <v>45474</v>
      </c>
      <c r="J2543" s="30" t="str">
        <f>CHOOSE(SUMPRODUCT((K2543:L2543&gt;0)*{1,2})+1,"","переработка","норма","норма + переработка")</f>
        <v/>
      </c>
      <c r="K2543" s="30">
        <f t="shared" si="155"/>
        <v>0</v>
      </c>
      <c r="L2543" s="30">
        <f>IF(A2543="В/П",,MIN(SUMIFS(L$3:L2542,H$3:H2542,H2543,B$3:B2542,B2543)+E2543,8)-SUMIFS(L$3:L2542,H$3:H2542,H2543,B$3:B2542,B2543))</f>
        <v>0</v>
      </c>
    </row>
    <row r="2544" spans="1:12" x14ac:dyDescent="0.2">
      <c r="B2544" s="6">
        <v>45502</v>
      </c>
      <c r="C2544" s="71" t="str">
        <f t="shared" si="154"/>
        <v>Пн</v>
      </c>
      <c r="D2544" s="30" t="s">
        <v>77</v>
      </c>
      <c r="E2544" s="30">
        <v>8</v>
      </c>
      <c r="H2544" s="30" t="s">
        <v>32</v>
      </c>
      <c r="I2544" s="69">
        <f t="shared" si="153"/>
        <v>45474</v>
      </c>
      <c r="J2544" s="30" t="str">
        <f>CHOOSE(SUMPRODUCT((K2544:L2544&gt;0)*{1,2})+1,"","переработка","норма","норма + переработка")</f>
        <v>норма</v>
      </c>
      <c r="K2544" s="30">
        <f t="shared" si="155"/>
        <v>0</v>
      </c>
      <c r="L2544" s="30">
        <f>IF(A2544="В/П",,MIN(SUMIFS(L$3:L2543,H$3:H2543,H2544,B$3:B2543,B2544)+E2544,8)-SUMIFS(L$3:L2543,H$3:H2543,H2544,B$3:B2543,B2544))</f>
        <v>8</v>
      </c>
    </row>
    <row r="2545" spans="1:12" x14ac:dyDescent="0.2">
      <c r="B2545" s="6">
        <v>45503</v>
      </c>
      <c r="C2545" s="71" t="str">
        <f t="shared" si="154"/>
        <v>Вт</v>
      </c>
      <c r="D2545" s="30" t="s">
        <v>77</v>
      </c>
      <c r="E2545" s="30">
        <v>8</v>
      </c>
      <c r="H2545" s="30" t="s">
        <v>32</v>
      </c>
      <c r="I2545" s="69">
        <f t="shared" si="153"/>
        <v>45474</v>
      </c>
      <c r="J2545" s="30" t="str">
        <f>CHOOSE(SUMPRODUCT((K2545:L2545&gt;0)*{1,2})+1,"","переработка","норма","норма + переработка")</f>
        <v>норма</v>
      </c>
      <c r="K2545" s="30">
        <f t="shared" si="155"/>
        <v>0</v>
      </c>
      <c r="L2545" s="30">
        <f>IF(A2545="В/П",,MIN(SUMIFS(L$3:L2544,H$3:H2544,H2545,B$3:B2544,B2545)+E2545,8)-SUMIFS(L$3:L2544,H$3:H2544,H2545,B$3:B2544,B2545))</f>
        <v>8</v>
      </c>
    </row>
    <row r="2546" spans="1:12" x14ac:dyDescent="0.2">
      <c r="B2546" s="6">
        <v>45504</v>
      </c>
      <c r="C2546" s="71" t="str">
        <f t="shared" si="154"/>
        <v>Ср</v>
      </c>
      <c r="D2546" s="30" t="s">
        <v>77</v>
      </c>
      <c r="E2546" s="30">
        <v>8</v>
      </c>
      <c r="H2546" s="30" t="s">
        <v>32</v>
      </c>
      <c r="I2546" s="69">
        <f t="shared" si="153"/>
        <v>45474</v>
      </c>
      <c r="J2546" s="30" t="str">
        <f>CHOOSE(SUMPRODUCT((K2546:L2546&gt;0)*{1,2})+1,"","переработка","норма","норма + переработка")</f>
        <v>норма</v>
      </c>
      <c r="K2546" s="30">
        <f t="shared" si="155"/>
        <v>0</v>
      </c>
      <c r="L2546" s="30">
        <f>IF(A2546="В/П",,MIN(SUMIFS(L$3:L2545,H$3:H2545,H2546,B$3:B2545,B2546)+E2546,8)-SUMIFS(L$3:L2545,H$3:H2545,H2546,B$3:B2545,B2546))</f>
        <v>8</v>
      </c>
    </row>
    <row r="2547" spans="1:12" x14ac:dyDescent="0.2">
      <c r="B2547" s="6">
        <v>45474</v>
      </c>
      <c r="C2547" s="71" t="str">
        <f t="shared" si="154"/>
        <v>Пн</v>
      </c>
      <c r="D2547" s="30" t="s">
        <v>91</v>
      </c>
      <c r="E2547" s="30">
        <v>8</v>
      </c>
      <c r="H2547" s="30" t="s">
        <v>46</v>
      </c>
      <c r="I2547" s="69">
        <f t="shared" si="153"/>
        <v>45474</v>
      </c>
      <c r="J2547" s="30" t="str">
        <f>CHOOSE(SUMPRODUCT((K2547:L2547&gt;0)*{1,2})+1,"","переработка","норма","норма + переработка")</f>
        <v>норма</v>
      </c>
      <c r="K2547" s="30">
        <f t="shared" si="155"/>
        <v>0</v>
      </c>
      <c r="L2547" s="30">
        <f>IF(A2547="В/П",,MIN(SUMIFS(L$3:L2546,H$3:H2546,H2547,B$3:B2546,B2547)+E2547,8)-SUMIFS(L$3:L2546,H$3:H2546,H2547,B$3:B2546,B2547))</f>
        <v>8</v>
      </c>
    </row>
    <row r="2548" spans="1:12" x14ac:dyDescent="0.2">
      <c r="B2548" s="6">
        <v>45475</v>
      </c>
      <c r="C2548" s="71" t="str">
        <f t="shared" si="154"/>
        <v>Вт</v>
      </c>
      <c r="D2548" s="30" t="s">
        <v>91</v>
      </c>
      <c r="E2548" s="30">
        <v>8</v>
      </c>
      <c r="H2548" s="30" t="s">
        <v>46</v>
      </c>
      <c r="I2548" s="69">
        <f t="shared" si="153"/>
        <v>45474</v>
      </c>
      <c r="J2548" s="30" t="str">
        <f>CHOOSE(SUMPRODUCT((K2548:L2548&gt;0)*{1,2})+1,"","переработка","норма","норма + переработка")</f>
        <v>норма</v>
      </c>
      <c r="K2548" s="30">
        <f t="shared" si="155"/>
        <v>0</v>
      </c>
      <c r="L2548" s="30">
        <f>IF(A2548="В/П",,MIN(SUMIFS(L$3:L2547,H$3:H2547,H2548,B$3:B2547,B2548)+E2548,8)-SUMIFS(L$3:L2547,H$3:H2547,H2548,B$3:B2547,B2548))</f>
        <v>8</v>
      </c>
    </row>
    <row r="2549" spans="1:12" x14ac:dyDescent="0.2">
      <c r="B2549" s="6">
        <v>45476</v>
      </c>
      <c r="C2549" s="71" t="str">
        <f t="shared" si="154"/>
        <v>Ср</v>
      </c>
      <c r="D2549" s="30" t="s">
        <v>91</v>
      </c>
      <c r="E2549" s="30">
        <v>8</v>
      </c>
      <c r="H2549" s="30" t="s">
        <v>46</v>
      </c>
      <c r="I2549" s="69">
        <f t="shared" si="153"/>
        <v>45474</v>
      </c>
      <c r="J2549" s="30" t="str">
        <f>CHOOSE(SUMPRODUCT((K2549:L2549&gt;0)*{1,2})+1,"","переработка","норма","норма + переработка")</f>
        <v>норма</v>
      </c>
      <c r="K2549" s="30">
        <f t="shared" si="155"/>
        <v>0</v>
      </c>
      <c r="L2549" s="30">
        <f>IF(A2549="В/П",,MIN(SUMIFS(L$3:L2548,H$3:H2548,H2549,B$3:B2548,B2549)+E2549,8)-SUMIFS(L$3:L2548,H$3:H2548,H2549,B$3:B2548,B2549))</f>
        <v>8</v>
      </c>
    </row>
    <row r="2550" spans="1:12" x14ac:dyDescent="0.2">
      <c r="B2550" s="6">
        <v>45477</v>
      </c>
      <c r="C2550" s="71" t="str">
        <f t="shared" si="154"/>
        <v>Чт</v>
      </c>
      <c r="D2550" s="30" t="s">
        <v>91</v>
      </c>
      <c r="E2550" s="30">
        <v>8</v>
      </c>
      <c r="H2550" s="30" t="s">
        <v>46</v>
      </c>
      <c r="I2550" s="69">
        <f t="shared" si="153"/>
        <v>45474</v>
      </c>
      <c r="J2550" s="30" t="str">
        <f>CHOOSE(SUMPRODUCT((K2550:L2550&gt;0)*{1,2})+1,"","переработка","норма","норма + переработка")</f>
        <v>норма</v>
      </c>
      <c r="K2550" s="30">
        <f t="shared" si="155"/>
        <v>0</v>
      </c>
      <c r="L2550" s="30">
        <f>IF(A2550="В/П",,MIN(SUMIFS(L$3:L2549,H$3:H2549,H2550,B$3:B2549,B2550)+E2550,8)-SUMIFS(L$3:L2549,H$3:H2549,H2550,B$3:B2549,B2550))</f>
        <v>8</v>
      </c>
    </row>
    <row r="2551" spans="1:12" x14ac:dyDescent="0.2">
      <c r="B2551" s="6">
        <v>45478</v>
      </c>
      <c r="C2551" s="71" t="str">
        <f t="shared" si="154"/>
        <v>Пт</v>
      </c>
      <c r="D2551" s="30" t="s">
        <v>91</v>
      </c>
      <c r="E2551" s="30">
        <v>8</v>
      </c>
      <c r="H2551" s="30" t="s">
        <v>46</v>
      </c>
      <c r="I2551" s="69">
        <f t="shared" si="153"/>
        <v>45474</v>
      </c>
      <c r="J2551" s="30" t="str">
        <f>CHOOSE(SUMPRODUCT((K2551:L2551&gt;0)*{1,2})+1,"","переработка","норма","норма + переработка")</f>
        <v>норма</v>
      </c>
      <c r="K2551" s="30">
        <f t="shared" si="155"/>
        <v>0</v>
      </c>
      <c r="L2551" s="30">
        <f>IF(A2551="В/П",,MIN(SUMIFS(L$3:L2550,H$3:H2550,H2551,B$3:B2550,B2551)+E2551,8)-SUMIFS(L$3:L2550,H$3:H2550,H2551,B$3:B2550,B2551))</f>
        <v>8</v>
      </c>
    </row>
    <row r="2552" spans="1:12" x14ac:dyDescent="0.2">
      <c r="A2552" s="66" t="s">
        <v>53</v>
      </c>
      <c r="B2552" s="6">
        <v>45479</v>
      </c>
      <c r="C2552" s="71" t="str">
        <f t="shared" si="154"/>
        <v>Сб</v>
      </c>
      <c r="E2552" s="30">
        <v>0</v>
      </c>
      <c r="H2552" s="30" t="s">
        <v>46</v>
      </c>
      <c r="I2552" s="69">
        <f t="shared" si="153"/>
        <v>45474</v>
      </c>
      <c r="J2552" s="30" t="str">
        <f>CHOOSE(SUMPRODUCT((K2552:L2552&gt;0)*{1,2})+1,"","переработка","норма","норма + переработка")</f>
        <v/>
      </c>
      <c r="K2552" s="30">
        <f t="shared" si="155"/>
        <v>0</v>
      </c>
      <c r="L2552" s="30">
        <f>IF(A2552="В/П",,MIN(SUMIFS(L$3:L2551,H$3:H2551,H2552,B$3:B2551,B2552)+E2552,8)-SUMIFS(L$3:L2551,H$3:H2551,H2552,B$3:B2551,B2552))</f>
        <v>0</v>
      </c>
    </row>
    <row r="2553" spans="1:12" x14ac:dyDescent="0.2">
      <c r="A2553" s="66" t="s">
        <v>53</v>
      </c>
      <c r="B2553" s="6">
        <v>45480</v>
      </c>
      <c r="C2553" s="71" t="str">
        <f t="shared" si="154"/>
        <v>Вс</v>
      </c>
      <c r="E2553" s="30">
        <v>0</v>
      </c>
      <c r="H2553" s="30" t="s">
        <v>46</v>
      </c>
      <c r="I2553" s="69">
        <f t="shared" ref="I2553:I2616" si="156">EOMONTH(B2553,-1)+1</f>
        <v>45474</v>
      </c>
      <c r="J2553" s="30" t="str">
        <f>CHOOSE(SUMPRODUCT((K2553:L2553&gt;0)*{1,2})+1,"","переработка","норма","норма + переработка")</f>
        <v/>
      </c>
      <c r="K2553" s="30">
        <f t="shared" si="155"/>
        <v>0</v>
      </c>
      <c r="L2553" s="30">
        <f>IF(A2553="В/П",,MIN(SUMIFS(L$3:L2552,H$3:H2552,H2553,B$3:B2552,B2553)+E2553,8)-SUMIFS(L$3:L2552,H$3:H2552,H2553,B$3:B2552,B2553))</f>
        <v>0</v>
      </c>
    </row>
    <row r="2554" spans="1:12" x14ac:dyDescent="0.2">
      <c r="B2554" s="6">
        <v>45481</v>
      </c>
      <c r="C2554" s="71" t="str">
        <f t="shared" si="154"/>
        <v>Пн</v>
      </c>
      <c r="D2554" s="30" t="s">
        <v>22</v>
      </c>
      <c r="E2554" s="30">
        <v>8</v>
      </c>
      <c r="H2554" s="30" t="s">
        <v>46</v>
      </c>
      <c r="I2554" s="69">
        <f t="shared" si="156"/>
        <v>45474</v>
      </c>
      <c r="J2554" s="30" t="str">
        <f>CHOOSE(SUMPRODUCT((K2554:L2554&gt;0)*{1,2})+1,"","переработка","норма","норма + переработка")</f>
        <v>норма</v>
      </c>
      <c r="K2554" s="30">
        <f t="shared" si="155"/>
        <v>0</v>
      </c>
      <c r="L2554" s="30">
        <f>IF(A2554="В/П",,MIN(SUMIFS(L$3:L2553,H$3:H2553,H2554,B$3:B2553,B2554)+E2554,8)-SUMIFS(L$3:L2553,H$3:H2553,H2554,B$3:B2553,B2554))</f>
        <v>8</v>
      </c>
    </row>
    <row r="2555" spans="1:12" x14ac:dyDescent="0.2">
      <c r="B2555" s="6">
        <v>45482</v>
      </c>
      <c r="C2555" s="71" t="str">
        <f t="shared" si="154"/>
        <v>Вт</v>
      </c>
      <c r="D2555" s="30" t="s">
        <v>22</v>
      </c>
      <c r="E2555" s="30">
        <v>8</v>
      </c>
      <c r="H2555" s="30" t="s">
        <v>46</v>
      </c>
      <c r="I2555" s="69">
        <f t="shared" si="156"/>
        <v>45474</v>
      </c>
      <c r="J2555" s="30" t="str">
        <f>CHOOSE(SUMPRODUCT((K2555:L2555&gt;0)*{1,2})+1,"","переработка","норма","норма + переработка")</f>
        <v>норма</v>
      </c>
      <c r="K2555" s="30">
        <f t="shared" si="155"/>
        <v>0</v>
      </c>
      <c r="L2555" s="30">
        <f>IF(A2555="В/П",,MIN(SUMIFS(L$3:L2554,H$3:H2554,H2555,B$3:B2554,B2555)+E2555,8)-SUMIFS(L$3:L2554,H$3:H2554,H2555,B$3:B2554,B2555))</f>
        <v>8</v>
      </c>
    </row>
    <row r="2556" spans="1:12" x14ac:dyDescent="0.2">
      <c r="B2556" s="6">
        <v>45483</v>
      </c>
      <c r="C2556" s="71" t="str">
        <f t="shared" ref="C2556:C2619" si="157">TEXT(B2556,"ДДД")</f>
        <v>Ср</v>
      </c>
      <c r="D2556" s="30" t="s">
        <v>22</v>
      </c>
      <c r="E2556" s="30">
        <v>8</v>
      </c>
      <c r="H2556" s="30" t="s">
        <v>46</v>
      </c>
      <c r="I2556" s="69">
        <f t="shared" si="156"/>
        <v>45474</v>
      </c>
      <c r="J2556" s="30" t="str">
        <f>CHOOSE(SUMPRODUCT((K2556:L2556&gt;0)*{1,2})+1,"","переработка","норма","норма + переработка")</f>
        <v>норма</v>
      </c>
      <c r="K2556" s="30">
        <f t="shared" si="155"/>
        <v>0</v>
      </c>
      <c r="L2556" s="30">
        <f>IF(A2556="В/П",,MIN(SUMIFS(L$3:L2555,H$3:H2555,H2556,B$3:B2555,B2556)+E2556,8)-SUMIFS(L$3:L2555,H$3:H2555,H2556,B$3:B2555,B2556))</f>
        <v>8</v>
      </c>
    </row>
    <row r="2557" spans="1:12" x14ac:dyDescent="0.2">
      <c r="B2557" s="6">
        <v>45484</v>
      </c>
      <c r="C2557" s="71" t="str">
        <f t="shared" si="157"/>
        <v>Чт</v>
      </c>
      <c r="D2557" s="30" t="s">
        <v>22</v>
      </c>
      <c r="E2557" s="30">
        <v>8</v>
      </c>
      <c r="H2557" s="30" t="s">
        <v>46</v>
      </c>
      <c r="I2557" s="69">
        <f t="shared" si="156"/>
        <v>45474</v>
      </c>
      <c r="J2557" s="30" t="str">
        <f>CHOOSE(SUMPRODUCT((K2557:L2557&gt;0)*{1,2})+1,"","переработка","норма","норма + переработка")</f>
        <v>норма</v>
      </c>
      <c r="K2557" s="30">
        <f t="shared" si="155"/>
        <v>0</v>
      </c>
      <c r="L2557" s="30">
        <f>IF(A2557="В/П",,MIN(SUMIFS(L$3:L2556,H$3:H2556,H2557,B$3:B2556,B2557)+E2557,8)-SUMIFS(L$3:L2556,H$3:H2556,H2557,B$3:B2556,B2557))</f>
        <v>8</v>
      </c>
    </row>
    <row r="2558" spans="1:12" x14ac:dyDescent="0.2">
      <c r="B2558" s="6">
        <v>45485</v>
      </c>
      <c r="C2558" s="71" t="str">
        <f t="shared" si="157"/>
        <v>Пт</v>
      </c>
      <c r="D2558" s="30" t="s">
        <v>22</v>
      </c>
      <c r="E2558" s="30">
        <v>8</v>
      </c>
      <c r="H2558" s="30" t="s">
        <v>46</v>
      </c>
      <c r="I2558" s="69">
        <f t="shared" si="156"/>
        <v>45474</v>
      </c>
      <c r="J2558" s="30" t="str">
        <f>CHOOSE(SUMPRODUCT((K2558:L2558&gt;0)*{1,2})+1,"","переработка","норма","норма + переработка")</f>
        <v>норма</v>
      </c>
      <c r="K2558" s="30">
        <f t="shared" si="155"/>
        <v>0</v>
      </c>
      <c r="L2558" s="30">
        <f>IF(A2558="В/П",,MIN(SUMIFS(L$3:L2557,H$3:H2557,H2558,B$3:B2557,B2558)+E2558,8)-SUMIFS(L$3:L2557,H$3:H2557,H2558,B$3:B2557,B2558))</f>
        <v>8</v>
      </c>
    </row>
    <row r="2559" spans="1:12" x14ac:dyDescent="0.2">
      <c r="A2559" s="66" t="s">
        <v>53</v>
      </c>
      <c r="B2559" s="6">
        <v>45486</v>
      </c>
      <c r="C2559" s="71" t="str">
        <f t="shared" si="157"/>
        <v>Сб</v>
      </c>
      <c r="E2559" s="30">
        <v>0</v>
      </c>
      <c r="H2559" s="30" t="s">
        <v>46</v>
      </c>
      <c r="I2559" s="69">
        <f t="shared" si="156"/>
        <v>45474</v>
      </c>
      <c r="J2559" s="30" t="str">
        <f>CHOOSE(SUMPRODUCT((K2559:L2559&gt;0)*{1,2})+1,"","переработка","норма","норма + переработка")</f>
        <v/>
      </c>
      <c r="K2559" s="30">
        <f t="shared" si="155"/>
        <v>0</v>
      </c>
      <c r="L2559" s="30">
        <f>IF(A2559="В/П",,MIN(SUMIFS(L$3:L2558,H$3:H2558,H2559,B$3:B2558,B2559)+E2559,8)-SUMIFS(L$3:L2558,H$3:H2558,H2559,B$3:B2558,B2559))</f>
        <v>0</v>
      </c>
    </row>
    <row r="2560" spans="1:12" x14ac:dyDescent="0.2">
      <c r="A2560" s="66" t="s">
        <v>53</v>
      </c>
      <c r="B2560" s="6">
        <v>45487</v>
      </c>
      <c r="C2560" s="71" t="str">
        <f t="shared" si="157"/>
        <v>Вс</v>
      </c>
      <c r="E2560" s="30">
        <v>0</v>
      </c>
      <c r="H2560" s="30" t="s">
        <v>46</v>
      </c>
      <c r="I2560" s="69">
        <f t="shared" si="156"/>
        <v>45474</v>
      </c>
      <c r="J2560" s="30" t="str">
        <f>CHOOSE(SUMPRODUCT((K2560:L2560&gt;0)*{1,2})+1,"","переработка","норма","норма + переработка")</f>
        <v/>
      </c>
      <c r="K2560" s="30">
        <f t="shared" si="155"/>
        <v>0</v>
      </c>
      <c r="L2560" s="30">
        <f>IF(A2560="В/П",,MIN(SUMIFS(L$3:L2559,H$3:H2559,H2560,B$3:B2559,B2560)+E2560,8)-SUMIFS(L$3:L2559,H$3:H2559,H2560,B$3:B2559,B2560))</f>
        <v>0</v>
      </c>
    </row>
    <row r="2561" spans="1:12" x14ac:dyDescent="0.2">
      <c r="B2561" s="6">
        <v>45488</v>
      </c>
      <c r="C2561" s="71" t="str">
        <f t="shared" si="157"/>
        <v>Пн</v>
      </c>
      <c r="D2561" s="30" t="s">
        <v>91</v>
      </c>
      <c r="E2561" s="30">
        <v>8</v>
      </c>
      <c r="H2561" s="30" t="s">
        <v>46</v>
      </c>
      <c r="I2561" s="69">
        <f t="shared" si="156"/>
        <v>45474</v>
      </c>
      <c r="J2561" s="30" t="str">
        <f>CHOOSE(SUMPRODUCT((K2561:L2561&gt;0)*{1,2})+1,"","переработка","норма","норма + переработка")</f>
        <v>норма</v>
      </c>
      <c r="K2561" s="30">
        <f t="shared" si="155"/>
        <v>0</v>
      </c>
      <c r="L2561" s="30">
        <f>IF(A2561="В/П",,MIN(SUMIFS(L$3:L2560,H$3:H2560,H2561,B$3:B2560,B2561)+E2561,8)-SUMIFS(L$3:L2560,H$3:H2560,H2561,B$3:B2560,B2561))</f>
        <v>8</v>
      </c>
    </row>
    <row r="2562" spans="1:12" x14ac:dyDescent="0.2">
      <c r="B2562" s="6">
        <v>45489</v>
      </c>
      <c r="C2562" s="71" t="str">
        <f t="shared" si="157"/>
        <v>Вт</v>
      </c>
      <c r="D2562" s="30" t="s">
        <v>91</v>
      </c>
      <c r="E2562" s="30">
        <v>8</v>
      </c>
      <c r="H2562" s="30" t="s">
        <v>46</v>
      </c>
      <c r="I2562" s="69">
        <f t="shared" si="156"/>
        <v>45474</v>
      </c>
      <c r="J2562" s="30" t="str">
        <f>CHOOSE(SUMPRODUCT((K2562:L2562&gt;0)*{1,2})+1,"","переработка","норма","норма + переработка")</f>
        <v>норма</v>
      </c>
      <c r="K2562" s="30">
        <f t="shared" si="155"/>
        <v>0</v>
      </c>
      <c r="L2562" s="30">
        <f>IF(A2562="В/П",,MIN(SUMIFS(L$3:L2561,H$3:H2561,H2562,B$3:B2561,B2562)+E2562,8)-SUMIFS(L$3:L2561,H$3:H2561,H2562,B$3:B2561,B2562))</f>
        <v>8</v>
      </c>
    </row>
    <row r="2563" spans="1:12" x14ac:dyDescent="0.2">
      <c r="B2563" s="6">
        <v>45490</v>
      </c>
      <c r="C2563" s="71" t="str">
        <f t="shared" si="157"/>
        <v>Ср</v>
      </c>
      <c r="D2563" s="30" t="s">
        <v>91</v>
      </c>
      <c r="E2563" s="30">
        <v>8</v>
      </c>
      <c r="H2563" s="30" t="s">
        <v>46</v>
      </c>
      <c r="I2563" s="69">
        <f t="shared" si="156"/>
        <v>45474</v>
      </c>
      <c r="J2563" s="30" t="str">
        <f>CHOOSE(SUMPRODUCT((K2563:L2563&gt;0)*{1,2})+1,"","переработка","норма","норма + переработка")</f>
        <v>норма</v>
      </c>
      <c r="K2563" s="30">
        <f t="shared" si="155"/>
        <v>0</v>
      </c>
      <c r="L2563" s="30">
        <f>IF(A2563="В/П",,MIN(SUMIFS(L$3:L2562,H$3:H2562,H2563,B$3:B2562,B2563)+E2563,8)-SUMIFS(L$3:L2562,H$3:H2562,H2563,B$3:B2562,B2563))</f>
        <v>8</v>
      </c>
    </row>
    <row r="2564" spans="1:12" x14ac:dyDescent="0.2">
      <c r="B2564" s="6">
        <v>45491</v>
      </c>
      <c r="C2564" s="71" t="str">
        <f t="shared" si="157"/>
        <v>Чт</v>
      </c>
      <c r="D2564" s="30" t="s">
        <v>91</v>
      </c>
      <c r="E2564" s="30">
        <v>8</v>
      </c>
      <c r="H2564" s="30" t="s">
        <v>46</v>
      </c>
      <c r="I2564" s="69">
        <f t="shared" si="156"/>
        <v>45474</v>
      </c>
      <c r="J2564" s="30" t="str">
        <f>CHOOSE(SUMPRODUCT((K2564:L2564&gt;0)*{1,2})+1,"","переработка","норма","норма + переработка")</f>
        <v>норма</v>
      </c>
      <c r="K2564" s="30">
        <f t="shared" si="155"/>
        <v>0</v>
      </c>
      <c r="L2564" s="30">
        <f>IF(A2564="В/П",,MIN(SUMIFS(L$3:L2563,H$3:H2563,H2564,B$3:B2563,B2564)+E2564,8)-SUMIFS(L$3:L2563,H$3:H2563,H2564,B$3:B2563,B2564))</f>
        <v>8</v>
      </c>
    </row>
    <row r="2565" spans="1:12" x14ac:dyDescent="0.2">
      <c r="B2565" s="6">
        <v>45492</v>
      </c>
      <c r="C2565" s="71" t="str">
        <f t="shared" si="157"/>
        <v>Пт</v>
      </c>
      <c r="D2565" s="30" t="s">
        <v>91</v>
      </c>
      <c r="E2565" s="30">
        <v>8</v>
      </c>
      <c r="H2565" s="30" t="s">
        <v>46</v>
      </c>
      <c r="I2565" s="69">
        <f t="shared" si="156"/>
        <v>45474</v>
      </c>
      <c r="J2565" s="30" t="str">
        <f>CHOOSE(SUMPRODUCT((K2565:L2565&gt;0)*{1,2})+1,"","переработка","норма","норма + переработка")</f>
        <v>норма</v>
      </c>
      <c r="K2565" s="30">
        <f t="shared" si="155"/>
        <v>0</v>
      </c>
      <c r="L2565" s="30">
        <f>IF(A2565="В/П",,MIN(SUMIFS(L$3:L2564,H$3:H2564,H2565,B$3:B2564,B2565)+E2565,8)-SUMIFS(L$3:L2564,H$3:H2564,H2565,B$3:B2564,B2565))</f>
        <v>8</v>
      </c>
    </row>
    <row r="2566" spans="1:12" x14ac:dyDescent="0.2">
      <c r="A2566" s="66" t="s">
        <v>53</v>
      </c>
      <c r="B2566" s="6">
        <v>45493</v>
      </c>
      <c r="C2566" s="71" t="str">
        <f t="shared" si="157"/>
        <v>Сб</v>
      </c>
      <c r="E2566" s="30">
        <v>0</v>
      </c>
      <c r="H2566" s="30" t="s">
        <v>46</v>
      </c>
      <c r="I2566" s="69">
        <f t="shared" si="156"/>
        <v>45474</v>
      </c>
      <c r="J2566" s="30" t="str">
        <f>CHOOSE(SUMPRODUCT((K2566:L2566&gt;0)*{1,2})+1,"","переработка","норма","норма + переработка")</f>
        <v/>
      </c>
      <c r="K2566" s="30">
        <f t="shared" si="155"/>
        <v>0</v>
      </c>
      <c r="L2566" s="30">
        <f>IF(A2566="В/П",,MIN(SUMIFS(L$3:L2565,H$3:H2565,H2566,B$3:B2565,B2566)+E2566,8)-SUMIFS(L$3:L2565,H$3:H2565,H2566,B$3:B2565,B2566))</f>
        <v>0</v>
      </c>
    </row>
    <row r="2567" spans="1:12" x14ac:dyDescent="0.2">
      <c r="A2567" s="66" t="s">
        <v>53</v>
      </c>
      <c r="B2567" s="6">
        <v>45494</v>
      </c>
      <c r="C2567" s="71" t="str">
        <f t="shared" si="157"/>
        <v>Вс</v>
      </c>
      <c r="E2567" s="30">
        <v>0</v>
      </c>
      <c r="H2567" s="30" t="s">
        <v>46</v>
      </c>
      <c r="I2567" s="69">
        <f t="shared" si="156"/>
        <v>45474</v>
      </c>
      <c r="J2567" s="30" t="str">
        <f>CHOOSE(SUMPRODUCT((K2567:L2567&gt;0)*{1,2})+1,"","переработка","норма","норма + переработка")</f>
        <v/>
      </c>
      <c r="K2567" s="30">
        <f t="shared" si="155"/>
        <v>0</v>
      </c>
      <c r="L2567" s="30">
        <f>IF(A2567="В/П",,MIN(SUMIFS(L$3:L2566,H$3:H2566,H2567,B$3:B2566,B2567)+E2567,8)-SUMIFS(L$3:L2566,H$3:H2566,H2567,B$3:B2566,B2567))</f>
        <v>0</v>
      </c>
    </row>
    <row r="2568" spans="1:12" x14ac:dyDescent="0.2">
      <c r="B2568" s="6">
        <v>45495</v>
      </c>
      <c r="C2568" s="71" t="str">
        <f t="shared" si="157"/>
        <v>Пн</v>
      </c>
      <c r="D2568" s="30" t="s">
        <v>91</v>
      </c>
      <c r="E2568" s="30">
        <v>8</v>
      </c>
      <c r="H2568" s="30" t="s">
        <v>46</v>
      </c>
      <c r="I2568" s="69">
        <f t="shared" si="156"/>
        <v>45474</v>
      </c>
      <c r="J2568" s="30" t="str">
        <f>CHOOSE(SUMPRODUCT((K2568:L2568&gt;0)*{1,2})+1,"","переработка","норма","норма + переработка")</f>
        <v>норма</v>
      </c>
      <c r="K2568" s="30">
        <f t="shared" si="155"/>
        <v>0</v>
      </c>
      <c r="L2568" s="30">
        <f>IF(A2568="В/П",,MIN(SUMIFS(L$3:L2567,H$3:H2567,H2568,B$3:B2567,B2568)+E2568,8)-SUMIFS(L$3:L2567,H$3:H2567,H2568,B$3:B2567,B2568))</f>
        <v>8</v>
      </c>
    </row>
    <row r="2569" spans="1:12" x14ac:dyDescent="0.2">
      <c r="B2569" s="6">
        <v>45496</v>
      </c>
      <c r="C2569" s="71" t="str">
        <f t="shared" si="157"/>
        <v>Вт</v>
      </c>
      <c r="D2569" s="30" t="s">
        <v>91</v>
      </c>
      <c r="E2569" s="30">
        <v>8</v>
      </c>
      <c r="H2569" s="30" t="s">
        <v>46</v>
      </c>
      <c r="I2569" s="69">
        <f t="shared" si="156"/>
        <v>45474</v>
      </c>
      <c r="J2569" s="30" t="str">
        <f>CHOOSE(SUMPRODUCT((K2569:L2569&gt;0)*{1,2})+1,"","переработка","норма","норма + переработка")</f>
        <v>норма</v>
      </c>
      <c r="K2569" s="30">
        <f t="shared" si="155"/>
        <v>0</v>
      </c>
      <c r="L2569" s="30">
        <f>IF(A2569="В/П",,MIN(SUMIFS(L$3:L2568,H$3:H2568,H2569,B$3:B2568,B2569)+E2569,8)-SUMIFS(L$3:L2568,H$3:H2568,H2569,B$3:B2568,B2569))</f>
        <v>8</v>
      </c>
    </row>
    <row r="2570" spans="1:12" x14ac:dyDescent="0.2">
      <c r="B2570" s="6">
        <v>45497</v>
      </c>
      <c r="C2570" s="71" t="str">
        <f t="shared" si="157"/>
        <v>Ср</v>
      </c>
      <c r="D2570" s="30" t="s">
        <v>91</v>
      </c>
      <c r="E2570" s="30">
        <v>8</v>
      </c>
      <c r="H2570" s="30" t="s">
        <v>46</v>
      </c>
      <c r="I2570" s="69">
        <f t="shared" si="156"/>
        <v>45474</v>
      </c>
      <c r="J2570" s="30" t="str">
        <f>CHOOSE(SUMPRODUCT((K2570:L2570&gt;0)*{1,2})+1,"","переработка","норма","норма + переработка")</f>
        <v>норма</v>
      </c>
      <c r="K2570" s="30">
        <f t="shared" si="155"/>
        <v>0</v>
      </c>
      <c r="L2570" s="30">
        <f>IF(A2570="В/П",,MIN(SUMIFS(L$3:L2569,H$3:H2569,H2570,B$3:B2569,B2570)+E2570,8)-SUMIFS(L$3:L2569,H$3:H2569,H2570,B$3:B2569,B2570))</f>
        <v>8</v>
      </c>
    </row>
    <row r="2571" spans="1:12" x14ac:dyDescent="0.2">
      <c r="B2571" s="6">
        <v>45498</v>
      </c>
      <c r="C2571" s="71" t="str">
        <f t="shared" si="157"/>
        <v>Чт</v>
      </c>
      <c r="D2571" s="30" t="s">
        <v>91</v>
      </c>
      <c r="E2571" s="30">
        <v>8</v>
      </c>
      <c r="H2571" s="30" t="s">
        <v>46</v>
      </c>
      <c r="I2571" s="69">
        <f t="shared" si="156"/>
        <v>45474</v>
      </c>
      <c r="J2571" s="30" t="str">
        <f>CHOOSE(SUMPRODUCT((K2571:L2571&gt;0)*{1,2})+1,"","переработка","норма","норма + переработка")</f>
        <v>норма</v>
      </c>
      <c r="K2571" s="30">
        <f t="shared" si="155"/>
        <v>0</v>
      </c>
      <c r="L2571" s="30">
        <f>IF(A2571="В/П",,MIN(SUMIFS(L$3:L2570,H$3:H2570,H2571,B$3:B2570,B2571)+E2571,8)-SUMIFS(L$3:L2570,H$3:H2570,H2571,B$3:B2570,B2571))</f>
        <v>8</v>
      </c>
    </row>
    <row r="2572" spans="1:12" x14ac:dyDescent="0.2">
      <c r="B2572" s="6">
        <v>45499</v>
      </c>
      <c r="C2572" s="71" t="str">
        <f t="shared" si="157"/>
        <v>Пт</v>
      </c>
      <c r="D2572" s="30" t="s">
        <v>91</v>
      </c>
      <c r="E2572" s="30">
        <v>8</v>
      </c>
      <c r="H2572" s="30" t="s">
        <v>46</v>
      </c>
      <c r="I2572" s="69">
        <f t="shared" si="156"/>
        <v>45474</v>
      </c>
      <c r="J2572" s="30" t="str">
        <f>CHOOSE(SUMPRODUCT((K2572:L2572&gt;0)*{1,2})+1,"","переработка","норма","норма + переработка")</f>
        <v>норма</v>
      </c>
      <c r="K2572" s="30">
        <f t="shared" si="155"/>
        <v>0</v>
      </c>
      <c r="L2572" s="30">
        <f>IF(A2572="В/П",,MIN(SUMIFS(L$3:L2571,H$3:H2571,H2572,B$3:B2571,B2572)+E2572,8)-SUMIFS(L$3:L2571,H$3:H2571,H2572,B$3:B2571,B2572))</f>
        <v>8</v>
      </c>
    </row>
    <row r="2573" spans="1:12" x14ac:dyDescent="0.2">
      <c r="A2573" s="66" t="s">
        <v>53</v>
      </c>
      <c r="B2573" s="6">
        <v>45500</v>
      </c>
      <c r="C2573" s="71" t="str">
        <f t="shared" si="157"/>
        <v>Сб</v>
      </c>
      <c r="E2573" s="30">
        <v>0</v>
      </c>
      <c r="H2573" s="30" t="s">
        <v>46</v>
      </c>
      <c r="I2573" s="69">
        <f t="shared" si="156"/>
        <v>45474</v>
      </c>
      <c r="J2573" s="30" t="str">
        <f>CHOOSE(SUMPRODUCT((K2573:L2573&gt;0)*{1,2})+1,"","переработка","норма","норма + переработка")</f>
        <v/>
      </c>
      <c r="K2573" s="30">
        <f t="shared" si="155"/>
        <v>0</v>
      </c>
      <c r="L2573" s="30">
        <f>IF(A2573="В/П",,MIN(SUMIFS(L$3:L2572,H$3:H2572,H2573,B$3:B2572,B2573)+E2573,8)-SUMIFS(L$3:L2572,H$3:H2572,H2573,B$3:B2572,B2573))</f>
        <v>0</v>
      </c>
    </row>
    <row r="2574" spans="1:12" x14ac:dyDescent="0.2">
      <c r="A2574" s="66" t="s">
        <v>53</v>
      </c>
      <c r="B2574" s="6">
        <v>45501</v>
      </c>
      <c r="C2574" s="71" t="str">
        <f t="shared" si="157"/>
        <v>Вс</v>
      </c>
      <c r="E2574" s="30">
        <v>0</v>
      </c>
      <c r="H2574" s="30" t="s">
        <v>46</v>
      </c>
      <c r="I2574" s="69">
        <f t="shared" si="156"/>
        <v>45474</v>
      </c>
      <c r="J2574" s="30" t="str">
        <f>CHOOSE(SUMPRODUCT((K2574:L2574&gt;0)*{1,2})+1,"","переработка","норма","норма + переработка")</f>
        <v/>
      </c>
      <c r="K2574" s="30">
        <f t="shared" si="155"/>
        <v>0</v>
      </c>
      <c r="L2574" s="30">
        <f>IF(A2574="В/П",,MIN(SUMIFS(L$3:L2573,H$3:H2573,H2574,B$3:B2573,B2574)+E2574,8)-SUMIFS(L$3:L2573,H$3:H2573,H2574,B$3:B2573,B2574))</f>
        <v>0</v>
      </c>
    </row>
    <row r="2575" spans="1:12" x14ac:dyDescent="0.2">
      <c r="B2575" s="6">
        <v>45502</v>
      </c>
      <c r="C2575" s="71" t="str">
        <f t="shared" si="157"/>
        <v>Пн</v>
      </c>
      <c r="D2575" s="30" t="s">
        <v>91</v>
      </c>
      <c r="E2575" s="30">
        <v>8</v>
      </c>
      <c r="H2575" s="30" t="s">
        <v>46</v>
      </c>
      <c r="I2575" s="69">
        <f t="shared" si="156"/>
        <v>45474</v>
      </c>
      <c r="J2575" s="30" t="str">
        <f>CHOOSE(SUMPRODUCT((K2575:L2575&gt;0)*{1,2})+1,"","переработка","норма","норма + переработка")</f>
        <v>норма</v>
      </c>
      <c r="K2575" s="30">
        <f t="shared" ref="K2575:K2638" si="158">MIN(E2575,E2575-L2575)</f>
        <v>0</v>
      </c>
      <c r="L2575" s="30">
        <f>IF(A2575="В/П",,MIN(SUMIFS(L$3:L2574,H$3:H2574,H2575,B$3:B2574,B2575)+E2575,8)-SUMIFS(L$3:L2574,H$3:H2574,H2575,B$3:B2574,B2575))</f>
        <v>8</v>
      </c>
    </row>
    <row r="2576" spans="1:12" x14ac:dyDescent="0.2">
      <c r="B2576" s="6">
        <v>45503</v>
      </c>
      <c r="C2576" s="71" t="str">
        <f t="shared" si="157"/>
        <v>Вт</v>
      </c>
      <c r="D2576" s="30" t="s">
        <v>91</v>
      </c>
      <c r="E2576" s="30">
        <v>8</v>
      </c>
      <c r="H2576" s="30" t="s">
        <v>46</v>
      </c>
      <c r="I2576" s="69">
        <f t="shared" si="156"/>
        <v>45474</v>
      </c>
      <c r="J2576" s="30" t="str">
        <f>CHOOSE(SUMPRODUCT((K2576:L2576&gt;0)*{1,2})+1,"","переработка","норма","норма + переработка")</f>
        <v>норма</v>
      </c>
      <c r="K2576" s="30">
        <f t="shared" si="158"/>
        <v>0</v>
      </c>
      <c r="L2576" s="30">
        <f>IF(A2576="В/П",,MIN(SUMIFS(L$3:L2575,H$3:H2575,H2576,B$3:B2575,B2576)+E2576,8)-SUMIFS(L$3:L2575,H$3:H2575,H2576,B$3:B2575,B2576))</f>
        <v>8</v>
      </c>
    </row>
    <row r="2577" spans="1:12" x14ac:dyDescent="0.2">
      <c r="B2577" s="6">
        <v>45504</v>
      </c>
      <c r="C2577" s="71" t="str">
        <f t="shared" si="157"/>
        <v>Ср</v>
      </c>
      <c r="D2577" s="30" t="s">
        <v>91</v>
      </c>
      <c r="E2577" s="30">
        <v>8</v>
      </c>
      <c r="H2577" s="30" t="s">
        <v>46</v>
      </c>
      <c r="I2577" s="69">
        <f t="shared" si="156"/>
        <v>45474</v>
      </c>
      <c r="J2577" s="30" t="str">
        <f>CHOOSE(SUMPRODUCT((K2577:L2577&gt;0)*{1,2})+1,"","переработка","норма","норма + переработка")</f>
        <v>норма</v>
      </c>
      <c r="K2577" s="30">
        <f t="shared" si="158"/>
        <v>0</v>
      </c>
      <c r="L2577" s="30">
        <f>IF(A2577="В/П",,MIN(SUMIFS(L$3:L2576,H$3:H2576,H2577,B$3:B2576,B2577)+E2577,8)-SUMIFS(L$3:L2576,H$3:H2576,H2577,B$3:B2576,B2577))</f>
        <v>8</v>
      </c>
    </row>
    <row r="2578" spans="1:12" x14ac:dyDescent="0.2">
      <c r="B2578" s="6">
        <v>45474</v>
      </c>
      <c r="C2578" s="71" t="str">
        <f t="shared" si="157"/>
        <v>Пн</v>
      </c>
      <c r="D2578" s="30" t="s">
        <v>22</v>
      </c>
      <c r="E2578" s="30">
        <v>8</v>
      </c>
      <c r="H2578" s="30" t="s">
        <v>15</v>
      </c>
      <c r="I2578" s="69">
        <f t="shared" si="156"/>
        <v>45474</v>
      </c>
      <c r="J2578" s="30" t="str">
        <f>CHOOSE(SUMPRODUCT((K2578:L2578&gt;0)*{1,2})+1,"","переработка","норма","норма + переработка")</f>
        <v>норма</v>
      </c>
      <c r="K2578" s="30">
        <f t="shared" si="158"/>
        <v>0</v>
      </c>
      <c r="L2578" s="30">
        <f>IF(A2578="В/П",,MIN(SUMIFS(L$3:L2577,H$3:H2577,H2578,B$3:B2577,B2578)+E2578,8)-SUMIFS(L$3:L2577,H$3:H2577,H2578,B$3:B2577,B2578))</f>
        <v>8</v>
      </c>
    </row>
    <row r="2579" spans="1:12" x14ac:dyDescent="0.2">
      <c r="B2579" s="6">
        <v>45475</v>
      </c>
      <c r="C2579" s="71" t="str">
        <f t="shared" si="157"/>
        <v>Вт</v>
      </c>
      <c r="D2579" s="30" t="s">
        <v>22</v>
      </c>
      <c r="E2579" s="30">
        <v>8</v>
      </c>
      <c r="H2579" s="30" t="s">
        <v>15</v>
      </c>
      <c r="I2579" s="69">
        <f t="shared" si="156"/>
        <v>45474</v>
      </c>
      <c r="J2579" s="30" t="str">
        <f>CHOOSE(SUMPRODUCT((K2579:L2579&gt;0)*{1,2})+1,"","переработка","норма","норма + переработка")</f>
        <v>норма</v>
      </c>
      <c r="K2579" s="30">
        <f t="shared" si="158"/>
        <v>0</v>
      </c>
      <c r="L2579" s="30">
        <f>IF(A2579="В/П",,MIN(SUMIFS(L$3:L2578,H$3:H2578,H2579,B$3:B2578,B2579)+E2579,8)-SUMIFS(L$3:L2578,H$3:H2578,H2579,B$3:B2578,B2579))</f>
        <v>8</v>
      </c>
    </row>
    <row r="2580" spans="1:12" x14ac:dyDescent="0.2">
      <c r="B2580" s="6">
        <v>45476</v>
      </c>
      <c r="C2580" s="71" t="str">
        <f t="shared" si="157"/>
        <v>Ср</v>
      </c>
      <c r="D2580" s="30" t="s">
        <v>22</v>
      </c>
      <c r="E2580" s="30">
        <v>8</v>
      </c>
      <c r="H2580" s="30" t="s">
        <v>15</v>
      </c>
      <c r="I2580" s="69">
        <f t="shared" si="156"/>
        <v>45474</v>
      </c>
      <c r="J2580" s="30" t="str">
        <f>CHOOSE(SUMPRODUCT((K2580:L2580&gt;0)*{1,2})+1,"","переработка","норма","норма + переработка")</f>
        <v>норма</v>
      </c>
      <c r="K2580" s="30">
        <f t="shared" si="158"/>
        <v>0</v>
      </c>
      <c r="L2580" s="30">
        <f>IF(A2580="В/П",,MIN(SUMIFS(L$3:L2579,H$3:H2579,H2580,B$3:B2579,B2580)+E2580,8)-SUMIFS(L$3:L2579,H$3:H2579,H2580,B$3:B2579,B2580))</f>
        <v>8</v>
      </c>
    </row>
    <row r="2581" spans="1:12" x14ac:dyDescent="0.2">
      <c r="B2581" s="6">
        <v>45477</v>
      </c>
      <c r="C2581" s="71" t="str">
        <f t="shared" si="157"/>
        <v>Чт</v>
      </c>
      <c r="D2581" s="30" t="s">
        <v>22</v>
      </c>
      <c r="E2581" s="30">
        <v>8</v>
      </c>
      <c r="H2581" s="30" t="s">
        <v>15</v>
      </c>
      <c r="I2581" s="69">
        <f t="shared" si="156"/>
        <v>45474</v>
      </c>
      <c r="J2581" s="30" t="str">
        <f>CHOOSE(SUMPRODUCT((K2581:L2581&gt;0)*{1,2})+1,"","переработка","норма","норма + переработка")</f>
        <v>норма</v>
      </c>
      <c r="K2581" s="30">
        <f t="shared" si="158"/>
        <v>0</v>
      </c>
      <c r="L2581" s="30">
        <f>IF(A2581="В/П",,MIN(SUMIFS(L$3:L2580,H$3:H2580,H2581,B$3:B2580,B2581)+E2581,8)-SUMIFS(L$3:L2580,H$3:H2580,H2581,B$3:B2580,B2581))</f>
        <v>8</v>
      </c>
    </row>
    <row r="2582" spans="1:12" x14ac:dyDescent="0.2">
      <c r="B2582" s="6">
        <v>45478</v>
      </c>
      <c r="C2582" s="71" t="str">
        <f t="shared" si="157"/>
        <v>Пт</v>
      </c>
      <c r="D2582" s="30" t="s">
        <v>22</v>
      </c>
      <c r="E2582" s="30">
        <v>8</v>
      </c>
      <c r="H2582" s="30" t="s">
        <v>15</v>
      </c>
      <c r="I2582" s="69">
        <f t="shared" si="156"/>
        <v>45474</v>
      </c>
      <c r="J2582" s="30" t="str">
        <f>CHOOSE(SUMPRODUCT((K2582:L2582&gt;0)*{1,2})+1,"","переработка","норма","норма + переработка")</f>
        <v>норма</v>
      </c>
      <c r="K2582" s="30">
        <f t="shared" si="158"/>
        <v>0</v>
      </c>
      <c r="L2582" s="30">
        <f>IF(A2582="В/П",,MIN(SUMIFS(L$3:L2581,H$3:H2581,H2582,B$3:B2581,B2582)+E2582,8)-SUMIFS(L$3:L2581,H$3:H2581,H2582,B$3:B2581,B2582))</f>
        <v>8</v>
      </c>
    </row>
    <row r="2583" spans="1:12" x14ac:dyDescent="0.2">
      <c r="A2583" s="66" t="s">
        <v>53</v>
      </c>
      <c r="B2583" s="6">
        <v>45479</v>
      </c>
      <c r="C2583" s="71" t="str">
        <f t="shared" si="157"/>
        <v>Сб</v>
      </c>
      <c r="E2583" s="30">
        <v>0</v>
      </c>
      <c r="H2583" s="30" t="s">
        <v>15</v>
      </c>
      <c r="I2583" s="69">
        <f t="shared" si="156"/>
        <v>45474</v>
      </c>
      <c r="J2583" s="30" t="str">
        <f>CHOOSE(SUMPRODUCT((K2583:L2583&gt;0)*{1,2})+1,"","переработка","норма","норма + переработка")</f>
        <v/>
      </c>
      <c r="K2583" s="30">
        <f t="shared" si="158"/>
        <v>0</v>
      </c>
      <c r="L2583" s="30">
        <f>IF(A2583="В/П",,MIN(SUMIFS(L$3:L2582,H$3:H2582,H2583,B$3:B2582,B2583)+E2583,8)-SUMIFS(L$3:L2582,H$3:H2582,H2583,B$3:B2582,B2583))</f>
        <v>0</v>
      </c>
    </row>
    <row r="2584" spans="1:12" x14ac:dyDescent="0.2">
      <c r="A2584" s="66" t="s">
        <v>53</v>
      </c>
      <c r="B2584" s="6">
        <v>45480</v>
      </c>
      <c r="C2584" s="71" t="str">
        <f t="shared" si="157"/>
        <v>Вс</v>
      </c>
      <c r="E2584" s="30">
        <v>0</v>
      </c>
      <c r="H2584" s="30" t="s">
        <v>15</v>
      </c>
      <c r="I2584" s="69">
        <f t="shared" si="156"/>
        <v>45474</v>
      </c>
      <c r="J2584" s="30" t="str">
        <f>CHOOSE(SUMPRODUCT((K2584:L2584&gt;0)*{1,2})+1,"","переработка","норма","норма + переработка")</f>
        <v/>
      </c>
      <c r="K2584" s="30">
        <f t="shared" si="158"/>
        <v>0</v>
      </c>
      <c r="L2584" s="30">
        <f>IF(A2584="В/П",,MIN(SUMIFS(L$3:L2583,H$3:H2583,H2584,B$3:B2583,B2584)+E2584,8)-SUMIFS(L$3:L2583,H$3:H2583,H2584,B$3:B2583,B2584))</f>
        <v>0</v>
      </c>
    </row>
    <row r="2585" spans="1:12" x14ac:dyDescent="0.2">
      <c r="B2585" s="6">
        <v>45481</v>
      </c>
      <c r="C2585" s="71" t="str">
        <f t="shared" si="157"/>
        <v>Пн</v>
      </c>
      <c r="D2585" s="30" t="s">
        <v>91</v>
      </c>
      <c r="E2585" s="30">
        <v>8</v>
      </c>
      <c r="H2585" s="30" t="s">
        <v>15</v>
      </c>
      <c r="I2585" s="69">
        <f t="shared" si="156"/>
        <v>45474</v>
      </c>
      <c r="J2585" s="30" t="str">
        <f>CHOOSE(SUMPRODUCT((K2585:L2585&gt;0)*{1,2})+1,"","переработка","норма","норма + переработка")</f>
        <v>норма</v>
      </c>
      <c r="K2585" s="30">
        <f t="shared" si="158"/>
        <v>0</v>
      </c>
      <c r="L2585" s="30">
        <f>IF(A2585="В/П",,MIN(SUMIFS(L$3:L2584,H$3:H2584,H2585,B$3:B2584,B2585)+E2585,8)-SUMIFS(L$3:L2584,H$3:H2584,H2585,B$3:B2584,B2585))</f>
        <v>8</v>
      </c>
    </row>
    <row r="2586" spans="1:12" x14ac:dyDescent="0.2">
      <c r="B2586" s="6">
        <v>45482</v>
      </c>
      <c r="C2586" s="71" t="str">
        <f t="shared" si="157"/>
        <v>Вт</v>
      </c>
      <c r="D2586" s="30" t="s">
        <v>91</v>
      </c>
      <c r="E2586" s="30">
        <v>8</v>
      </c>
      <c r="H2586" s="30" t="s">
        <v>15</v>
      </c>
      <c r="I2586" s="69">
        <f t="shared" si="156"/>
        <v>45474</v>
      </c>
      <c r="J2586" s="30" t="str">
        <f>CHOOSE(SUMPRODUCT((K2586:L2586&gt;0)*{1,2})+1,"","переработка","норма","норма + переработка")</f>
        <v>норма</v>
      </c>
      <c r="K2586" s="30">
        <f t="shared" si="158"/>
        <v>0</v>
      </c>
      <c r="L2586" s="30">
        <f>IF(A2586="В/П",,MIN(SUMIFS(L$3:L2585,H$3:H2585,H2586,B$3:B2585,B2586)+E2586,8)-SUMIFS(L$3:L2585,H$3:H2585,H2586,B$3:B2585,B2586))</f>
        <v>8</v>
      </c>
    </row>
    <row r="2587" spans="1:12" x14ac:dyDescent="0.2">
      <c r="B2587" s="6">
        <v>45483</v>
      </c>
      <c r="C2587" s="71" t="str">
        <f t="shared" si="157"/>
        <v>Ср</v>
      </c>
      <c r="D2587" s="30" t="s">
        <v>91</v>
      </c>
      <c r="E2587" s="30">
        <v>8</v>
      </c>
      <c r="H2587" s="30" t="s">
        <v>15</v>
      </c>
      <c r="I2587" s="69">
        <f t="shared" si="156"/>
        <v>45474</v>
      </c>
      <c r="J2587" s="30" t="str">
        <f>CHOOSE(SUMPRODUCT((K2587:L2587&gt;0)*{1,2})+1,"","переработка","норма","норма + переработка")</f>
        <v>норма</v>
      </c>
      <c r="K2587" s="30">
        <f t="shared" si="158"/>
        <v>0</v>
      </c>
      <c r="L2587" s="30">
        <f>IF(A2587="В/П",,MIN(SUMIFS(L$3:L2586,H$3:H2586,H2587,B$3:B2586,B2587)+E2587,8)-SUMIFS(L$3:L2586,H$3:H2586,H2587,B$3:B2586,B2587))</f>
        <v>8</v>
      </c>
    </row>
    <row r="2588" spans="1:12" x14ac:dyDescent="0.2">
      <c r="B2588" s="6">
        <v>45484</v>
      </c>
      <c r="C2588" s="71" t="str">
        <f t="shared" si="157"/>
        <v>Чт</v>
      </c>
      <c r="D2588" s="30" t="s">
        <v>91</v>
      </c>
      <c r="E2588" s="30">
        <v>8</v>
      </c>
      <c r="H2588" s="30" t="s">
        <v>15</v>
      </c>
      <c r="I2588" s="69">
        <f t="shared" si="156"/>
        <v>45474</v>
      </c>
      <c r="J2588" s="30" t="str">
        <f>CHOOSE(SUMPRODUCT((K2588:L2588&gt;0)*{1,2})+1,"","переработка","норма","норма + переработка")</f>
        <v>норма</v>
      </c>
      <c r="K2588" s="30">
        <f t="shared" si="158"/>
        <v>0</v>
      </c>
      <c r="L2588" s="30">
        <f>IF(A2588="В/П",,MIN(SUMIFS(L$3:L2587,H$3:H2587,H2588,B$3:B2587,B2588)+E2588,8)-SUMIFS(L$3:L2587,H$3:H2587,H2588,B$3:B2587,B2588))</f>
        <v>8</v>
      </c>
    </row>
    <row r="2589" spans="1:12" x14ac:dyDescent="0.2">
      <c r="B2589" s="6">
        <v>45485</v>
      </c>
      <c r="C2589" s="71" t="str">
        <f t="shared" si="157"/>
        <v>Пт</v>
      </c>
      <c r="D2589" s="30" t="s">
        <v>91</v>
      </c>
      <c r="E2589" s="30">
        <v>8</v>
      </c>
      <c r="H2589" s="30" t="s">
        <v>15</v>
      </c>
      <c r="I2589" s="69">
        <f t="shared" si="156"/>
        <v>45474</v>
      </c>
      <c r="J2589" s="30" t="str">
        <f>CHOOSE(SUMPRODUCT((K2589:L2589&gt;0)*{1,2})+1,"","переработка","норма","норма + переработка")</f>
        <v>норма</v>
      </c>
      <c r="K2589" s="30">
        <f t="shared" si="158"/>
        <v>0</v>
      </c>
      <c r="L2589" s="30">
        <f>IF(A2589="В/П",,MIN(SUMIFS(L$3:L2588,H$3:H2588,H2589,B$3:B2588,B2589)+E2589,8)-SUMIFS(L$3:L2588,H$3:H2588,H2589,B$3:B2588,B2589))</f>
        <v>8</v>
      </c>
    </row>
    <row r="2590" spans="1:12" x14ac:dyDescent="0.2">
      <c r="A2590" s="66" t="s">
        <v>53</v>
      </c>
      <c r="B2590" s="6">
        <v>45486</v>
      </c>
      <c r="C2590" s="71" t="str">
        <f t="shared" si="157"/>
        <v>Сб</v>
      </c>
      <c r="E2590" s="30">
        <v>0</v>
      </c>
      <c r="H2590" s="30" t="s">
        <v>15</v>
      </c>
      <c r="I2590" s="69">
        <f t="shared" si="156"/>
        <v>45474</v>
      </c>
      <c r="J2590" s="30" t="str">
        <f>CHOOSE(SUMPRODUCT((K2590:L2590&gt;0)*{1,2})+1,"","переработка","норма","норма + переработка")</f>
        <v/>
      </c>
      <c r="K2590" s="30">
        <f t="shared" si="158"/>
        <v>0</v>
      </c>
      <c r="L2590" s="30">
        <f>IF(A2590="В/П",,MIN(SUMIFS(L$3:L2589,H$3:H2589,H2590,B$3:B2589,B2590)+E2590,8)-SUMIFS(L$3:L2589,H$3:H2589,H2590,B$3:B2589,B2590))</f>
        <v>0</v>
      </c>
    </row>
    <row r="2591" spans="1:12" x14ac:dyDescent="0.2">
      <c r="A2591" s="66" t="s">
        <v>53</v>
      </c>
      <c r="B2591" s="6">
        <v>45487</v>
      </c>
      <c r="C2591" s="71" t="str">
        <f t="shared" si="157"/>
        <v>Вс</v>
      </c>
      <c r="E2591" s="30">
        <v>0</v>
      </c>
      <c r="H2591" s="30" t="s">
        <v>15</v>
      </c>
      <c r="I2591" s="69">
        <f t="shared" si="156"/>
        <v>45474</v>
      </c>
      <c r="J2591" s="30" t="str">
        <f>CHOOSE(SUMPRODUCT((K2591:L2591&gt;0)*{1,2})+1,"","переработка","норма","норма + переработка")</f>
        <v/>
      </c>
      <c r="K2591" s="30">
        <f t="shared" si="158"/>
        <v>0</v>
      </c>
      <c r="L2591" s="30">
        <f>IF(A2591="В/П",,MIN(SUMIFS(L$3:L2590,H$3:H2590,H2591,B$3:B2590,B2591)+E2591,8)-SUMIFS(L$3:L2590,H$3:H2590,H2591,B$3:B2590,B2591))</f>
        <v>0</v>
      </c>
    </row>
    <row r="2592" spans="1:12" x14ac:dyDescent="0.2">
      <c r="B2592" s="6">
        <v>45488</v>
      </c>
      <c r="C2592" s="71" t="str">
        <f t="shared" si="157"/>
        <v>Пн</v>
      </c>
      <c r="D2592" s="30" t="s">
        <v>91</v>
      </c>
      <c r="E2592" s="30">
        <v>8</v>
      </c>
      <c r="H2592" s="30" t="s">
        <v>15</v>
      </c>
      <c r="I2592" s="69">
        <f t="shared" si="156"/>
        <v>45474</v>
      </c>
      <c r="J2592" s="30" t="str">
        <f>CHOOSE(SUMPRODUCT((K2592:L2592&gt;0)*{1,2})+1,"","переработка","норма","норма + переработка")</f>
        <v>норма</v>
      </c>
      <c r="K2592" s="30">
        <f t="shared" si="158"/>
        <v>0</v>
      </c>
      <c r="L2592" s="30">
        <f>IF(A2592="В/П",,MIN(SUMIFS(L$3:L2591,H$3:H2591,H2592,B$3:B2591,B2592)+E2592,8)-SUMIFS(L$3:L2591,H$3:H2591,H2592,B$3:B2591,B2592))</f>
        <v>8</v>
      </c>
    </row>
    <row r="2593" spans="1:12" x14ac:dyDescent="0.2">
      <c r="B2593" s="6">
        <v>45489</v>
      </c>
      <c r="C2593" s="71" t="str">
        <f t="shared" si="157"/>
        <v>Вт</v>
      </c>
      <c r="D2593" s="30" t="s">
        <v>91</v>
      </c>
      <c r="E2593" s="30">
        <v>8</v>
      </c>
      <c r="H2593" s="30" t="s">
        <v>15</v>
      </c>
      <c r="I2593" s="69">
        <f t="shared" si="156"/>
        <v>45474</v>
      </c>
      <c r="J2593" s="30" t="str">
        <f>CHOOSE(SUMPRODUCT((K2593:L2593&gt;0)*{1,2})+1,"","переработка","норма","норма + переработка")</f>
        <v>норма</v>
      </c>
      <c r="K2593" s="30">
        <f t="shared" si="158"/>
        <v>0</v>
      </c>
      <c r="L2593" s="30">
        <f>IF(A2593="В/П",,MIN(SUMIFS(L$3:L2592,H$3:H2592,H2593,B$3:B2592,B2593)+E2593,8)-SUMIFS(L$3:L2592,H$3:H2592,H2593,B$3:B2592,B2593))</f>
        <v>8</v>
      </c>
    </row>
    <row r="2594" spans="1:12" x14ac:dyDescent="0.2">
      <c r="B2594" s="6">
        <v>45490</v>
      </c>
      <c r="C2594" s="71" t="str">
        <f t="shared" si="157"/>
        <v>Ср</v>
      </c>
      <c r="D2594" s="30" t="s">
        <v>91</v>
      </c>
      <c r="E2594" s="30">
        <v>8</v>
      </c>
      <c r="H2594" s="30" t="s">
        <v>15</v>
      </c>
      <c r="I2594" s="69">
        <f t="shared" si="156"/>
        <v>45474</v>
      </c>
      <c r="J2594" s="30" t="str">
        <f>CHOOSE(SUMPRODUCT((K2594:L2594&gt;0)*{1,2})+1,"","переработка","норма","норма + переработка")</f>
        <v>норма</v>
      </c>
      <c r="K2594" s="30">
        <f t="shared" si="158"/>
        <v>0</v>
      </c>
      <c r="L2594" s="30">
        <f>IF(A2594="В/П",,MIN(SUMIFS(L$3:L2593,H$3:H2593,H2594,B$3:B2593,B2594)+E2594,8)-SUMIFS(L$3:L2593,H$3:H2593,H2594,B$3:B2593,B2594))</f>
        <v>8</v>
      </c>
    </row>
    <row r="2595" spans="1:12" x14ac:dyDescent="0.2">
      <c r="B2595" s="6">
        <v>45491</v>
      </c>
      <c r="C2595" s="71" t="str">
        <f t="shared" si="157"/>
        <v>Чт</v>
      </c>
      <c r="D2595" s="30" t="s">
        <v>91</v>
      </c>
      <c r="E2595" s="30">
        <v>8</v>
      </c>
      <c r="H2595" s="30" t="s">
        <v>15</v>
      </c>
      <c r="I2595" s="69">
        <f t="shared" si="156"/>
        <v>45474</v>
      </c>
      <c r="J2595" s="30" t="str">
        <f>CHOOSE(SUMPRODUCT((K2595:L2595&gt;0)*{1,2})+1,"","переработка","норма","норма + переработка")</f>
        <v>норма</v>
      </c>
      <c r="K2595" s="30">
        <f t="shared" si="158"/>
        <v>0</v>
      </c>
      <c r="L2595" s="30">
        <f>IF(A2595="В/П",,MIN(SUMIFS(L$3:L2594,H$3:H2594,H2595,B$3:B2594,B2595)+E2595,8)-SUMIFS(L$3:L2594,H$3:H2594,H2595,B$3:B2594,B2595))</f>
        <v>8</v>
      </c>
    </row>
    <row r="2596" spans="1:12" x14ac:dyDescent="0.2">
      <c r="B2596" s="6">
        <v>45492</v>
      </c>
      <c r="C2596" s="71" t="str">
        <f t="shared" si="157"/>
        <v>Пт</v>
      </c>
      <c r="D2596" s="30" t="s">
        <v>91</v>
      </c>
      <c r="E2596" s="30">
        <v>8</v>
      </c>
      <c r="H2596" s="30" t="s">
        <v>15</v>
      </c>
      <c r="I2596" s="69">
        <f t="shared" si="156"/>
        <v>45474</v>
      </c>
      <c r="J2596" s="30" t="str">
        <f>CHOOSE(SUMPRODUCT((K2596:L2596&gt;0)*{1,2})+1,"","переработка","норма","норма + переработка")</f>
        <v>норма</v>
      </c>
      <c r="K2596" s="30">
        <f t="shared" si="158"/>
        <v>0</v>
      </c>
      <c r="L2596" s="30">
        <f>IF(A2596="В/П",,MIN(SUMIFS(L$3:L2595,H$3:H2595,H2596,B$3:B2595,B2596)+E2596,8)-SUMIFS(L$3:L2595,H$3:H2595,H2596,B$3:B2595,B2596))</f>
        <v>8</v>
      </c>
    </row>
    <row r="2597" spans="1:12" x14ac:dyDescent="0.2">
      <c r="A2597" s="66" t="s">
        <v>53</v>
      </c>
      <c r="B2597" s="6">
        <v>45493</v>
      </c>
      <c r="C2597" s="71" t="str">
        <f t="shared" si="157"/>
        <v>Сб</v>
      </c>
      <c r="E2597" s="30">
        <v>0</v>
      </c>
      <c r="H2597" s="30" t="s">
        <v>15</v>
      </c>
      <c r="I2597" s="69">
        <f t="shared" si="156"/>
        <v>45474</v>
      </c>
      <c r="J2597" s="30" t="str">
        <f>CHOOSE(SUMPRODUCT((K2597:L2597&gt;0)*{1,2})+1,"","переработка","норма","норма + переработка")</f>
        <v/>
      </c>
      <c r="K2597" s="30">
        <f t="shared" si="158"/>
        <v>0</v>
      </c>
      <c r="L2597" s="30">
        <f>IF(A2597="В/П",,MIN(SUMIFS(L$3:L2596,H$3:H2596,H2597,B$3:B2596,B2597)+E2597,8)-SUMIFS(L$3:L2596,H$3:H2596,H2597,B$3:B2596,B2597))</f>
        <v>0</v>
      </c>
    </row>
    <row r="2598" spans="1:12" x14ac:dyDescent="0.2">
      <c r="A2598" s="66" t="s">
        <v>53</v>
      </c>
      <c r="B2598" s="6">
        <v>45494</v>
      </c>
      <c r="C2598" s="71" t="str">
        <f t="shared" si="157"/>
        <v>Вс</v>
      </c>
      <c r="E2598" s="30">
        <v>0</v>
      </c>
      <c r="H2598" s="30" t="s">
        <v>15</v>
      </c>
      <c r="I2598" s="69">
        <f t="shared" si="156"/>
        <v>45474</v>
      </c>
      <c r="J2598" s="30" t="str">
        <f>CHOOSE(SUMPRODUCT((K2598:L2598&gt;0)*{1,2})+1,"","переработка","норма","норма + переработка")</f>
        <v/>
      </c>
      <c r="K2598" s="30">
        <f t="shared" si="158"/>
        <v>0</v>
      </c>
      <c r="L2598" s="30">
        <f>IF(A2598="В/П",,MIN(SUMIFS(L$3:L2597,H$3:H2597,H2598,B$3:B2597,B2598)+E2598,8)-SUMIFS(L$3:L2597,H$3:H2597,H2598,B$3:B2597,B2598))</f>
        <v>0</v>
      </c>
    </row>
    <row r="2599" spans="1:12" x14ac:dyDescent="0.2">
      <c r="B2599" s="6">
        <v>45495</v>
      </c>
      <c r="C2599" s="71" t="str">
        <f t="shared" si="157"/>
        <v>Пн</v>
      </c>
      <c r="D2599" s="30" t="s">
        <v>91</v>
      </c>
      <c r="E2599" s="30">
        <v>8</v>
      </c>
      <c r="H2599" s="30" t="s">
        <v>15</v>
      </c>
      <c r="I2599" s="69">
        <f t="shared" si="156"/>
        <v>45474</v>
      </c>
      <c r="J2599" s="30" t="str">
        <f>CHOOSE(SUMPRODUCT((K2599:L2599&gt;0)*{1,2})+1,"","переработка","норма","норма + переработка")</f>
        <v>норма</v>
      </c>
      <c r="K2599" s="30">
        <f t="shared" si="158"/>
        <v>0</v>
      </c>
      <c r="L2599" s="30">
        <f>IF(A2599="В/П",,MIN(SUMIFS(L$3:L2598,H$3:H2598,H2599,B$3:B2598,B2599)+E2599,8)-SUMIFS(L$3:L2598,H$3:H2598,H2599,B$3:B2598,B2599))</f>
        <v>8</v>
      </c>
    </row>
    <row r="2600" spans="1:12" x14ac:dyDescent="0.2">
      <c r="B2600" s="6">
        <v>45496</v>
      </c>
      <c r="C2600" s="71" t="str">
        <f t="shared" si="157"/>
        <v>Вт</v>
      </c>
      <c r="D2600" s="30" t="s">
        <v>91</v>
      </c>
      <c r="E2600" s="30">
        <v>8</v>
      </c>
      <c r="H2600" s="30" t="s">
        <v>15</v>
      </c>
      <c r="I2600" s="69">
        <f t="shared" si="156"/>
        <v>45474</v>
      </c>
      <c r="J2600" s="30" t="str">
        <f>CHOOSE(SUMPRODUCT((K2600:L2600&gt;0)*{1,2})+1,"","переработка","норма","норма + переработка")</f>
        <v>норма</v>
      </c>
      <c r="K2600" s="30">
        <f t="shared" si="158"/>
        <v>0</v>
      </c>
      <c r="L2600" s="30">
        <f>IF(A2600="В/П",,MIN(SUMIFS(L$3:L2599,H$3:H2599,H2600,B$3:B2599,B2600)+E2600,8)-SUMIFS(L$3:L2599,H$3:H2599,H2600,B$3:B2599,B2600))</f>
        <v>8</v>
      </c>
    </row>
    <row r="2601" spans="1:12" x14ac:dyDescent="0.2">
      <c r="B2601" s="6">
        <v>45497</v>
      </c>
      <c r="C2601" s="71" t="str">
        <f t="shared" si="157"/>
        <v>Ср</v>
      </c>
      <c r="D2601" s="30" t="s">
        <v>91</v>
      </c>
      <c r="E2601" s="30">
        <v>8</v>
      </c>
      <c r="H2601" s="30" t="s">
        <v>15</v>
      </c>
      <c r="I2601" s="69">
        <f t="shared" si="156"/>
        <v>45474</v>
      </c>
      <c r="J2601" s="30" t="str">
        <f>CHOOSE(SUMPRODUCT((K2601:L2601&gt;0)*{1,2})+1,"","переработка","норма","норма + переработка")</f>
        <v>норма</v>
      </c>
      <c r="K2601" s="30">
        <f t="shared" si="158"/>
        <v>0</v>
      </c>
      <c r="L2601" s="30">
        <f>IF(A2601="В/П",,MIN(SUMIFS(L$3:L2600,H$3:H2600,H2601,B$3:B2600,B2601)+E2601,8)-SUMIFS(L$3:L2600,H$3:H2600,H2601,B$3:B2600,B2601))</f>
        <v>8</v>
      </c>
    </row>
    <row r="2602" spans="1:12" x14ac:dyDescent="0.2">
      <c r="B2602" s="6">
        <v>45498</v>
      </c>
      <c r="C2602" s="71" t="str">
        <f t="shared" si="157"/>
        <v>Чт</v>
      </c>
      <c r="D2602" s="30" t="s">
        <v>91</v>
      </c>
      <c r="E2602" s="30">
        <v>8</v>
      </c>
      <c r="H2602" s="30" t="s">
        <v>15</v>
      </c>
      <c r="I2602" s="69">
        <f t="shared" si="156"/>
        <v>45474</v>
      </c>
      <c r="J2602" s="30" t="str">
        <f>CHOOSE(SUMPRODUCT((K2602:L2602&gt;0)*{1,2})+1,"","переработка","норма","норма + переработка")</f>
        <v>норма</v>
      </c>
      <c r="K2602" s="30">
        <f t="shared" si="158"/>
        <v>0</v>
      </c>
      <c r="L2602" s="30">
        <f>IF(A2602="В/П",,MIN(SUMIFS(L$3:L2601,H$3:H2601,H2602,B$3:B2601,B2602)+E2602,8)-SUMIFS(L$3:L2601,H$3:H2601,H2602,B$3:B2601,B2602))</f>
        <v>8</v>
      </c>
    </row>
    <row r="2603" spans="1:12" x14ac:dyDescent="0.2">
      <c r="B2603" s="6">
        <v>45499</v>
      </c>
      <c r="C2603" s="71" t="str">
        <f t="shared" si="157"/>
        <v>Пт</v>
      </c>
      <c r="D2603" s="30" t="s">
        <v>91</v>
      </c>
      <c r="E2603" s="30">
        <v>8</v>
      </c>
      <c r="H2603" s="30" t="s">
        <v>15</v>
      </c>
      <c r="I2603" s="69">
        <f t="shared" si="156"/>
        <v>45474</v>
      </c>
      <c r="J2603" s="30" t="str">
        <f>CHOOSE(SUMPRODUCT((K2603:L2603&gt;0)*{1,2})+1,"","переработка","норма","норма + переработка")</f>
        <v>норма</v>
      </c>
      <c r="K2603" s="30">
        <f t="shared" si="158"/>
        <v>0</v>
      </c>
      <c r="L2603" s="30">
        <f>IF(A2603="В/П",,MIN(SUMIFS(L$3:L2602,H$3:H2602,H2603,B$3:B2602,B2603)+E2603,8)-SUMIFS(L$3:L2602,H$3:H2602,H2603,B$3:B2602,B2603))</f>
        <v>8</v>
      </c>
    </row>
    <row r="2604" spans="1:12" x14ac:dyDescent="0.2">
      <c r="A2604" s="66" t="s">
        <v>53</v>
      </c>
      <c r="B2604" s="6">
        <v>45500</v>
      </c>
      <c r="C2604" s="71" t="str">
        <f t="shared" si="157"/>
        <v>Сб</v>
      </c>
      <c r="E2604" s="30">
        <v>0</v>
      </c>
      <c r="H2604" s="30" t="s">
        <v>15</v>
      </c>
      <c r="I2604" s="69">
        <f t="shared" si="156"/>
        <v>45474</v>
      </c>
      <c r="J2604" s="30" t="str">
        <f>CHOOSE(SUMPRODUCT((K2604:L2604&gt;0)*{1,2})+1,"","переработка","норма","норма + переработка")</f>
        <v/>
      </c>
      <c r="K2604" s="30">
        <f t="shared" si="158"/>
        <v>0</v>
      </c>
      <c r="L2604" s="30">
        <f>IF(A2604="В/П",,MIN(SUMIFS(L$3:L2603,H$3:H2603,H2604,B$3:B2603,B2604)+E2604,8)-SUMIFS(L$3:L2603,H$3:H2603,H2604,B$3:B2603,B2604))</f>
        <v>0</v>
      </c>
    </row>
    <row r="2605" spans="1:12" x14ac:dyDescent="0.2">
      <c r="A2605" s="66" t="s">
        <v>53</v>
      </c>
      <c r="B2605" s="6">
        <v>45501</v>
      </c>
      <c r="C2605" s="71" t="str">
        <f t="shared" si="157"/>
        <v>Вс</v>
      </c>
      <c r="E2605" s="30">
        <v>0</v>
      </c>
      <c r="H2605" s="30" t="s">
        <v>15</v>
      </c>
      <c r="I2605" s="69">
        <f t="shared" si="156"/>
        <v>45474</v>
      </c>
      <c r="J2605" s="30" t="str">
        <f>CHOOSE(SUMPRODUCT((K2605:L2605&gt;0)*{1,2})+1,"","переработка","норма","норма + переработка")</f>
        <v/>
      </c>
      <c r="K2605" s="30">
        <f t="shared" si="158"/>
        <v>0</v>
      </c>
      <c r="L2605" s="30">
        <f>IF(A2605="В/П",,MIN(SUMIFS(L$3:L2604,H$3:H2604,H2605,B$3:B2604,B2605)+E2605,8)-SUMIFS(L$3:L2604,H$3:H2604,H2605,B$3:B2604,B2605))</f>
        <v>0</v>
      </c>
    </row>
    <row r="2606" spans="1:12" x14ac:dyDescent="0.2">
      <c r="B2606" s="6">
        <v>45502</v>
      </c>
      <c r="C2606" s="71" t="str">
        <f t="shared" si="157"/>
        <v>Пн</v>
      </c>
      <c r="D2606" s="30" t="s">
        <v>91</v>
      </c>
      <c r="E2606" s="30">
        <v>8</v>
      </c>
      <c r="H2606" s="30" t="s">
        <v>15</v>
      </c>
      <c r="I2606" s="69">
        <f t="shared" si="156"/>
        <v>45474</v>
      </c>
      <c r="J2606" s="30" t="str">
        <f>CHOOSE(SUMPRODUCT((K2606:L2606&gt;0)*{1,2})+1,"","переработка","норма","норма + переработка")</f>
        <v>норма</v>
      </c>
      <c r="K2606" s="30">
        <f t="shared" si="158"/>
        <v>0</v>
      </c>
      <c r="L2606" s="30">
        <f>IF(A2606="В/П",,MIN(SUMIFS(L$3:L2605,H$3:H2605,H2606,B$3:B2605,B2606)+E2606,8)-SUMIFS(L$3:L2605,H$3:H2605,H2606,B$3:B2605,B2606))</f>
        <v>8</v>
      </c>
    </row>
    <row r="2607" spans="1:12" x14ac:dyDescent="0.2">
      <c r="B2607" s="6">
        <v>45503</v>
      </c>
      <c r="C2607" s="71" t="str">
        <f t="shared" si="157"/>
        <v>Вт</v>
      </c>
      <c r="D2607" s="30" t="s">
        <v>91</v>
      </c>
      <c r="E2607" s="30">
        <v>8</v>
      </c>
      <c r="H2607" s="30" t="s">
        <v>15</v>
      </c>
      <c r="I2607" s="69">
        <f t="shared" si="156"/>
        <v>45474</v>
      </c>
      <c r="J2607" s="30" t="str">
        <f>CHOOSE(SUMPRODUCT((K2607:L2607&gt;0)*{1,2})+1,"","переработка","норма","норма + переработка")</f>
        <v>норма</v>
      </c>
      <c r="K2607" s="30">
        <f t="shared" si="158"/>
        <v>0</v>
      </c>
      <c r="L2607" s="30">
        <f>IF(A2607="В/П",,MIN(SUMIFS(L$3:L2606,H$3:H2606,H2607,B$3:B2606,B2607)+E2607,8)-SUMIFS(L$3:L2606,H$3:H2606,H2607,B$3:B2606,B2607))</f>
        <v>8</v>
      </c>
    </row>
    <row r="2608" spans="1:12" x14ac:dyDescent="0.2">
      <c r="B2608" s="6">
        <v>45504</v>
      </c>
      <c r="C2608" s="71" t="str">
        <f t="shared" si="157"/>
        <v>Ср</v>
      </c>
      <c r="D2608" s="30" t="s">
        <v>91</v>
      </c>
      <c r="E2608" s="30">
        <v>8</v>
      </c>
      <c r="H2608" s="30" t="s">
        <v>15</v>
      </c>
      <c r="I2608" s="69">
        <f t="shared" si="156"/>
        <v>45474</v>
      </c>
      <c r="J2608" s="30" t="str">
        <f>CHOOSE(SUMPRODUCT((K2608:L2608&gt;0)*{1,2})+1,"","переработка","норма","норма + переработка")</f>
        <v>норма</v>
      </c>
      <c r="K2608" s="30">
        <f t="shared" si="158"/>
        <v>0</v>
      </c>
      <c r="L2608" s="30">
        <f>IF(A2608="В/П",,MIN(SUMIFS(L$3:L2607,H$3:H2607,H2608,B$3:B2607,B2608)+E2608,8)-SUMIFS(L$3:L2607,H$3:H2607,H2608,B$3:B2607,B2608))</f>
        <v>8</v>
      </c>
    </row>
    <row r="2609" spans="1:12" x14ac:dyDescent="0.2">
      <c r="B2609" s="6">
        <v>45474</v>
      </c>
      <c r="C2609" s="71" t="str">
        <f t="shared" si="157"/>
        <v>Пн</v>
      </c>
      <c r="D2609" s="30" t="s">
        <v>59</v>
      </c>
      <c r="E2609" s="30">
        <v>8</v>
      </c>
      <c r="H2609" s="7" t="s">
        <v>94</v>
      </c>
      <c r="I2609" s="69">
        <f t="shared" si="156"/>
        <v>45474</v>
      </c>
      <c r="J2609" s="30" t="str">
        <f>CHOOSE(SUMPRODUCT((K2609:L2609&gt;0)*{1,2})+1,"","переработка","норма","норма + переработка")</f>
        <v>норма</v>
      </c>
      <c r="K2609" s="30">
        <f t="shared" si="158"/>
        <v>0</v>
      </c>
      <c r="L2609" s="30">
        <f>IF(A2609="В/П",,MIN(SUMIFS(L$3:L2608,H$3:H2608,H2609,B$3:B2608,B2609)+E2609,8)-SUMIFS(L$3:L2608,H$3:H2608,H2609,B$3:B2608,B2609))</f>
        <v>8</v>
      </c>
    </row>
    <row r="2610" spans="1:12" x14ac:dyDescent="0.2">
      <c r="B2610" s="6">
        <v>45475</v>
      </c>
      <c r="C2610" s="71" t="str">
        <f t="shared" si="157"/>
        <v>Вт</v>
      </c>
      <c r="D2610" s="30" t="s">
        <v>59</v>
      </c>
      <c r="E2610" s="30">
        <v>8</v>
      </c>
      <c r="H2610" s="7" t="s">
        <v>94</v>
      </c>
      <c r="I2610" s="69">
        <f t="shared" si="156"/>
        <v>45474</v>
      </c>
      <c r="J2610" s="30" t="str">
        <f>CHOOSE(SUMPRODUCT((K2610:L2610&gt;0)*{1,2})+1,"","переработка","норма","норма + переработка")</f>
        <v>норма</v>
      </c>
      <c r="K2610" s="30">
        <f t="shared" si="158"/>
        <v>0</v>
      </c>
      <c r="L2610" s="30">
        <f>IF(A2610="В/П",,MIN(SUMIFS(L$3:L2609,H$3:H2609,H2610,B$3:B2609,B2610)+E2610,8)-SUMIFS(L$3:L2609,H$3:H2609,H2610,B$3:B2609,B2610))</f>
        <v>8</v>
      </c>
    </row>
    <row r="2611" spans="1:12" x14ac:dyDescent="0.2">
      <c r="B2611" s="6">
        <v>45476</v>
      </c>
      <c r="C2611" s="71" t="str">
        <f t="shared" si="157"/>
        <v>Ср</v>
      </c>
      <c r="D2611" s="30" t="s">
        <v>59</v>
      </c>
      <c r="E2611" s="30">
        <v>8</v>
      </c>
      <c r="H2611" s="7" t="s">
        <v>94</v>
      </c>
      <c r="I2611" s="69">
        <f t="shared" si="156"/>
        <v>45474</v>
      </c>
      <c r="J2611" s="30" t="str">
        <f>CHOOSE(SUMPRODUCT((K2611:L2611&gt;0)*{1,2})+1,"","переработка","норма","норма + переработка")</f>
        <v>норма</v>
      </c>
      <c r="K2611" s="30">
        <f t="shared" si="158"/>
        <v>0</v>
      </c>
      <c r="L2611" s="30">
        <f>IF(A2611="В/П",,MIN(SUMIFS(L$3:L2610,H$3:H2610,H2611,B$3:B2610,B2611)+E2611,8)-SUMIFS(L$3:L2610,H$3:H2610,H2611,B$3:B2610,B2611))</f>
        <v>8</v>
      </c>
    </row>
    <row r="2612" spans="1:12" x14ac:dyDescent="0.2">
      <c r="B2612" s="6">
        <v>45477</v>
      </c>
      <c r="C2612" s="71" t="str">
        <f t="shared" si="157"/>
        <v>Чт</v>
      </c>
      <c r="D2612" s="30" t="s">
        <v>59</v>
      </c>
      <c r="E2612" s="30">
        <v>8</v>
      </c>
      <c r="H2612" s="7" t="s">
        <v>94</v>
      </c>
      <c r="I2612" s="69">
        <f t="shared" si="156"/>
        <v>45474</v>
      </c>
      <c r="J2612" s="30" t="str">
        <f>CHOOSE(SUMPRODUCT((K2612:L2612&gt;0)*{1,2})+1,"","переработка","норма","норма + переработка")</f>
        <v>норма</v>
      </c>
      <c r="K2612" s="30">
        <f t="shared" si="158"/>
        <v>0</v>
      </c>
      <c r="L2612" s="30">
        <f>IF(A2612="В/П",,MIN(SUMIFS(L$3:L2611,H$3:H2611,H2612,B$3:B2611,B2612)+E2612,8)-SUMIFS(L$3:L2611,H$3:H2611,H2612,B$3:B2611,B2612))</f>
        <v>8</v>
      </c>
    </row>
    <row r="2613" spans="1:12" x14ac:dyDescent="0.2">
      <c r="B2613" s="6">
        <v>45478</v>
      </c>
      <c r="C2613" s="71" t="str">
        <f t="shared" si="157"/>
        <v>Пт</v>
      </c>
      <c r="D2613" s="30" t="s">
        <v>59</v>
      </c>
      <c r="E2613" s="30">
        <v>8</v>
      </c>
      <c r="H2613" s="7" t="s">
        <v>94</v>
      </c>
      <c r="I2613" s="69">
        <f t="shared" si="156"/>
        <v>45474</v>
      </c>
      <c r="J2613" s="30" t="str">
        <f>CHOOSE(SUMPRODUCT((K2613:L2613&gt;0)*{1,2})+1,"","переработка","норма","норма + переработка")</f>
        <v>норма</v>
      </c>
      <c r="K2613" s="30">
        <f t="shared" si="158"/>
        <v>0</v>
      </c>
      <c r="L2613" s="30">
        <f>IF(A2613="В/П",,MIN(SUMIFS(L$3:L2612,H$3:H2612,H2613,B$3:B2612,B2613)+E2613,8)-SUMIFS(L$3:L2612,H$3:H2612,H2613,B$3:B2612,B2613))</f>
        <v>8</v>
      </c>
    </row>
    <row r="2614" spans="1:12" x14ac:dyDescent="0.2">
      <c r="A2614" s="66" t="s">
        <v>53</v>
      </c>
      <c r="B2614" s="6">
        <v>45479</v>
      </c>
      <c r="C2614" s="71" t="str">
        <f t="shared" si="157"/>
        <v>Сб</v>
      </c>
      <c r="E2614" s="30">
        <v>0</v>
      </c>
      <c r="H2614" s="7" t="s">
        <v>94</v>
      </c>
      <c r="I2614" s="69">
        <f t="shared" si="156"/>
        <v>45474</v>
      </c>
      <c r="J2614" s="30" t="str">
        <f>CHOOSE(SUMPRODUCT((K2614:L2614&gt;0)*{1,2})+1,"","переработка","норма","норма + переработка")</f>
        <v/>
      </c>
      <c r="K2614" s="30">
        <f t="shared" si="158"/>
        <v>0</v>
      </c>
      <c r="L2614" s="30">
        <f>IF(A2614="В/П",,MIN(SUMIFS(L$3:L2613,H$3:H2613,H2614,B$3:B2613,B2614)+E2614,8)-SUMIFS(L$3:L2613,H$3:H2613,H2614,B$3:B2613,B2614))</f>
        <v>0</v>
      </c>
    </row>
    <row r="2615" spans="1:12" x14ac:dyDescent="0.2">
      <c r="A2615" s="66" t="s">
        <v>53</v>
      </c>
      <c r="B2615" s="6">
        <v>45480</v>
      </c>
      <c r="C2615" s="71" t="str">
        <f t="shared" si="157"/>
        <v>Вс</v>
      </c>
      <c r="E2615" s="30">
        <v>0</v>
      </c>
      <c r="H2615" s="7" t="s">
        <v>94</v>
      </c>
      <c r="I2615" s="69">
        <f t="shared" si="156"/>
        <v>45474</v>
      </c>
      <c r="J2615" s="30" t="str">
        <f>CHOOSE(SUMPRODUCT((K2615:L2615&gt;0)*{1,2})+1,"","переработка","норма","норма + переработка")</f>
        <v/>
      </c>
      <c r="K2615" s="30">
        <f t="shared" si="158"/>
        <v>0</v>
      </c>
      <c r="L2615" s="30">
        <f>IF(A2615="В/П",,MIN(SUMIFS(L$3:L2614,H$3:H2614,H2615,B$3:B2614,B2615)+E2615,8)-SUMIFS(L$3:L2614,H$3:H2614,H2615,B$3:B2614,B2615))</f>
        <v>0</v>
      </c>
    </row>
    <row r="2616" spans="1:12" x14ac:dyDescent="0.2">
      <c r="B2616" s="6">
        <v>45481</v>
      </c>
      <c r="C2616" s="71" t="str">
        <f t="shared" si="157"/>
        <v>Пн</v>
      </c>
      <c r="D2616" s="30" t="s">
        <v>59</v>
      </c>
      <c r="E2616" s="30">
        <v>8</v>
      </c>
      <c r="H2616" s="7" t="s">
        <v>94</v>
      </c>
      <c r="I2616" s="69">
        <f t="shared" si="156"/>
        <v>45474</v>
      </c>
      <c r="J2616" s="30" t="str">
        <f>CHOOSE(SUMPRODUCT((K2616:L2616&gt;0)*{1,2})+1,"","переработка","норма","норма + переработка")</f>
        <v>норма</v>
      </c>
      <c r="K2616" s="30">
        <f t="shared" si="158"/>
        <v>0</v>
      </c>
      <c r="L2616" s="30">
        <f>IF(A2616="В/П",,MIN(SUMIFS(L$3:L2615,H$3:H2615,H2616,B$3:B2615,B2616)+E2616,8)-SUMIFS(L$3:L2615,H$3:H2615,H2616,B$3:B2615,B2616))</f>
        <v>8</v>
      </c>
    </row>
    <row r="2617" spans="1:12" x14ac:dyDescent="0.2">
      <c r="B2617" s="6">
        <v>45482</v>
      </c>
      <c r="C2617" s="71" t="str">
        <f t="shared" si="157"/>
        <v>Вт</v>
      </c>
      <c r="D2617" s="30" t="s">
        <v>59</v>
      </c>
      <c r="E2617" s="30">
        <v>8</v>
      </c>
      <c r="H2617" s="7" t="s">
        <v>94</v>
      </c>
      <c r="I2617" s="69">
        <f t="shared" ref="I2617:I2688" si="159">EOMONTH(B2617,-1)+1</f>
        <v>45474</v>
      </c>
      <c r="J2617" s="30" t="str">
        <f>CHOOSE(SUMPRODUCT((K2617:L2617&gt;0)*{1,2})+1,"","переработка","норма","норма + переработка")</f>
        <v>норма</v>
      </c>
      <c r="K2617" s="30">
        <f t="shared" si="158"/>
        <v>0</v>
      </c>
      <c r="L2617" s="30">
        <f>IF(A2617="В/П",,MIN(SUMIFS(L$3:L2616,H$3:H2616,H2617,B$3:B2616,B2617)+E2617,8)-SUMIFS(L$3:L2616,H$3:H2616,H2617,B$3:B2616,B2617))</f>
        <v>8</v>
      </c>
    </row>
    <row r="2618" spans="1:12" x14ac:dyDescent="0.2">
      <c r="B2618" s="6">
        <v>45483</v>
      </c>
      <c r="C2618" s="71" t="str">
        <f t="shared" si="157"/>
        <v>Ср</v>
      </c>
      <c r="D2618" s="30" t="s">
        <v>59</v>
      </c>
      <c r="E2618" s="30">
        <v>8</v>
      </c>
      <c r="H2618" s="7" t="s">
        <v>94</v>
      </c>
      <c r="I2618" s="69">
        <f t="shared" si="159"/>
        <v>45474</v>
      </c>
      <c r="J2618" s="30" t="str">
        <f>CHOOSE(SUMPRODUCT((K2618:L2618&gt;0)*{1,2})+1,"","переработка","норма","норма + переработка")</f>
        <v>норма</v>
      </c>
      <c r="K2618" s="30">
        <f t="shared" si="158"/>
        <v>0</v>
      </c>
      <c r="L2618" s="30">
        <f>IF(A2618="В/П",,MIN(SUMIFS(L$3:L2617,H$3:H2617,H2618,B$3:B2617,B2618)+E2618,8)-SUMIFS(L$3:L2617,H$3:H2617,H2618,B$3:B2617,B2618))</f>
        <v>8</v>
      </c>
    </row>
    <row r="2619" spans="1:12" x14ac:dyDescent="0.2">
      <c r="B2619" s="6">
        <v>45484</v>
      </c>
      <c r="C2619" s="71" t="str">
        <f t="shared" si="157"/>
        <v>Чт</v>
      </c>
      <c r="D2619" s="30" t="s">
        <v>59</v>
      </c>
      <c r="E2619" s="30">
        <v>8</v>
      </c>
      <c r="H2619" s="7" t="s">
        <v>94</v>
      </c>
      <c r="I2619" s="69">
        <f t="shared" si="159"/>
        <v>45474</v>
      </c>
      <c r="J2619" s="30" t="str">
        <f>CHOOSE(SUMPRODUCT((K2619:L2619&gt;0)*{1,2})+1,"","переработка","норма","норма + переработка")</f>
        <v>норма</v>
      </c>
      <c r="K2619" s="30">
        <f t="shared" si="158"/>
        <v>0</v>
      </c>
      <c r="L2619" s="30">
        <f>IF(A2619="В/П",,MIN(SUMIFS(L$3:L2618,H$3:H2618,H2619,B$3:B2618,B2619)+E2619,8)-SUMIFS(L$3:L2618,H$3:H2618,H2619,B$3:B2618,B2619))</f>
        <v>8</v>
      </c>
    </row>
    <row r="2620" spans="1:12" x14ac:dyDescent="0.2">
      <c r="B2620" s="6">
        <v>45485</v>
      </c>
      <c r="C2620" s="71" t="str">
        <f t="shared" ref="C2620:C2692" si="160">TEXT(B2620,"ДДД")</f>
        <v>Пт</v>
      </c>
      <c r="D2620" s="30" t="s">
        <v>59</v>
      </c>
      <c r="E2620" s="30">
        <v>8</v>
      </c>
      <c r="H2620" s="7" t="s">
        <v>94</v>
      </c>
      <c r="I2620" s="69">
        <f t="shared" si="159"/>
        <v>45474</v>
      </c>
      <c r="J2620" s="30" t="str">
        <f>CHOOSE(SUMPRODUCT((K2620:L2620&gt;0)*{1,2})+1,"","переработка","норма","норма + переработка")</f>
        <v>норма</v>
      </c>
      <c r="K2620" s="30">
        <f t="shared" si="158"/>
        <v>0</v>
      </c>
      <c r="L2620" s="30">
        <f>IF(A2620="В/П",,MIN(SUMIFS(L$3:L2619,H$3:H2619,H2620,B$3:B2619,B2620)+E2620,8)-SUMIFS(L$3:L2619,H$3:H2619,H2620,B$3:B2619,B2620))</f>
        <v>8</v>
      </c>
    </row>
    <row r="2621" spans="1:12" x14ac:dyDescent="0.2">
      <c r="A2621" s="66" t="s">
        <v>53</v>
      </c>
      <c r="B2621" s="6">
        <v>45486</v>
      </c>
      <c r="C2621" s="71" t="str">
        <f t="shared" si="160"/>
        <v>Сб</v>
      </c>
      <c r="E2621" s="30">
        <v>0</v>
      </c>
      <c r="H2621" s="7" t="s">
        <v>94</v>
      </c>
      <c r="I2621" s="69">
        <f t="shared" si="159"/>
        <v>45474</v>
      </c>
      <c r="J2621" s="30" t="str">
        <f>CHOOSE(SUMPRODUCT((K2621:L2621&gt;0)*{1,2})+1,"","переработка","норма","норма + переработка")</f>
        <v/>
      </c>
      <c r="K2621" s="30">
        <f t="shared" si="158"/>
        <v>0</v>
      </c>
      <c r="L2621" s="30">
        <f>IF(A2621="В/П",,MIN(SUMIFS(L$3:L2620,H$3:H2620,H2621,B$3:B2620,B2621)+E2621,8)-SUMIFS(L$3:L2620,H$3:H2620,H2621,B$3:B2620,B2621))</f>
        <v>0</v>
      </c>
    </row>
    <row r="2622" spans="1:12" x14ac:dyDescent="0.2">
      <c r="A2622" s="66" t="s">
        <v>53</v>
      </c>
      <c r="B2622" s="6">
        <v>45487</v>
      </c>
      <c r="C2622" s="71" t="str">
        <f t="shared" si="160"/>
        <v>Вс</v>
      </c>
      <c r="E2622" s="30">
        <v>0</v>
      </c>
      <c r="H2622" s="7" t="s">
        <v>94</v>
      </c>
      <c r="I2622" s="69">
        <f t="shared" si="159"/>
        <v>45474</v>
      </c>
      <c r="J2622" s="30" t="str">
        <f>CHOOSE(SUMPRODUCT((K2622:L2622&gt;0)*{1,2})+1,"","переработка","норма","норма + переработка")</f>
        <v/>
      </c>
      <c r="K2622" s="30">
        <f t="shared" si="158"/>
        <v>0</v>
      </c>
      <c r="L2622" s="30">
        <f>IF(A2622="В/П",,MIN(SUMIFS(L$3:L2621,H$3:H2621,H2622,B$3:B2621,B2622)+E2622,8)-SUMIFS(L$3:L2621,H$3:H2621,H2622,B$3:B2621,B2622))</f>
        <v>0</v>
      </c>
    </row>
    <row r="2623" spans="1:12" x14ac:dyDescent="0.2">
      <c r="B2623" s="6">
        <v>45488</v>
      </c>
      <c r="C2623" s="71" t="str">
        <f t="shared" si="160"/>
        <v>Пн</v>
      </c>
      <c r="D2623" s="30" t="s">
        <v>86</v>
      </c>
      <c r="E2623" s="30">
        <v>8</v>
      </c>
      <c r="H2623" s="7" t="s">
        <v>94</v>
      </c>
      <c r="I2623" s="69">
        <f t="shared" si="159"/>
        <v>45474</v>
      </c>
      <c r="J2623" s="30" t="str">
        <f>CHOOSE(SUMPRODUCT((K2623:L2623&gt;0)*{1,2})+1,"","переработка","норма","норма + переработка")</f>
        <v>норма</v>
      </c>
      <c r="K2623" s="30">
        <f t="shared" si="158"/>
        <v>0</v>
      </c>
      <c r="L2623" s="30">
        <f>IF(A2623="В/П",,MIN(SUMIFS(L$3:L2622,H$3:H2622,H2623,B$3:B2622,B2623)+E2623,8)-SUMIFS(L$3:L2622,H$3:H2622,H2623,B$3:B2622,B2623))</f>
        <v>8</v>
      </c>
    </row>
    <row r="2624" spans="1:12" x14ac:dyDescent="0.2">
      <c r="B2624" s="6">
        <v>45489</v>
      </c>
      <c r="C2624" s="71" t="str">
        <f t="shared" si="160"/>
        <v>Вт</v>
      </c>
      <c r="D2624" s="30" t="s">
        <v>86</v>
      </c>
      <c r="E2624" s="30">
        <v>8</v>
      </c>
      <c r="H2624" s="7" t="s">
        <v>94</v>
      </c>
      <c r="I2624" s="69">
        <f t="shared" si="159"/>
        <v>45474</v>
      </c>
      <c r="J2624" s="30" t="str">
        <f>CHOOSE(SUMPRODUCT((K2624:L2624&gt;0)*{1,2})+1,"","переработка","норма","норма + переработка")</f>
        <v>норма</v>
      </c>
      <c r="K2624" s="30">
        <f t="shared" si="158"/>
        <v>0</v>
      </c>
      <c r="L2624" s="30">
        <f>IF(A2624="В/П",,MIN(SUMIFS(L$3:L2623,H$3:H2623,H2624,B$3:B2623,B2624)+E2624,8)-SUMIFS(L$3:L2623,H$3:H2623,H2624,B$3:B2623,B2624))</f>
        <v>8</v>
      </c>
    </row>
    <row r="2625" spans="1:12" x14ac:dyDescent="0.2">
      <c r="B2625" s="6">
        <v>45490</v>
      </c>
      <c r="C2625" s="71" t="str">
        <f t="shared" si="160"/>
        <v>Ср</v>
      </c>
      <c r="D2625" s="30" t="s">
        <v>86</v>
      </c>
      <c r="E2625" s="30">
        <v>8</v>
      </c>
      <c r="H2625" s="7" t="s">
        <v>94</v>
      </c>
      <c r="I2625" s="69">
        <f t="shared" si="159"/>
        <v>45474</v>
      </c>
      <c r="J2625" s="30" t="str">
        <f>CHOOSE(SUMPRODUCT((K2625:L2625&gt;0)*{1,2})+1,"","переработка","норма","норма + переработка")</f>
        <v>норма</v>
      </c>
      <c r="K2625" s="30">
        <f t="shared" si="158"/>
        <v>0</v>
      </c>
      <c r="L2625" s="30">
        <f>IF(A2625="В/П",,MIN(SUMIFS(L$3:L2624,H$3:H2624,H2625,B$3:B2624,B2625)+E2625,8)-SUMIFS(L$3:L2624,H$3:H2624,H2625,B$3:B2624,B2625))</f>
        <v>8</v>
      </c>
    </row>
    <row r="2626" spans="1:12" x14ac:dyDescent="0.2">
      <c r="B2626" s="6">
        <v>45491</v>
      </c>
      <c r="C2626" s="71" t="str">
        <f t="shared" si="160"/>
        <v>Чт</v>
      </c>
      <c r="D2626" s="30" t="s">
        <v>86</v>
      </c>
      <c r="E2626" s="30">
        <v>8</v>
      </c>
      <c r="H2626" s="7" t="s">
        <v>94</v>
      </c>
      <c r="I2626" s="69">
        <f t="shared" si="159"/>
        <v>45474</v>
      </c>
      <c r="J2626" s="30" t="str">
        <f>CHOOSE(SUMPRODUCT((K2626:L2626&gt;0)*{1,2})+1,"","переработка","норма","норма + переработка")</f>
        <v>норма</v>
      </c>
      <c r="K2626" s="30">
        <f t="shared" si="158"/>
        <v>0</v>
      </c>
      <c r="L2626" s="30">
        <f>IF(A2626="В/П",,MIN(SUMIFS(L$3:L2625,H$3:H2625,H2626,B$3:B2625,B2626)+E2626,8)-SUMIFS(L$3:L2625,H$3:H2625,H2626,B$3:B2625,B2626))</f>
        <v>8</v>
      </c>
    </row>
    <row r="2627" spans="1:12" x14ac:dyDescent="0.2">
      <c r="B2627" s="6">
        <v>45492</v>
      </c>
      <c r="C2627" s="71" t="str">
        <f t="shared" si="160"/>
        <v>Пт</v>
      </c>
      <c r="D2627" s="30" t="s">
        <v>86</v>
      </c>
      <c r="E2627" s="30">
        <v>8</v>
      </c>
      <c r="H2627" s="7" t="s">
        <v>94</v>
      </c>
      <c r="I2627" s="69">
        <f t="shared" si="159"/>
        <v>45474</v>
      </c>
      <c r="J2627" s="30" t="str">
        <f>CHOOSE(SUMPRODUCT((K2627:L2627&gt;0)*{1,2})+1,"","переработка","норма","норма + переработка")</f>
        <v>норма</v>
      </c>
      <c r="K2627" s="30">
        <f t="shared" si="158"/>
        <v>0</v>
      </c>
      <c r="L2627" s="30">
        <f>IF(A2627="В/П",,MIN(SUMIFS(L$3:L2626,H$3:H2626,H2627,B$3:B2626,B2627)+E2627,8)-SUMIFS(L$3:L2626,H$3:H2626,H2627,B$3:B2626,B2627))</f>
        <v>8</v>
      </c>
    </row>
    <row r="2628" spans="1:12" x14ac:dyDescent="0.2">
      <c r="A2628" s="66" t="s">
        <v>53</v>
      </c>
      <c r="B2628" s="6">
        <v>45493</v>
      </c>
      <c r="C2628" s="71" t="str">
        <f t="shared" si="160"/>
        <v>Сб</v>
      </c>
      <c r="E2628" s="30">
        <v>0</v>
      </c>
      <c r="H2628" s="7" t="s">
        <v>94</v>
      </c>
      <c r="I2628" s="69">
        <f t="shared" si="159"/>
        <v>45474</v>
      </c>
      <c r="J2628" s="30" t="str">
        <f>CHOOSE(SUMPRODUCT((K2628:L2628&gt;0)*{1,2})+1,"","переработка","норма","норма + переработка")</f>
        <v/>
      </c>
      <c r="K2628" s="30">
        <f t="shared" si="158"/>
        <v>0</v>
      </c>
      <c r="L2628" s="30">
        <f>IF(A2628="В/П",,MIN(SUMIFS(L$3:L2627,H$3:H2627,H2628,B$3:B2627,B2628)+E2628,8)-SUMIFS(L$3:L2627,H$3:H2627,H2628,B$3:B2627,B2628))</f>
        <v>0</v>
      </c>
    </row>
    <row r="2629" spans="1:12" x14ac:dyDescent="0.2">
      <c r="A2629" s="66" t="s">
        <v>53</v>
      </c>
      <c r="B2629" s="6">
        <v>45494</v>
      </c>
      <c r="C2629" s="71" t="str">
        <f t="shared" si="160"/>
        <v>Вс</v>
      </c>
      <c r="D2629" s="30" t="s">
        <v>35</v>
      </c>
      <c r="E2629" s="30">
        <v>8</v>
      </c>
      <c r="H2629" s="7" t="s">
        <v>94</v>
      </c>
      <c r="I2629" s="69">
        <f t="shared" si="159"/>
        <v>45474</v>
      </c>
      <c r="J2629" s="30" t="str">
        <f>CHOOSE(SUMPRODUCT((K2629:L2629&gt;0)*{1,2})+1,"","переработка","норма","норма + переработка")</f>
        <v>переработка</v>
      </c>
      <c r="K2629" s="30">
        <f t="shared" si="158"/>
        <v>8</v>
      </c>
      <c r="L2629" s="30">
        <f>IF(A2629="В/П",,MIN(SUMIFS(L$3:L2628,H$3:H2628,H2629,B$3:B2628,B2629)+E2629,8)-SUMIFS(L$3:L2628,H$3:H2628,H2629,B$3:B2628,B2629))</f>
        <v>0</v>
      </c>
    </row>
    <row r="2630" spans="1:12" x14ac:dyDescent="0.2">
      <c r="B2630" s="6">
        <v>45495</v>
      </c>
      <c r="C2630" s="71" t="str">
        <f t="shared" si="160"/>
        <v>Пн</v>
      </c>
      <c r="D2630" s="30" t="s">
        <v>87</v>
      </c>
      <c r="E2630" s="30">
        <v>8</v>
      </c>
      <c r="H2630" s="7" t="s">
        <v>94</v>
      </c>
      <c r="I2630" s="69">
        <f t="shared" si="159"/>
        <v>45474</v>
      </c>
      <c r="J2630" s="30" t="str">
        <f>CHOOSE(SUMPRODUCT((K2630:L2630&gt;0)*{1,2})+1,"","переработка","норма","норма + переработка")</f>
        <v>норма</v>
      </c>
      <c r="K2630" s="30">
        <f t="shared" si="158"/>
        <v>0</v>
      </c>
      <c r="L2630" s="30">
        <f>IF(A2630="В/П",,MIN(SUMIFS(L$3:L2629,H$3:H2629,H2630,B$3:B2629,B2630)+E2630,8)-SUMIFS(L$3:L2629,H$3:H2629,H2630,B$3:B2629,B2630))</f>
        <v>8</v>
      </c>
    </row>
    <row r="2631" spans="1:12" x14ac:dyDescent="0.2">
      <c r="B2631" s="6">
        <v>45496</v>
      </c>
      <c r="C2631" s="71" t="str">
        <f t="shared" si="160"/>
        <v>Вт</v>
      </c>
      <c r="D2631" s="30" t="s">
        <v>87</v>
      </c>
      <c r="E2631" s="30">
        <v>8</v>
      </c>
      <c r="H2631" s="7" t="s">
        <v>94</v>
      </c>
      <c r="I2631" s="69">
        <f t="shared" si="159"/>
        <v>45474</v>
      </c>
      <c r="J2631" s="30" t="str">
        <f>CHOOSE(SUMPRODUCT((K2631:L2631&gt;0)*{1,2})+1,"","переработка","норма","норма + переработка")</f>
        <v>норма</v>
      </c>
      <c r="K2631" s="30">
        <f t="shared" si="158"/>
        <v>0</v>
      </c>
      <c r="L2631" s="30">
        <f>IF(A2631="В/П",,MIN(SUMIFS(L$3:L2630,H$3:H2630,H2631,B$3:B2630,B2631)+E2631,8)-SUMIFS(L$3:L2630,H$3:H2630,H2631,B$3:B2630,B2631))</f>
        <v>8</v>
      </c>
    </row>
    <row r="2632" spans="1:12" x14ac:dyDescent="0.2">
      <c r="B2632" s="6">
        <v>45497</v>
      </c>
      <c r="C2632" s="71" t="str">
        <f t="shared" si="160"/>
        <v>Ср</v>
      </c>
      <c r="D2632" s="30" t="s">
        <v>87</v>
      </c>
      <c r="E2632" s="30">
        <v>8</v>
      </c>
      <c r="H2632" s="7" t="s">
        <v>94</v>
      </c>
      <c r="I2632" s="69">
        <f t="shared" si="159"/>
        <v>45474</v>
      </c>
      <c r="J2632" s="30" t="str">
        <f>CHOOSE(SUMPRODUCT((K2632:L2632&gt;0)*{1,2})+1,"","переработка","норма","норма + переработка")</f>
        <v>норма</v>
      </c>
      <c r="K2632" s="30">
        <f t="shared" si="158"/>
        <v>0</v>
      </c>
      <c r="L2632" s="30">
        <f>IF(A2632="В/П",,MIN(SUMIFS(L$3:L2631,H$3:H2631,H2632,B$3:B2631,B2632)+E2632,8)-SUMIFS(L$3:L2631,H$3:H2631,H2632,B$3:B2631,B2632))</f>
        <v>8</v>
      </c>
    </row>
    <row r="2633" spans="1:12" x14ac:dyDescent="0.2">
      <c r="B2633" s="6">
        <v>45498</v>
      </c>
      <c r="C2633" s="71" t="str">
        <f t="shared" si="160"/>
        <v>Чт</v>
      </c>
      <c r="D2633" s="30" t="s">
        <v>88</v>
      </c>
      <c r="E2633" s="30">
        <v>8</v>
      </c>
      <c r="H2633" s="7" t="s">
        <v>94</v>
      </c>
      <c r="I2633" s="69">
        <f t="shared" si="159"/>
        <v>45474</v>
      </c>
      <c r="J2633" s="30" t="str">
        <f>CHOOSE(SUMPRODUCT((K2633:L2633&gt;0)*{1,2})+1,"","переработка","норма","норма + переработка")</f>
        <v>норма</v>
      </c>
      <c r="K2633" s="30">
        <f t="shared" si="158"/>
        <v>0</v>
      </c>
      <c r="L2633" s="30">
        <f>IF(A2633="В/П",,MIN(SUMIFS(L$3:L2632,H$3:H2632,H2633,B$3:B2632,B2633)+E2633,8)-SUMIFS(L$3:L2632,H$3:H2632,H2633,B$3:B2632,B2633))</f>
        <v>8</v>
      </c>
    </row>
    <row r="2634" spans="1:12" x14ac:dyDescent="0.2">
      <c r="B2634" s="6">
        <v>45499</v>
      </c>
      <c r="C2634" s="71" t="str">
        <f t="shared" si="160"/>
        <v>Пт</v>
      </c>
      <c r="D2634" s="30" t="s">
        <v>88</v>
      </c>
      <c r="E2634" s="30">
        <v>8</v>
      </c>
      <c r="H2634" s="7" t="s">
        <v>94</v>
      </c>
      <c r="I2634" s="69">
        <f t="shared" si="159"/>
        <v>45474</v>
      </c>
      <c r="J2634" s="30" t="str">
        <f>CHOOSE(SUMPRODUCT((K2634:L2634&gt;0)*{1,2})+1,"","переработка","норма","норма + переработка")</f>
        <v>норма</v>
      </c>
      <c r="K2634" s="30">
        <f t="shared" si="158"/>
        <v>0</v>
      </c>
      <c r="L2634" s="30">
        <f>IF(A2634="В/П",,MIN(SUMIFS(L$3:L2633,H$3:H2633,H2634,B$3:B2633,B2634)+E2634,8)-SUMIFS(L$3:L2633,H$3:H2633,H2634,B$3:B2633,B2634))</f>
        <v>8</v>
      </c>
    </row>
    <row r="2635" spans="1:12" x14ac:dyDescent="0.2">
      <c r="A2635" s="66" t="s">
        <v>53</v>
      </c>
      <c r="B2635" s="6">
        <v>45500</v>
      </c>
      <c r="C2635" s="71" t="str">
        <f t="shared" si="160"/>
        <v>Сб</v>
      </c>
      <c r="D2635" s="30" t="s">
        <v>35</v>
      </c>
      <c r="E2635" s="30">
        <v>8</v>
      </c>
      <c r="H2635" s="7" t="s">
        <v>94</v>
      </c>
      <c r="I2635" s="69">
        <f t="shared" si="159"/>
        <v>45474</v>
      </c>
      <c r="J2635" s="30" t="str">
        <f>CHOOSE(SUMPRODUCT((K2635:L2635&gt;0)*{1,2})+1,"","переработка","норма","норма + переработка")</f>
        <v>переработка</v>
      </c>
      <c r="K2635" s="30">
        <f t="shared" si="158"/>
        <v>8</v>
      </c>
      <c r="L2635" s="30">
        <f>IF(A2635="В/П",,MIN(SUMIFS(L$3:L2634,H$3:H2634,H2635,B$3:B2634,B2635)+E2635,8)-SUMIFS(L$3:L2634,H$3:H2634,H2635,B$3:B2634,B2635))</f>
        <v>0</v>
      </c>
    </row>
    <row r="2636" spans="1:12" x14ac:dyDescent="0.2">
      <c r="A2636" s="66" t="s">
        <v>53</v>
      </c>
      <c r="B2636" s="6">
        <v>45501</v>
      </c>
      <c r="C2636" s="71" t="str">
        <f t="shared" si="160"/>
        <v>Вс</v>
      </c>
      <c r="E2636" s="30">
        <v>0</v>
      </c>
      <c r="H2636" s="7" t="s">
        <v>94</v>
      </c>
      <c r="I2636" s="69">
        <f t="shared" si="159"/>
        <v>45474</v>
      </c>
      <c r="J2636" s="30" t="str">
        <f>CHOOSE(SUMPRODUCT((K2636:L2636&gt;0)*{1,2})+1,"","переработка","норма","норма + переработка")</f>
        <v/>
      </c>
      <c r="K2636" s="30">
        <f t="shared" si="158"/>
        <v>0</v>
      </c>
      <c r="L2636" s="30">
        <f>IF(A2636="В/П",,MIN(SUMIFS(L$3:L2635,H$3:H2635,H2636,B$3:B2635,B2636)+E2636,8)-SUMIFS(L$3:L2635,H$3:H2635,H2636,B$3:B2635,B2636))</f>
        <v>0</v>
      </c>
    </row>
    <row r="2637" spans="1:12" x14ac:dyDescent="0.2">
      <c r="B2637" s="6">
        <v>45502</v>
      </c>
      <c r="C2637" s="71" t="str">
        <f t="shared" si="160"/>
        <v>Пн</v>
      </c>
      <c r="D2637" s="30" t="s">
        <v>59</v>
      </c>
      <c r="E2637" s="30">
        <v>8</v>
      </c>
      <c r="H2637" s="7" t="s">
        <v>94</v>
      </c>
      <c r="I2637" s="69">
        <f t="shared" si="159"/>
        <v>45474</v>
      </c>
      <c r="J2637" s="30" t="str">
        <f>CHOOSE(SUMPRODUCT((K2637:L2637&gt;0)*{1,2})+1,"","переработка","норма","норма + переработка")</f>
        <v>норма</v>
      </c>
      <c r="K2637" s="30">
        <f t="shared" si="158"/>
        <v>0</v>
      </c>
      <c r="L2637" s="30">
        <f>IF(A2637="В/П",,MIN(SUMIFS(L$3:L2636,H$3:H2636,H2637,B$3:B2636,B2637)+E2637,8)-SUMIFS(L$3:L2636,H$3:H2636,H2637,B$3:B2636,B2637))</f>
        <v>8</v>
      </c>
    </row>
    <row r="2638" spans="1:12" x14ac:dyDescent="0.2">
      <c r="B2638" s="6">
        <v>45503</v>
      </c>
      <c r="C2638" s="71" t="str">
        <f t="shared" si="160"/>
        <v>Вт</v>
      </c>
      <c r="D2638" s="30" t="s">
        <v>59</v>
      </c>
      <c r="E2638" s="30">
        <v>8</v>
      </c>
      <c r="H2638" s="7" t="s">
        <v>94</v>
      </c>
      <c r="I2638" s="69">
        <f t="shared" si="159"/>
        <v>45474</v>
      </c>
      <c r="J2638" s="30" t="str">
        <f>CHOOSE(SUMPRODUCT((K2638:L2638&gt;0)*{1,2})+1,"","переработка","норма","норма + переработка")</f>
        <v>норма</v>
      </c>
      <c r="K2638" s="30">
        <f t="shared" si="158"/>
        <v>0</v>
      </c>
      <c r="L2638" s="30">
        <f>IF(A2638="В/П",,MIN(SUMIFS(L$3:L2637,H$3:H2637,H2638,B$3:B2637,B2638)+E2638,8)-SUMIFS(L$3:L2637,H$3:H2637,H2638,B$3:B2637,B2638))</f>
        <v>8</v>
      </c>
    </row>
    <row r="2639" spans="1:12" x14ac:dyDescent="0.2">
      <c r="B2639" s="6">
        <v>45504</v>
      </c>
      <c r="C2639" s="71" t="str">
        <f t="shared" si="160"/>
        <v>Ср</v>
      </c>
      <c r="D2639" s="30" t="s">
        <v>59</v>
      </c>
      <c r="E2639" s="30">
        <v>8</v>
      </c>
      <c r="H2639" s="7" t="s">
        <v>94</v>
      </c>
      <c r="I2639" s="69">
        <f t="shared" si="159"/>
        <v>45474</v>
      </c>
      <c r="J2639" s="30" t="str">
        <f>CHOOSE(SUMPRODUCT((K2639:L2639&gt;0)*{1,2})+1,"","переработка","норма","норма + переработка")</f>
        <v>норма</v>
      </c>
      <c r="K2639" s="30">
        <f t="shared" ref="K2639:K2716" si="161">MIN(E2639,E2639-L2639)</f>
        <v>0</v>
      </c>
      <c r="L2639" s="30">
        <f>IF(A2639="В/П",,MIN(SUMIFS(L$3:L2638,H$3:H2638,H2639,B$3:B2638,B2639)+E2639,8)-SUMIFS(L$3:L2638,H$3:H2638,H2639,B$3:B2638,B2639))</f>
        <v>8</v>
      </c>
    </row>
    <row r="2640" spans="1:12" x14ac:dyDescent="0.2">
      <c r="B2640" s="6">
        <v>45474</v>
      </c>
      <c r="C2640" s="71" t="str">
        <f t="shared" si="160"/>
        <v>Пн</v>
      </c>
      <c r="D2640" s="30" t="s">
        <v>102</v>
      </c>
      <c r="E2640" s="30">
        <v>8</v>
      </c>
      <c r="H2640" s="30" t="s">
        <v>23</v>
      </c>
      <c r="I2640" s="69">
        <f t="shared" si="159"/>
        <v>45474</v>
      </c>
      <c r="J2640" s="30" t="str">
        <f>CHOOSE(SUMPRODUCT((K2640:L2640&gt;0)*{1,2})+1,"","переработка","норма","норма + переработка")</f>
        <v>норма</v>
      </c>
      <c r="K2640" s="30">
        <f t="shared" si="161"/>
        <v>0</v>
      </c>
      <c r="L2640" s="30">
        <f>IF(A2640="В/П",,MIN(SUMIFS(L$3:L2639,H$3:H2639,H2640,B$3:B2639,B2640)+E2640,8)-SUMIFS(L$3:L2639,H$3:H2639,H2640,B$3:B2639,B2640))</f>
        <v>8</v>
      </c>
    </row>
    <row r="2641" spans="1:12" x14ac:dyDescent="0.2">
      <c r="B2641" s="6">
        <v>45475</v>
      </c>
      <c r="C2641" s="71" t="str">
        <f t="shared" si="160"/>
        <v>Вт</v>
      </c>
      <c r="D2641" s="30" t="s">
        <v>102</v>
      </c>
      <c r="E2641" s="30">
        <v>8</v>
      </c>
      <c r="H2641" s="30" t="s">
        <v>23</v>
      </c>
      <c r="I2641" s="69">
        <f t="shared" si="159"/>
        <v>45474</v>
      </c>
      <c r="J2641" s="30" t="str">
        <f>CHOOSE(SUMPRODUCT((K2641:L2641&gt;0)*{1,2})+1,"","переработка","норма","норма + переработка")</f>
        <v>норма</v>
      </c>
      <c r="K2641" s="30">
        <f t="shared" si="161"/>
        <v>0</v>
      </c>
      <c r="L2641" s="30">
        <f>IF(A2641="В/П",,MIN(SUMIFS(L$3:L2640,H$3:H2640,H2641,B$3:B2640,B2641)+E2641,8)-SUMIFS(L$3:L2640,H$3:H2640,H2641,B$3:B2640,B2641))</f>
        <v>8</v>
      </c>
    </row>
    <row r="2642" spans="1:12" x14ac:dyDescent="0.2">
      <c r="B2642" s="6">
        <v>45476</v>
      </c>
      <c r="C2642" s="71" t="str">
        <f t="shared" si="160"/>
        <v>Ср</v>
      </c>
      <c r="D2642" s="30" t="s">
        <v>102</v>
      </c>
      <c r="E2642" s="30">
        <v>8</v>
      </c>
      <c r="H2642" s="30" t="s">
        <v>23</v>
      </c>
      <c r="I2642" s="69">
        <f t="shared" si="159"/>
        <v>45474</v>
      </c>
      <c r="J2642" s="30" t="str">
        <f>CHOOSE(SUMPRODUCT((K2642:L2642&gt;0)*{1,2})+1,"","переработка","норма","норма + переработка")</f>
        <v>норма</v>
      </c>
      <c r="K2642" s="30">
        <f t="shared" si="161"/>
        <v>0</v>
      </c>
      <c r="L2642" s="30">
        <f>IF(A2642="В/П",,MIN(SUMIFS(L$3:L2641,H$3:H2641,H2642,B$3:B2641,B2642)+E2642,8)-SUMIFS(L$3:L2641,H$3:H2641,H2642,B$3:B2641,B2642))</f>
        <v>8</v>
      </c>
    </row>
    <row r="2643" spans="1:12" x14ac:dyDescent="0.2">
      <c r="B2643" s="6">
        <v>45477</v>
      </c>
      <c r="C2643" s="71" t="str">
        <f>TEXT(B2643,"ДДД")</f>
        <v>Чт</v>
      </c>
      <c r="D2643" s="30" t="s">
        <v>102</v>
      </c>
      <c r="E2643" s="30">
        <v>2</v>
      </c>
      <c r="H2643" s="30" t="s">
        <v>23</v>
      </c>
      <c r="I2643" s="69">
        <f>EOMONTH(B2643,-1)+1</f>
        <v>45474</v>
      </c>
      <c r="J2643" s="30" t="str">
        <f>CHOOSE(SUMPRODUCT((K2643:L2643&gt;0)*{1,2})+1,"","переработка","норма","норма + переработка")</f>
        <v>норма</v>
      </c>
      <c r="K2643" s="30">
        <f>MIN(E2643,E2643-L2643)</f>
        <v>0</v>
      </c>
      <c r="L2643" s="30">
        <f>IF(A2643="В/П",,MIN(SUMIFS(L$3:L2642,H$3:H2642,H2643,B$3:B2642,B2643)+E2643,8)-SUMIFS(L$3:L2642,H$3:H2642,H2643,B$3:B2642,B2643))</f>
        <v>2</v>
      </c>
    </row>
    <row r="2644" spans="1:12" x14ac:dyDescent="0.2">
      <c r="B2644" s="6">
        <v>45477</v>
      </c>
      <c r="C2644" s="71" t="str">
        <f t="shared" si="160"/>
        <v>Чт</v>
      </c>
      <c r="D2644" s="30" t="s">
        <v>79</v>
      </c>
      <c r="E2644" s="30">
        <v>6</v>
      </c>
      <c r="H2644" s="30" t="s">
        <v>23</v>
      </c>
      <c r="I2644" s="69">
        <f t="shared" si="159"/>
        <v>45474</v>
      </c>
      <c r="J2644" s="30" t="str">
        <f>CHOOSE(SUMPRODUCT((K2644:L2644&gt;0)*{1,2})+1,"","переработка","норма","норма + переработка")</f>
        <v>норма</v>
      </c>
      <c r="K2644" s="30">
        <f t="shared" si="161"/>
        <v>0</v>
      </c>
      <c r="L2644" s="30">
        <f>IF(A2644="В/П",,MIN(SUMIFS(L$3:L2643,H$3:H2643,H2644,B$3:B2643,B2644)+E2644,8)-SUMIFS(L$3:L2643,H$3:H2643,H2644,B$3:B2643,B2644))</f>
        <v>6</v>
      </c>
    </row>
    <row r="2645" spans="1:12" x14ac:dyDescent="0.2">
      <c r="B2645" s="6">
        <v>45478</v>
      </c>
      <c r="C2645" s="71" t="str">
        <f>TEXT(B2645,"ДДД")</f>
        <v>Пт</v>
      </c>
      <c r="D2645" s="30" t="s">
        <v>102</v>
      </c>
      <c r="E2645" s="30">
        <v>4</v>
      </c>
      <c r="H2645" s="30" t="s">
        <v>23</v>
      </c>
      <c r="I2645" s="69">
        <f>EOMONTH(B2645,-1)+1</f>
        <v>45474</v>
      </c>
      <c r="J2645" s="30" t="str">
        <f>CHOOSE(SUMPRODUCT((K2645:L2645&gt;0)*{1,2})+1,"","переработка","норма","норма + переработка")</f>
        <v>норма</v>
      </c>
      <c r="K2645" s="30">
        <f>MIN(E2645,E2645-L2645)</f>
        <v>0</v>
      </c>
      <c r="L2645" s="30">
        <f>IF(A2645="В/П",,MIN(SUMIFS(L$3:L2644,H$3:H2644,H2645,B$3:B2644,B2645)+E2645,8)-SUMIFS(L$3:L2644,H$3:H2644,H2645,B$3:B2644,B2645))</f>
        <v>4</v>
      </c>
    </row>
    <row r="2646" spans="1:12" x14ac:dyDescent="0.2">
      <c r="B2646" s="6">
        <v>45478</v>
      </c>
      <c r="C2646" s="71" t="str">
        <f t="shared" si="160"/>
        <v>Пт</v>
      </c>
      <c r="D2646" s="30" t="s">
        <v>79</v>
      </c>
      <c r="E2646" s="30">
        <v>4</v>
      </c>
      <c r="H2646" s="30" t="s">
        <v>23</v>
      </c>
      <c r="I2646" s="69">
        <f t="shared" si="159"/>
        <v>45474</v>
      </c>
      <c r="J2646" s="30" t="str">
        <f>CHOOSE(SUMPRODUCT((K2646:L2646&gt;0)*{1,2})+1,"","переработка","норма","норма + переработка")</f>
        <v>норма</v>
      </c>
      <c r="K2646" s="30">
        <f t="shared" si="161"/>
        <v>0</v>
      </c>
      <c r="L2646" s="30">
        <f>IF(A2646="В/П",,MIN(SUMIFS(L$3:L2645,H$3:H2645,H2646,B$3:B2645,B2646)+E2646,8)-SUMIFS(L$3:L2645,H$3:H2645,H2646,B$3:B2645,B2646))</f>
        <v>4</v>
      </c>
    </row>
    <row r="2647" spans="1:12" x14ac:dyDescent="0.2">
      <c r="A2647" s="66" t="s">
        <v>53</v>
      </c>
      <c r="B2647" s="6">
        <v>45479</v>
      </c>
      <c r="C2647" s="71" t="str">
        <f t="shared" si="160"/>
        <v>Сб</v>
      </c>
      <c r="E2647" s="30">
        <v>0</v>
      </c>
      <c r="H2647" s="30" t="s">
        <v>23</v>
      </c>
      <c r="I2647" s="69">
        <f t="shared" si="159"/>
        <v>45474</v>
      </c>
      <c r="J2647" s="30" t="str">
        <f>CHOOSE(SUMPRODUCT((K2647:L2647&gt;0)*{1,2})+1,"","переработка","норма","норма + переработка")</f>
        <v/>
      </c>
      <c r="K2647" s="30">
        <f t="shared" si="161"/>
        <v>0</v>
      </c>
      <c r="L2647" s="30">
        <f>IF(A2647="В/П",,MIN(SUMIFS(L$3:L2646,H$3:H2646,H2647,B$3:B2646,B2647)+E2647,8)-SUMIFS(L$3:L2646,H$3:H2646,H2647,B$3:B2646,B2647))</f>
        <v>0</v>
      </c>
    </row>
    <row r="2648" spans="1:12" x14ac:dyDescent="0.2">
      <c r="A2648" s="66" t="s">
        <v>53</v>
      </c>
      <c r="B2648" s="6">
        <v>45480</v>
      </c>
      <c r="C2648" s="71" t="str">
        <f t="shared" si="160"/>
        <v>Вс</v>
      </c>
      <c r="D2648" s="30" t="s">
        <v>34</v>
      </c>
      <c r="E2648" s="30">
        <v>4</v>
      </c>
      <c r="H2648" s="30" t="s">
        <v>23</v>
      </c>
      <c r="I2648" s="69">
        <f t="shared" si="159"/>
        <v>45474</v>
      </c>
      <c r="J2648" s="30" t="str">
        <f>CHOOSE(SUMPRODUCT((K2648:L2648&gt;0)*{1,2})+1,"","переработка","норма","норма + переработка")</f>
        <v>переработка</v>
      </c>
      <c r="K2648" s="30">
        <f t="shared" si="161"/>
        <v>4</v>
      </c>
      <c r="L2648" s="30">
        <f>IF(A2648="В/П",,MIN(SUMIFS(L$3:L2647,H$3:H2647,H2648,B$3:B2647,B2648)+E2648,8)-SUMIFS(L$3:L2647,H$3:H2647,H2648,B$3:B2647,B2648))</f>
        <v>0</v>
      </c>
    </row>
    <row r="2649" spans="1:12" x14ac:dyDescent="0.2">
      <c r="B2649" s="6">
        <v>45481</v>
      </c>
      <c r="C2649" s="71" t="str">
        <f>TEXT(B2649,"ДДД")</f>
        <v>Пн</v>
      </c>
      <c r="D2649" s="30" t="s">
        <v>34</v>
      </c>
      <c r="E2649" s="30">
        <v>2</v>
      </c>
      <c r="H2649" s="30" t="s">
        <v>23</v>
      </c>
      <c r="I2649" s="69">
        <f>EOMONTH(B2649,-1)+1</f>
        <v>45474</v>
      </c>
      <c r="J2649" s="30" t="str">
        <f>CHOOSE(SUMPRODUCT((K2649:L2649&gt;0)*{1,2})+1,"","переработка","норма","норма + переработка")</f>
        <v>норма</v>
      </c>
      <c r="K2649" s="30">
        <f>MIN(E2649,E2649-L2649)</f>
        <v>0</v>
      </c>
      <c r="L2649" s="30">
        <f>IF(A2649="В/П",,MIN(SUMIFS(L$3:L2648,H$3:H2648,H2649,B$3:B2648,B2649)+E2649,8)-SUMIFS(L$3:L2648,H$3:H2648,H2649,B$3:B2648,B2649))</f>
        <v>2</v>
      </c>
    </row>
    <row r="2650" spans="1:12" x14ac:dyDescent="0.2">
      <c r="B2650" s="6">
        <v>45481</v>
      </c>
      <c r="C2650" s="71" t="str">
        <f t="shared" si="160"/>
        <v>Пн</v>
      </c>
      <c r="D2650" s="30" t="s">
        <v>102</v>
      </c>
      <c r="E2650" s="30">
        <v>6</v>
      </c>
      <c r="H2650" s="30" t="s">
        <v>23</v>
      </c>
      <c r="I2650" s="69">
        <f t="shared" si="159"/>
        <v>45474</v>
      </c>
      <c r="J2650" s="30" t="str">
        <f>CHOOSE(SUMPRODUCT((K2650:L2650&gt;0)*{1,2})+1,"","переработка","норма","норма + переработка")</f>
        <v>норма</v>
      </c>
      <c r="K2650" s="30">
        <f t="shared" si="161"/>
        <v>0</v>
      </c>
      <c r="L2650" s="30">
        <f>IF(A2650="В/П",,MIN(SUMIFS(L$3:L2649,H$3:H2649,H2650,B$3:B2649,B2650)+E2650,8)-SUMIFS(L$3:L2649,H$3:H2649,H2650,B$3:B2649,B2650))</f>
        <v>6</v>
      </c>
    </row>
    <row r="2651" spans="1:12" x14ac:dyDescent="0.2">
      <c r="B2651" s="6">
        <v>45482</v>
      </c>
      <c r="C2651" s="71" t="str">
        <f>TEXT(B2651,"ДДД")</f>
        <v>Вт</v>
      </c>
      <c r="D2651" s="30" t="s">
        <v>34</v>
      </c>
      <c r="E2651" s="30">
        <v>4</v>
      </c>
      <c r="H2651" s="30" t="s">
        <v>23</v>
      </c>
      <c r="I2651" s="69">
        <f>EOMONTH(B2651,-1)+1</f>
        <v>45474</v>
      </c>
      <c r="J2651" s="30" t="str">
        <f>CHOOSE(SUMPRODUCT((K2651:L2651&gt;0)*{1,2})+1,"","переработка","норма","норма + переработка")</f>
        <v>норма</v>
      </c>
      <c r="K2651" s="30">
        <f>MIN(E2651,E2651-L2651)</f>
        <v>0</v>
      </c>
      <c r="L2651" s="30">
        <f>IF(A2651="В/П",,MIN(SUMIFS(L$3:L2650,H$3:H2650,H2651,B$3:B2650,B2651)+E2651,8)-SUMIFS(L$3:L2650,H$3:H2650,H2651,B$3:B2650,B2651))</f>
        <v>4</v>
      </c>
    </row>
    <row r="2652" spans="1:12" x14ac:dyDescent="0.2">
      <c r="B2652" s="6">
        <v>45482</v>
      </c>
      <c r="C2652" s="71" t="str">
        <f t="shared" si="160"/>
        <v>Вт</v>
      </c>
      <c r="D2652" s="30" t="s">
        <v>102</v>
      </c>
      <c r="E2652" s="30">
        <v>4</v>
      </c>
      <c r="H2652" s="30" t="s">
        <v>23</v>
      </c>
      <c r="I2652" s="69">
        <f t="shared" si="159"/>
        <v>45474</v>
      </c>
      <c r="J2652" s="30" t="str">
        <f>CHOOSE(SUMPRODUCT((K2652:L2652&gt;0)*{1,2})+1,"","переработка","норма","норма + переработка")</f>
        <v>норма</v>
      </c>
      <c r="K2652" s="30">
        <f t="shared" si="161"/>
        <v>0</v>
      </c>
      <c r="L2652" s="30">
        <f>IF(A2652="В/П",,MIN(SUMIFS(L$3:L2651,H$3:H2651,H2652,B$3:B2651,B2652)+E2652,8)-SUMIFS(L$3:L2651,H$3:H2651,H2652,B$3:B2651,B2652))</f>
        <v>4</v>
      </c>
    </row>
    <row r="2653" spans="1:12" x14ac:dyDescent="0.2">
      <c r="B2653" s="6">
        <v>45483</v>
      </c>
      <c r="C2653" s="71" t="str">
        <f t="shared" si="160"/>
        <v>Ср</v>
      </c>
      <c r="D2653" s="30" t="s">
        <v>79</v>
      </c>
      <c r="E2653" s="30">
        <v>8</v>
      </c>
      <c r="H2653" s="30" t="s">
        <v>23</v>
      </c>
      <c r="I2653" s="69">
        <f t="shared" si="159"/>
        <v>45474</v>
      </c>
      <c r="J2653" s="30" t="str">
        <f>CHOOSE(SUMPRODUCT((K2653:L2653&gt;0)*{1,2})+1,"","переработка","норма","норма + переработка")</f>
        <v>норма</v>
      </c>
      <c r="K2653" s="30">
        <f t="shared" si="161"/>
        <v>0</v>
      </c>
      <c r="L2653" s="30">
        <f>IF(A2653="В/П",,MIN(SUMIFS(L$3:L2652,H$3:H2652,H2653,B$3:B2652,B2653)+E2653,8)-SUMIFS(L$3:L2652,H$3:H2652,H2653,B$3:B2652,B2653))</f>
        <v>8</v>
      </c>
    </row>
    <row r="2654" spans="1:12" x14ac:dyDescent="0.2">
      <c r="B2654" s="6">
        <v>45484</v>
      </c>
      <c r="C2654" s="71" t="str">
        <f t="shared" si="160"/>
        <v>Чт</v>
      </c>
      <c r="D2654" s="30" t="s">
        <v>79</v>
      </c>
      <c r="E2654" s="30">
        <v>8</v>
      </c>
      <c r="H2654" s="30" t="s">
        <v>23</v>
      </c>
      <c r="I2654" s="69">
        <f t="shared" si="159"/>
        <v>45474</v>
      </c>
      <c r="J2654" s="30" t="str">
        <f>CHOOSE(SUMPRODUCT((K2654:L2654&gt;0)*{1,2})+1,"","переработка","норма","норма + переработка")</f>
        <v>норма</v>
      </c>
      <c r="K2654" s="30">
        <f t="shared" si="161"/>
        <v>0</v>
      </c>
      <c r="L2654" s="30">
        <f>IF(A2654="В/П",,MIN(SUMIFS(L$3:L2653,H$3:H2653,H2654,B$3:B2653,B2654)+E2654,8)-SUMIFS(L$3:L2653,H$3:H2653,H2654,B$3:B2653,B2654))</f>
        <v>8</v>
      </c>
    </row>
    <row r="2655" spans="1:12" x14ac:dyDescent="0.2">
      <c r="B2655" s="6">
        <v>45485</v>
      </c>
      <c r="C2655" s="71" t="str">
        <f t="shared" si="160"/>
        <v>Пт</v>
      </c>
      <c r="D2655" s="30" t="s">
        <v>79</v>
      </c>
      <c r="E2655" s="30">
        <v>8</v>
      </c>
      <c r="H2655" s="30" t="s">
        <v>23</v>
      </c>
      <c r="I2655" s="69">
        <f t="shared" si="159"/>
        <v>45474</v>
      </c>
      <c r="J2655" s="30" t="str">
        <f>CHOOSE(SUMPRODUCT((K2655:L2655&gt;0)*{1,2})+1,"","переработка","норма","норма + переработка")</f>
        <v>норма</v>
      </c>
      <c r="K2655" s="30">
        <f t="shared" si="161"/>
        <v>0</v>
      </c>
      <c r="L2655" s="30">
        <f>IF(A2655="В/П",,MIN(SUMIFS(L$3:L2654,H$3:H2654,H2655,B$3:B2654,B2655)+E2655,8)-SUMIFS(L$3:L2654,H$3:H2654,H2655,B$3:B2654,B2655))</f>
        <v>8</v>
      </c>
    </row>
    <row r="2656" spans="1:12" x14ac:dyDescent="0.2">
      <c r="A2656" s="66" t="s">
        <v>53</v>
      </c>
      <c r="B2656" s="6">
        <v>45486</v>
      </c>
      <c r="C2656" s="71" t="str">
        <f t="shared" si="160"/>
        <v>Сб</v>
      </c>
      <c r="D2656" s="30" t="s">
        <v>102</v>
      </c>
      <c r="E2656" s="30">
        <v>8</v>
      </c>
      <c r="H2656" s="30" t="s">
        <v>23</v>
      </c>
      <c r="I2656" s="69">
        <f t="shared" si="159"/>
        <v>45474</v>
      </c>
      <c r="J2656" s="30" t="str">
        <f>CHOOSE(SUMPRODUCT((K2656:L2656&gt;0)*{1,2})+1,"","переработка","норма","норма + переработка")</f>
        <v>переработка</v>
      </c>
      <c r="K2656" s="30">
        <f t="shared" si="161"/>
        <v>8</v>
      </c>
      <c r="L2656" s="30">
        <f>IF(A2656="В/П",,MIN(SUMIFS(L$3:L2655,H$3:H2655,H2656,B$3:B2655,B2656)+E2656,8)-SUMIFS(L$3:L2655,H$3:H2655,H2656,B$3:B2655,B2656))</f>
        <v>0</v>
      </c>
    </row>
    <row r="2657" spans="1:12" x14ac:dyDescent="0.2">
      <c r="A2657" s="66" t="s">
        <v>53</v>
      </c>
      <c r="B2657" s="6">
        <v>45487</v>
      </c>
      <c r="C2657" s="71" t="str">
        <f t="shared" si="160"/>
        <v>Вс</v>
      </c>
      <c r="D2657" s="30" t="s">
        <v>102</v>
      </c>
      <c r="E2657" s="30">
        <v>8</v>
      </c>
      <c r="H2657" s="30" t="s">
        <v>23</v>
      </c>
      <c r="I2657" s="69">
        <f t="shared" si="159"/>
        <v>45474</v>
      </c>
      <c r="J2657" s="30" t="str">
        <f>CHOOSE(SUMPRODUCT((K2657:L2657&gt;0)*{1,2})+1,"","переработка","норма","норма + переработка")</f>
        <v>переработка</v>
      </c>
      <c r="K2657" s="30">
        <f t="shared" si="161"/>
        <v>8</v>
      </c>
      <c r="L2657" s="30">
        <f>IF(A2657="В/П",,MIN(SUMIFS(L$3:L2656,H$3:H2656,H2657,B$3:B2656,B2657)+E2657,8)-SUMIFS(L$3:L2656,H$3:H2656,H2657,B$3:B2656,B2657))</f>
        <v>0</v>
      </c>
    </row>
    <row r="2658" spans="1:12" x14ac:dyDescent="0.2">
      <c r="B2658" s="6">
        <v>45488</v>
      </c>
      <c r="C2658" s="71" t="str">
        <f t="shared" si="160"/>
        <v>Пн</v>
      </c>
      <c r="D2658" s="30" t="s">
        <v>102</v>
      </c>
      <c r="E2658" s="30">
        <v>8</v>
      </c>
      <c r="H2658" s="30" t="s">
        <v>23</v>
      </c>
      <c r="I2658" s="69">
        <f t="shared" si="159"/>
        <v>45474</v>
      </c>
      <c r="J2658" s="30" t="str">
        <f>CHOOSE(SUMPRODUCT((K2658:L2658&gt;0)*{1,2})+1,"","переработка","норма","норма + переработка")</f>
        <v>норма</v>
      </c>
      <c r="K2658" s="30">
        <f t="shared" si="161"/>
        <v>0</v>
      </c>
      <c r="L2658" s="30">
        <f>IF(A2658="В/П",,MIN(SUMIFS(L$3:L2657,H$3:H2657,H2658,B$3:B2657,B2658)+E2658,8)-SUMIFS(L$3:L2657,H$3:H2657,H2658,B$3:B2657,B2658))</f>
        <v>8</v>
      </c>
    </row>
    <row r="2659" spans="1:12" x14ac:dyDescent="0.2">
      <c r="B2659" s="6">
        <v>45489</v>
      </c>
      <c r="C2659" s="71" t="str">
        <f t="shared" si="160"/>
        <v>Вт</v>
      </c>
      <c r="E2659" s="30">
        <v>0</v>
      </c>
      <c r="H2659" s="30" t="s">
        <v>23</v>
      </c>
      <c r="I2659" s="69">
        <f t="shared" si="159"/>
        <v>45474</v>
      </c>
      <c r="J2659" s="30" t="str">
        <f>CHOOSE(SUMPRODUCT((K2659:L2659&gt;0)*{1,2})+1,"","переработка","норма","норма + переработка")</f>
        <v/>
      </c>
      <c r="K2659" s="30">
        <f t="shared" si="161"/>
        <v>0</v>
      </c>
      <c r="L2659" s="30">
        <f>IF(A2659="В/П",,MIN(SUMIFS(L$3:L2658,H$3:H2658,H2659,B$3:B2658,B2659)+E2659,8)-SUMIFS(L$3:L2658,H$3:H2658,H2659,B$3:B2658,B2659))</f>
        <v>0</v>
      </c>
    </row>
    <row r="2660" spans="1:12" x14ac:dyDescent="0.2">
      <c r="B2660" s="6">
        <v>45490</v>
      </c>
      <c r="C2660" s="71" t="str">
        <f t="shared" si="160"/>
        <v>Ср</v>
      </c>
      <c r="E2660" s="30">
        <v>0</v>
      </c>
      <c r="H2660" s="30" t="s">
        <v>23</v>
      </c>
      <c r="I2660" s="69">
        <f t="shared" si="159"/>
        <v>45474</v>
      </c>
      <c r="J2660" s="30" t="str">
        <f>CHOOSE(SUMPRODUCT((K2660:L2660&gt;0)*{1,2})+1,"","переработка","норма","норма + переработка")</f>
        <v/>
      </c>
      <c r="K2660" s="30">
        <f t="shared" si="161"/>
        <v>0</v>
      </c>
      <c r="L2660" s="30">
        <f>IF(A2660="В/П",,MIN(SUMIFS(L$3:L2659,H$3:H2659,H2660,B$3:B2659,B2660)+E2660,8)-SUMIFS(L$3:L2659,H$3:H2659,H2660,B$3:B2659,B2660))</f>
        <v>0</v>
      </c>
    </row>
    <row r="2661" spans="1:12" x14ac:dyDescent="0.2">
      <c r="B2661" s="6">
        <v>45491</v>
      </c>
      <c r="C2661" s="71" t="str">
        <f t="shared" si="160"/>
        <v>Чт</v>
      </c>
      <c r="E2661" s="30">
        <v>0</v>
      </c>
      <c r="H2661" s="30" t="s">
        <v>23</v>
      </c>
      <c r="I2661" s="69">
        <f t="shared" si="159"/>
        <v>45474</v>
      </c>
      <c r="J2661" s="30" t="str">
        <f>CHOOSE(SUMPRODUCT((K2661:L2661&gt;0)*{1,2})+1,"","переработка","норма","норма + переработка")</f>
        <v/>
      </c>
      <c r="K2661" s="30">
        <f t="shared" si="161"/>
        <v>0</v>
      </c>
      <c r="L2661" s="30">
        <f>IF(A2661="В/П",,MIN(SUMIFS(L$3:L2660,H$3:H2660,H2661,B$3:B2660,B2661)+E2661,8)-SUMIFS(L$3:L2660,H$3:H2660,H2661,B$3:B2660,B2661))</f>
        <v>0</v>
      </c>
    </row>
    <row r="2662" spans="1:12" x14ac:dyDescent="0.2">
      <c r="B2662" s="6">
        <v>45492</v>
      </c>
      <c r="C2662" s="71" t="str">
        <f>TEXT(B2662,"ДДД")</f>
        <v>Пт</v>
      </c>
      <c r="D2662" s="30" t="s">
        <v>79</v>
      </c>
      <c r="E2662" s="30">
        <v>6</v>
      </c>
      <c r="H2662" s="30" t="s">
        <v>23</v>
      </c>
      <c r="I2662" s="69">
        <f>EOMONTH(B2662,-1)+1</f>
        <v>45474</v>
      </c>
      <c r="J2662" s="30" t="str">
        <f>CHOOSE(SUMPRODUCT((K2662:L2662&gt;0)*{1,2})+1,"","переработка","норма","норма + переработка")</f>
        <v>норма</v>
      </c>
      <c r="K2662" s="30">
        <f>MIN(E2662,E2662-L2662)</f>
        <v>0</v>
      </c>
      <c r="L2662" s="30">
        <f>IF(A2662="В/П",,MIN(SUMIFS(L$3:L2661,H$3:H2661,H2662,B$3:B2661,B2662)+E2662,8)-SUMIFS(L$3:L2661,H$3:H2661,H2662,B$3:B2661,B2662))</f>
        <v>6</v>
      </c>
    </row>
    <row r="2663" spans="1:12" x14ac:dyDescent="0.2">
      <c r="B2663" s="6">
        <v>45492</v>
      </c>
      <c r="C2663" s="71" t="str">
        <f t="shared" si="160"/>
        <v>Пт</v>
      </c>
      <c r="D2663" s="30" t="s">
        <v>102</v>
      </c>
      <c r="E2663" s="30">
        <v>2</v>
      </c>
      <c r="H2663" s="30" t="s">
        <v>23</v>
      </c>
      <c r="I2663" s="69">
        <f t="shared" si="159"/>
        <v>45474</v>
      </c>
      <c r="J2663" s="30" t="str">
        <f>CHOOSE(SUMPRODUCT((K2663:L2663&gt;0)*{1,2})+1,"","переработка","норма","норма + переработка")</f>
        <v>норма</v>
      </c>
      <c r="K2663" s="30">
        <f t="shared" si="161"/>
        <v>0</v>
      </c>
      <c r="L2663" s="30">
        <f>IF(A2663="В/П",,MIN(SUMIFS(L$3:L2662,H$3:H2662,H2663,B$3:B2662,B2663)+E2663,8)-SUMIFS(L$3:L2662,H$3:H2662,H2663,B$3:B2662,B2663))</f>
        <v>2</v>
      </c>
    </row>
    <row r="2664" spans="1:12" x14ac:dyDescent="0.2">
      <c r="A2664" s="66" t="s">
        <v>53</v>
      </c>
      <c r="B2664" s="6">
        <v>45493</v>
      </c>
      <c r="C2664" s="71" t="str">
        <f t="shared" si="160"/>
        <v>Сб</v>
      </c>
      <c r="E2664" s="30">
        <v>0</v>
      </c>
      <c r="H2664" s="30" t="s">
        <v>23</v>
      </c>
      <c r="I2664" s="69">
        <f t="shared" si="159"/>
        <v>45474</v>
      </c>
      <c r="J2664" s="30" t="str">
        <f>CHOOSE(SUMPRODUCT((K2664:L2664&gt;0)*{1,2})+1,"","переработка","норма","норма + переработка")</f>
        <v/>
      </c>
      <c r="K2664" s="30">
        <f t="shared" si="161"/>
        <v>0</v>
      </c>
      <c r="L2664" s="30">
        <f>IF(A2664="В/П",,MIN(SUMIFS(L$3:L2663,H$3:H2663,H2664,B$3:B2663,B2664)+E2664,8)-SUMIFS(L$3:L2663,H$3:H2663,H2664,B$3:B2663,B2664))</f>
        <v>0</v>
      </c>
    </row>
    <row r="2665" spans="1:12" x14ac:dyDescent="0.2">
      <c r="A2665" s="66" t="s">
        <v>53</v>
      </c>
      <c r="B2665" s="6">
        <v>45494</v>
      </c>
      <c r="C2665" s="71" t="str">
        <f t="shared" si="160"/>
        <v>Вс</v>
      </c>
      <c r="D2665" s="30" t="s">
        <v>79</v>
      </c>
      <c r="E2665" s="30">
        <v>4</v>
      </c>
      <c r="H2665" s="30" t="s">
        <v>23</v>
      </c>
      <c r="I2665" s="69">
        <f t="shared" si="159"/>
        <v>45474</v>
      </c>
      <c r="J2665" s="30" t="str">
        <f>CHOOSE(SUMPRODUCT((K2665:L2665&gt;0)*{1,2})+1,"","переработка","норма","норма + переработка")</f>
        <v>переработка</v>
      </c>
      <c r="K2665" s="30">
        <f t="shared" si="161"/>
        <v>4</v>
      </c>
      <c r="L2665" s="30">
        <f>IF(A2665="В/П",,MIN(SUMIFS(L$3:L2664,H$3:H2664,H2665,B$3:B2664,B2665)+E2665,8)-SUMIFS(L$3:L2664,H$3:H2664,H2665,B$3:B2664,B2665))</f>
        <v>0</v>
      </c>
    </row>
    <row r="2666" spans="1:12" x14ac:dyDescent="0.2">
      <c r="B2666" s="6">
        <v>45495</v>
      </c>
      <c r="C2666" s="71" t="str">
        <f>TEXT(B2666,"ДДД")</f>
        <v>Пн</v>
      </c>
      <c r="D2666" s="30" t="s">
        <v>79</v>
      </c>
      <c r="E2666" s="30">
        <v>6</v>
      </c>
      <c r="H2666" s="30" t="s">
        <v>23</v>
      </c>
      <c r="I2666" s="69">
        <f>EOMONTH(B2666,-1)+1</f>
        <v>45474</v>
      </c>
      <c r="J2666" s="30" t="str">
        <f>CHOOSE(SUMPRODUCT((K2666:L2666&gt;0)*{1,2})+1,"","переработка","норма","норма + переработка")</f>
        <v>норма</v>
      </c>
      <c r="K2666" s="30">
        <f>MIN(E2666,E2666-L2666)</f>
        <v>0</v>
      </c>
      <c r="L2666" s="30">
        <f>IF(A2666="В/П",,MIN(SUMIFS(L$3:L2665,H$3:H2665,H2666,B$3:B2665,B2666)+E2666,8)-SUMIFS(L$3:L2665,H$3:H2665,H2666,B$3:B2665,B2666))</f>
        <v>6</v>
      </c>
    </row>
    <row r="2667" spans="1:12" x14ac:dyDescent="0.2">
      <c r="B2667" s="6">
        <v>45495</v>
      </c>
      <c r="C2667" s="71" t="str">
        <f t="shared" si="160"/>
        <v>Пн</v>
      </c>
      <c r="D2667" s="30" t="s">
        <v>102</v>
      </c>
      <c r="E2667" s="30">
        <v>2</v>
      </c>
      <c r="H2667" s="30" t="s">
        <v>23</v>
      </c>
      <c r="I2667" s="69">
        <f t="shared" si="159"/>
        <v>45474</v>
      </c>
      <c r="J2667" s="30" t="str">
        <f>CHOOSE(SUMPRODUCT((K2667:L2667&gt;0)*{1,2})+1,"","переработка","норма","норма + переработка")</f>
        <v>норма</v>
      </c>
      <c r="K2667" s="30">
        <f t="shared" si="161"/>
        <v>0</v>
      </c>
      <c r="L2667" s="30">
        <f>IF(A2667="В/П",,MIN(SUMIFS(L$3:L2666,H$3:H2666,H2667,B$3:B2666,B2667)+E2667,8)-SUMIFS(L$3:L2666,H$3:H2666,H2667,B$3:B2666,B2667))</f>
        <v>2</v>
      </c>
    </row>
    <row r="2668" spans="1:12" x14ac:dyDescent="0.2">
      <c r="B2668" s="6">
        <v>45496</v>
      </c>
      <c r="C2668" s="71" t="str">
        <f>TEXT(B2668,"ДДД")</f>
        <v>Вт</v>
      </c>
      <c r="D2668" s="30" t="s">
        <v>79</v>
      </c>
      <c r="E2668" s="30">
        <v>4</v>
      </c>
      <c r="H2668" s="30" t="s">
        <v>23</v>
      </c>
      <c r="I2668" s="69">
        <f>EOMONTH(B2668,-1)+1</f>
        <v>45474</v>
      </c>
      <c r="J2668" s="30" t="str">
        <f>CHOOSE(SUMPRODUCT((K2668:L2668&gt;0)*{1,2})+1,"","переработка","норма","норма + переработка")</f>
        <v>норма</v>
      </c>
      <c r="K2668" s="30">
        <f>MIN(E2668,E2668-L2668)</f>
        <v>0</v>
      </c>
      <c r="L2668" s="30">
        <f>IF(A2668="В/П",,MIN(SUMIFS(L$3:L2667,H$3:H2667,H2668,B$3:B2667,B2668)+E2668,8)-SUMIFS(L$3:L2667,H$3:H2667,H2668,B$3:B2667,B2668))</f>
        <v>4</v>
      </c>
    </row>
    <row r="2669" spans="1:12" x14ac:dyDescent="0.2">
      <c r="B2669" s="6">
        <v>45496</v>
      </c>
      <c r="C2669" s="71" t="str">
        <f t="shared" si="160"/>
        <v>Вт</v>
      </c>
      <c r="D2669" s="30" t="s">
        <v>102</v>
      </c>
      <c r="E2669" s="30">
        <v>4</v>
      </c>
      <c r="H2669" s="30" t="s">
        <v>23</v>
      </c>
      <c r="I2669" s="69">
        <f t="shared" si="159"/>
        <v>45474</v>
      </c>
      <c r="J2669" s="30" t="str">
        <f>CHOOSE(SUMPRODUCT((K2669:L2669&gt;0)*{1,2})+1,"","переработка","норма","норма + переработка")</f>
        <v>норма</v>
      </c>
      <c r="K2669" s="30">
        <f t="shared" si="161"/>
        <v>0</v>
      </c>
      <c r="L2669" s="30">
        <f>IF(A2669="В/П",,MIN(SUMIFS(L$3:L2668,H$3:H2668,H2669,B$3:B2668,B2669)+E2669,8)-SUMIFS(L$3:L2668,H$3:H2668,H2669,B$3:B2668,B2669))</f>
        <v>4</v>
      </c>
    </row>
    <row r="2670" spans="1:12" x14ac:dyDescent="0.2">
      <c r="B2670" s="6">
        <v>45497</v>
      </c>
      <c r="C2670" s="71" t="str">
        <f t="shared" si="160"/>
        <v>Ср</v>
      </c>
      <c r="D2670" s="30" t="s">
        <v>102</v>
      </c>
      <c r="E2670" s="30">
        <v>8</v>
      </c>
      <c r="H2670" s="30" t="s">
        <v>23</v>
      </c>
      <c r="I2670" s="69">
        <f t="shared" si="159"/>
        <v>45474</v>
      </c>
      <c r="J2670" s="30" t="str">
        <f>CHOOSE(SUMPRODUCT((K2670:L2670&gt;0)*{1,2})+1,"","переработка","норма","норма + переработка")</f>
        <v>норма</v>
      </c>
      <c r="K2670" s="30">
        <f t="shared" si="161"/>
        <v>0</v>
      </c>
      <c r="L2670" s="30">
        <f>IF(A2670="В/П",,MIN(SUMIFS(L$3:L2669,H$3:H2669,H2670,B$3:B2669,B2670)+E2670,8)-SUMIFS(L$3:L2669,H$3:H2669,H2670,B$3:B2669,B2670))</f>
        <v>8</v>
      </c>
    </row>
    <row r="2671" spans="1:12" x14ac:dyDescent="0.2">
      <c r="B2671" s="6">
        <v>45498</v>
      </c>
      <c r="C2671" s="71" t="str">
        <f t="shared" si="160"/>
        <v>Чт</v>
      </c>
      <c r="D2671" s="30" t="s">
        <v>102</v>
      </c>
      <c r="E2671" s="30">
        <v>8</v>
      </c>
      <c r="H2671" s="30" t="s">
        <v>23</v>
      </c>
      <c r="I2671" s="69">
        <f t="shared" si="159"/>
        <v>45474</v>
      </c>
      <c r="J2671" s="30" t="str">
        <f>CHOOSE(SUMPRODUCT((K2671:L2671&gt;0)*{1,2})+1,"","переработка","норма","норма + переработка")</f>
        <v>норма</v>
      </c>
      <c r="K2671" s="30">
        <f t="shared" si="161"/>
        <v>0</v>
      </c>
      <c r="L2671" s="30">
        <f>IF(A2671="В/П",,MIN(SUMIFS(L$3:L2670,H$3:H2670,H2671,B$3:B2670,B2671)+E2671,8)-SUMIFS(L$3:L2670,H$3:H2670,H2671,B$3:B2670,B2671))</f>
        <v>8</v>
      </c>
    </row>
    <row r="2672" spans="1:12" x14ac:dyDescent="0.2">
      <c r="B2672" s="6">
        <v>45499</v>
      </c>
      <c r="C2672" s="71" t="str">
        <f t="shared" si="160"/>
        <v>Пт</v>
      </c>
      <c r="D2672" s="30" t="s">
        <v>102</v>
      </c>
      <c r="E2672" s="30">
        <v>8</v>
      </c>
      <c r="H2672" s="30" t="s">
        <v>23</v>
      </c>
      <c r="I2672" s="69">
        <f t="shared" si="159"/>
        <v>45474</v>
      </c>
      <c r="J2672" s="30" t="str">
        <f>CHOOSE(SUMPRODUCT((K2672:L2672&gt;0)*{1,2})+1,"","переработка","норма","норма + переработка")</f>
        <v>норма</v>
      </c>
      <c r="K2672" s="30">
        <f t="shared" si="161"/>
        <v>0</v>
      </c>
      <c r="L2672" s="30">
        <f>IF(A2672="В/П",,MIN(SUMIFS(L$3:L2671,H$3:H2671,H2672,B$3:B2671,B2672)+E2672,8)-SUMIFS(L$3:L2671,H$3:H2671,H2672,B$3:B2671,B2672))</f>
        <v>8</v>
      </c>
    </row>
    <row r="2673" spans="1:12" x14ac:dyDescent="0.2">
      <c r="A2673" s="66" t="s">
        <v>53</v>
      </c>
      <c r="B2673" s="6">
        <v>45500</v>
      </c>
      <c r="C2673" s="71" t="str">
        <f t="shared" si="160"/>
        <v>Сб</v>
      </c>
      <c r="E2673" s="30">
        <v>0</v>
      </c>
      <c r="H2673" s="30" t="s">
        <v>23</v>
      </c>
      <c r="I2673" s="69">
        <f t="shared" si="159"/>
        <v>45474</v>
      </c>
      <c r="J2673" s="30" t="str">
        <f>CHOOSE(SUMPRODUCT((K2673:L2673&gt;0)*{1,2})+1,"","переработка","норма","норма + переработка")</f>
        <v/>
      </c>
      <c r="K2673" s="30">
        <f t="shared" si="161"/>
        <v>0</v>
      </c>
      <c r="L2673" s="30">
        <f>IF(A2673="В/П",,MIN(SUMIFS(L$3:L2672,H$3:H2672,H2673,B$3:B2672,B2673)+E2673,8)-SUMIFS(L$3:L2672,H$3:H2672,H2673,B$3:B2672,B2673))</f>
        <v>0</v>
      </c>
    </row>
    <row r="2674" spans="1:12" x14ac:dyDescent="0.2">
      <c r="A2674" s="66" t="s">
        <v>53</v>
      </c>
      <c r="B2674" s="6">
        <v>45501</v>
      </c>
      <c r="C2674" s="71" t="str">
        <f t="shared" si="160"/>
        <v>Вс</v>
      </c>
      <c r="E2674" s="30">
        <v>0</v>
      </c>
      <c r="H2674" s="30" t="s">
        <v>23</v>
      </c>
      <c r="I2674" s="69">
        <f t="shared" si="159"/>
        <v>45474</v>
      </c>
      <c r="J2674" s="30" t="str">
        <f>CHOOSE(SUMPRODUCT((K2674:L2674&gt;0)*{1,2})+1,"","переработка","норма","норма + переработка")</f>
        <v/>
      </c>
      <c r="K2674" s="30">
        <f t="shared" si="161"/>
        <v>0</v>
      </c>
      <c r="L2674" s="30">
        <f>IF(A2674="В/П",,MIN(SUMIFS(L$3:L2673,H$3:H2673,H2674,B$3:B2673,B2674)+E2674,8)-SUMIFS(L$3:L2673,H$3:H2673,H2674,B$3:B2673,B2674))</f>
        <v>0</v>
      </c>
    </row>
    <row r="2675" spans="1:12" x14ac:dyDescent="0.2">
      <c r="B2675" s="6">
        <v>45502</v>
      </c>
      <c r="C2675" s="71" t="str">
        <f t="shared" si="160"/>
        <v>Пн</v>
      </c>
      <c r="D2675" s="30" t="s">
        <v>102</v>
      </c>
      <c r="E2675" s="30">
        <v>8</v>
      </c>
      <c r="H2675" s="30" t="s">
        <v>23</v>
      </c>
      <c r="I2675" s="69">
        <f t="shared" si="159"/>
        <v>45474</v>
      </c>
      <c r="J2675" s="30" t="str">
        <f>CHOOSE(SUMPRODUCT((K2675:L2675&gt;0)*{1,2})+1,"","переработка","норма","норма + переработка")</f>
        <v>норма</v>
      </c>
      <c r="K2675" s="30">
        <f t="shared" si="161"/>
        <v>0</v>
      </c>
      <c r="L2675" s="30">
        <f>IF(A2675="В/П",,MIN(SUMIFS(L$3:L2674,H$3:H2674,H2675,B$3:B2674,B2675)+E2675,8)-SUMIFS(L$3:L2674,H$3:H2674,H2675,B$3:B2674,B2675))</f>
        <v>8</v>
      </c>
    </row>
    <row r="2676" spans="1:12" x14ac:dyDescent="0.2">
      <c r="B2676" s="6">
        <v>45503</v>
      </c>
      <c r="C2676" s="71" t="str">
        <f t="shared" si="160"/>
        <v>Вт</v>
      </c>
      <c r="D2676" s="30" t="s">
        <v>102</v>
      </c>
      <c r="E2676" s="30">
        <v>8</v>
      </c>
      <c r="H2676" s="30" t="s">
        <v>23</v>
      </c>
      <c r="I2676" s="69">
        <f t="shared" si="159"/>
        <v>45474</v>
      </c>
      <c r="J2676" s="30" t="str">
        <f>CHOOSE(SUMPRODUCT((K2676:L2676&gt;0)*{1,2})+1,"","переработка","норма","норма + переработка")</f>
        <v>норма</v>
      </c>
      <c r="K2676" s="30">
        <f t="shared" si="161"/>
        <v>0</v>
      </c>
      <c r="L2676" s="30">
        <f>IF(A2676="В/П",,MIN(SUMIFS(L$3:L2675,H$3:H2675,H2676,B$3:B2675,B2676)+E2676,8)-SUMIFS(L$3:L2675,H$3:H2675,H2676,B$3:B2675,B2676))</f>
        <v>8</v>
      </c>
    </row>
    <row r="2677" spans="1:12" x14ac:dyDescent="0.2">
      <c r="B2677" s="6">
        <v>45504</v>
      </c>
      <c r="C2677" s="71" t="str">
        <f t="shared" si="160"/>
        <v>Ср</v>
      </c>
      <c r="D2677" s="30" t="s">
        <v>102</v>
      </c>
      <c r="E2677" s="30">
        <v>8</v>
      </c>
      <c r="H2677" s="30" t="s">
        <v>23</v>
      </c>
      <c r="I2677" s="69">
        <f t="shared" si="159"/>
        <v>45474</v>
      </c>
      <c r="J2677" s="30" t="str">
        <f>CHOOSE(SUMPRODUCT((K2677:L2677&gt;0)*{1,2})+1,"","переработка","норма","норма + переработка")</f>
        <v>норма</v>
      </c>
      <c r="K2677" s="30">
        <f t="shared" si="161"/>
        <v>0</v>
      </c>
      <c r="L2677" s="30">
        <f>IF(A2677="В/П",,MIN(SUMIFS(L$3:L2676,H$3:H2676,H2677,B$3:B2676,B2677)+E2677,8)-SUMIFS(L$3:L2676,H$3:H2676,H2677,B$3:B2676,B2677))</f>
        <v>8</v>
      </c>
    </row>
    <row r="2678" spans="1:12" x14ac:dyDescent="0.2">
      <c r="B2678" s="6">
        <v>45474</v>
      </c>
      <c r="C2678" s="71" t="str">
        <f>TEXT(B2678,"ДДД")</f>
        <v>Пн</v>
      </c>
      <c r="D2678" s="30" t="s">
        <v>87</v>
      </c>
      <c r="E2678" s="30">
        <v>3</v>
      </c>
      <c r="H2678" s="30" t="s">
        <v>25</v>
      </c>
      <c r="I2678" s="69">
        <f>EOMONTH(B2678,-1)+1</f>
        <v>45474</v>
      </c>
      <c r="J2678" s="30" t="str">
        <f>CHOOSE(SUMPRODUCT((K2678:L2678&gt;0)*{1,2})+1,"","переработка","норма","норма + переработка")</f>
        <v>норма</v>
      </c>
      <c r="K2678" s="30">
        <f>MIN(E2678,E2678-L2678)</f>
        <v>0</v>
      </c>
      <c r="L2678" s="30">
        <f>IF(A2678="В/П",,MIN(SUMIFS(L$3:L2677,H$3:H2677,H2678,B$3:B2677,B2678)+E2678,8)-SUMIFS(L$3:L2677,H$3:H2677,H2678,B$3:B2677,B2678))</f>
        <v>3</v>
      </c>
    </row>
    <row r="2679" spans="1:12" x14ac:dyDescent="0.2">
      <c r="B2679" s="6">
        <v>45474</v>
      </c>
      <c r="C2679" s="71" t="str">
        <f t="shared" si="160"/>
        <v>Пн</v>
      </c>
      <c r="D2679" s="30" t="s">
        <v>97</v>
      </c>
      <c r="E2679" s="30">
        <v>5</v>
      </c>
      <c r="H2679" s="30" t="s">
        <v>25</v>
      </c>
      <c r="I2679" s="69">
        <f t="shared" si="159"/>
        <v>45474</v>
      </c>
      <c r="J2679" s="30" t="str">
        <f>CHOOSE(SUMPRODUCT((K2679:L2679&gt;0)*{1,2})+1,"","переработка","норма","норма + переработка")</f>
        <v>норма</v>
      </c>
      <c r="K2679" s="30">
        <f t="shared" si="161"/>
        <v>0</v>
      </c>
      <c r="L2679" s="30">
        <f>IF(A2679="В/П",,MIN(SUMIFS(L$3:L2678,H$3:H2678,H2679,B$3:B2678,B2679)+E2679,8)-SUMIFS(L$3:L2678,H$3:H2678,H2679,B$3:B2678,B2679))</f>
        <v>5</v>
      </c>
    </row>
    <row r="2680" spans="1:12" x14ac:dyDescent="0.2">
      <c r="B2680" s="6">
        <v>45475</v>
      </c>
      <c r="C2680" s="71" t="str">
        <f t="shared" si="160"/>
        <v>Вт</v>
      </c>
      <c r="D2680" s="30" t="s">
        <v>87</v>
      </c>
      <c r="E2680" s="30">
        <v>8</v>
      </c>
      <c r="H2680" s="30" t="s">
        <v>25</v>
      </c>
      <c r="I2680" s="69">
        <f t="shared" si="159"/>
        <v>45474</v>
      </c>
      <c r="J2680" s="30" t="str">
        <f>CHOOSE(SUMPRODUCT((K2680:L2680&gt;0)*{1,2})+1,"","переработка","норма","норма + переработка")</f>
        <v>норма</v>
      </c>
      <c r="K2680" s="30">
        <f t="shared" si="161"/>
        <v>0</v>
      </c>
      <c r="L2680" s="30">
        <f>IF(A2680="В/П",,MIN(SUMIFS(L$3:L2679,H$3:H2679,H2680,B$3:B2679,B2680)+E2680,8)-SUMIFS(L$3:L2679,H$3:H2679,H2680,B$3:B2679,B2680))</f>
        <v>8</v>
      </c>
    </row>
    <row r="2681" spans="1:12" x14ac:dyDescent="0.2">
      <c r="B2681" s="6">
        <v>45476</v>
      </c>
      <c r="C2681" s="71" t="str">
        <f t="shared" si="160"/>
        <v>Ср</v>
      </c>
      <c r="D2681" s="30" t="s">
        <v>87</v>
      </c>
      <c r="E2681" s="30">
        <v>8</v>
      </c>
      <c r="H2681" s="30" t="s">
        <v>25</v>
      </c>
      <c r="I2681" s="69">
        <f t="shared" si="159"/>
        <v>45474</v>
      </c>
      <c r="J2681" s="30" t="str">
        <f>CHOOSE(SUMPRODUCT((K2681:L2681&gt;0)*{1,2})+1,"","переработка","норма","норма + переработка")</f>
        <v>норма</v>
      </c>
      <c r="K2681" s="30">
        <f t="shared" si="161"/>
        <v>0</v>
      </c>
      <c r="L2681" s="30">
        <f>IF(A2681="В/П",,MIN(SUMIFS(L$3:L2680,H$3:H2680,H2681,B$3:B2680,B2681)+E2681,8)-SUMIFS(L$3:L2680,H$3:H2680,H2681,B$3:B2680,B2681))</f>
        <v>8</v>
      </c>
    </row>
    <row r="2682" spans="1:12" x14ac:dyDescent="0.2">
      <c r="B2682" s="6">
        <v>45477</v>
      </c>
      <c r="C2682" s="71" t="str">
        <f t="shared" si="160"/>
        <v>Чт</v>
      </c>
      <c r="D2682" s="30" t="s">
        <v>87</v>
      </c>
      <c r="E2682" s="30">
        <v>8</v>
      </c>
      <c r="H2682" s="30" t="s">
        <v>25</v>
      </c>
      <c r="I2682" s="69">
        <f t="shared" si="159"/>
        <v>45474</v>
      </c>
      <c r="J2682" s="30" t="str">
        <f>CHOOSE(SUMPRODUCT((K2682:L2682&gt;0)*{1,2})+1,"","переработка","норма","норма + переработка")</f>
        <v>норма</v>
      </c>
      <c r="K2682" s="30">
        <f t="shared" si="161"/>
        <v>0</v>
      </c>
      <c r="L2682" s="30">
        <f>IF(A2682="В/П",,MIN(SUMIFS(L$3:L2681,H$3:H2681,H2682,B$3:B2681,B2682)+E2682,8)-SUMIFS(L$3:L2681,H$3:H2681,H2682,B$3:B2681,B2682))</f>
        <v>8</v>
      </c>
    </row>
    <row r="2683" spans="1:12" x14ac:dyDescent="0.2">
      <c r="B2683" s="6">
        <v>45478</v>
      </c>
      <c r="C2683" s="71" t="str">
        <f t="shared" si="160"/>
        <v>Пт</v>
      </c>
      <c r="D2683" s="30" t="s">
        <v>87</v>
      </c>
      <c r="E2683" s="30">
        <v>8</v>
      </c>
      <c r="H2683" s="30" t="s">
        <v>25</v>
      </c>
      <c r="I2683" s="69">
        <f t="shared" si="159"/>
        <v>45474</v>
      </c>
      <c r="J2683" s="30" t="str">
        <f>CHOOSE(SUMPRODUCT((K2683:L2683&gt;0)*{1,2})+1,"","переработка","норма","норма + переработка")</f>
        <v>норма</v>
      </c>
      <c r="K2683" s="30">
        <f t="shared" si="161"/>
        <v>0</v>
      </c>
      <c r="L2683" s="30">
        <f>IF(A2683="В/П",,MIN(SUMIFS(L$3:L2682,H$3:H2682,H2683,B$3:B2682,B2683)+E2683,8)-SUMIFS(L$3:L2682,H$3:H2682,H2683,B$3:B2682,B2683))</f>
        <v>8</v>
      </c>
    </row>
    <row r="2684" spans="1:12" x14ac:dyDescent="0.2">
      <c r="A2684" s="66" t="s">
        <v>53</v>
      </c>
      <c r="B2684" s="6">
        <v>45479</v>
      </c>
      <c r="C2684" s="71" t="str">
        <f t="shared" si="160"/>
        <v>Сб</v>
      </c>
      <c r="E2684" s="30">
        <v>0</v>
      </c>
      <c r="H2684" s="30" t="s">
        <v>25</v>
      </c>
      <c r="I2684" s="69">
        <f t="shared" si="159"/>
        <v>45474</v>
      </c>
      <c r="J2684" s="30" t="str">
        <f>CHOOSE(SUMPRODUCT((K2684:L2684&gt;0)*{1,2})+1,"","переработка","норма","норма + переработка")</f>
        <v/>
      </c>
      <c r="K2684" s="30">
        <f t="shared" si="161"/>
        <v>0</v>
      </c>
      <c r="L2684" s="30">
        <f>IF(A2684="В/П",,MIN(SUMIFS(L$3:L2683,H$3:H2683,H2684,B$3:B2683,B2684)+E2684,8)-SUMIFS(L$3:L2683,H$3:H2683,H2684,B$3:B2683,B2684))</f>
        <v>0</v>
      </c>
    </row>
    <row r="2685" spans="1:12" x14ac:dyDescent="0.2">
      <c r="A2685" s="66" t="s">
        <v>53</v>
      </c>
      <c r="B2685" s="6">
        <v>45480</v>
      </c>
      <c r="C2685" s="71" t="str">
        <f t="shared" si="160"/>
        <v>Вс</v>
      </c>
      <c r="E2685" s="30">
        <v>0</v>
      </c>
      <c r="H2685" s="30" t="s">
        <v>25</v>
      </c>
      <c r="I2685" s="69">
        <f t="shared" si="159"/>
        <v>45474</v>
      </c>
      <c r="J2685" s="30" t="str">
        <f>CHOOSE(SUMPRODUCT((K2685:L2685&gt;0)*{1,2})+1,"","переработка","норма","норма + переработка")</f>
        <v/>
      </c>
      <c r="K2685" s="30">
        <f t="shared" si="161"/>
        <v>0</v>
      </c>
      <c r="L2685" s="30">
        <f>IF(A2685="В/П",,MIN(SUMIFS(L$3:L2684,H$3:H2684,H2685,B$3:B2684,B2685)+E2685,8)-SUMIFS(L$3:L2684,H$3:H2684,H2685,B$3:B2684,B2685))</f>
        <v>0</v>
      </c>
    </row>
    <row r="2686" spans="1:12" x14ac:dyDescent="0.2">
      <c r="B2686" s="6">
        <v>45481</v>
      </c>
      <c r="C2686" s="71" t="str">
        <f t="shared" si="160"/>
        <v>Пн</v>
      </c>
      <c r="D2686" s="30" t="s">
        <v>87</v>
      </c>
      <c r="E2686" s="30">
        <v>8</v>
      </c>
      <c r="H2686" s="30" t="s">
        <v>25</v>
      </c>
      <c r="I2686" s="69">
        <f t="shared" si="159"/>
        <v>45474</v>
      </c>
      <c r="J2686" s="30" t="str">
        <f>CHOOSE(SUMPRODUCT((K2686:L2686&gt;0)*{1,2})+1,"","переработка","норма","норма + переработка")</f>
        <v>норма</v>
      </c>
      <c r="K2686" s="30">
        <f t="shared" si="161"/>
        <v>0</v>
      </c>
      <c r="L2686" s="30">
        <f>IF(A2686="В/П",,MIN(SUMIFS(L$3:L2685,H$3:H2685,H2686,B$3:B2685,B2686)+E2686,8)-SUMIFS(L$3:L2685,H$3:H2685,H2686,B$3:B2685,B2686))</f>
        <v>8</v>
      </c>
    </row>
    <row r="2687" spans="1:12" x14ac:dyDescent="0.2">
      <c r="B2687" s="6">
        <v>45482</v>
      </c>
      <c r="C2687" s="71" t="str">
        <f t="shared" si="160"/>
        <v>Вт</v>
      </c>
      <c r="D2687" s="30" t="s">
        <v>87</v>
      </c>
      <c r="E2687" s="30">
        <v>8</v>
      </c>
      <c r="H2687" s="30" t="s">
        <v>25</v>
      </c>
      <c r="I2687" s="69">
        <f t="shared" si="159"/>
        <v>45474</v>
      </c>
      <c r="J2687" s="30" t="str">
        <f>CHOOSE(SUMPRODUCT((K2687:L2687&gt;0)*{1,2})+1,"","переработка","норма","норма + переработка")</f>
        <v>норма</v>
      </c>
      <c r="K2687" s="30">
        <f t="shared" si="161"/>
        <v>0</v>
      </c>
      <c r="L2687" s="30">
        <f>IF(A2687="В/П",,MIN(SUMIFS(L$3:L2686,H$3:H2686,H2687,B$3:B2686,B2687)+E2687,8)-SUMIFS(L$3:L2686,H$3:H2686,H2687,B$3:B2686,B2687))</f>
        <v>8</v>
      </c>
    </row>
    <row r="2688" spans="1:12" x14ac:dyDescent="0.2">
      <c r="B2688" s="6">
        <v>45483</v>
      </c>
      <c r="C2688" s="71" t="str">
        <f t="shared" si="160"/>
        <v>Ср</v>
      </c>
      <c r="D2688" s="30" t="s">
        <v>87</v>
      </c>
      <c r="E2688" s="30">
        <v>8</v>
      </c>
      <c r="H2688" s="30" t="s">
        <v>25</v>
      </c>
      <c r="I2688" s="69">
        <f t="shared" si="159"/>
        <v>45474</v>
      </c>
      <c r="J2688" s="30" t="str">
        <f>CHOOSE(SUMPRODUCT((K2688:L2688&gt;0)*{1,2})+1,"","переработка","норма","норма + переработка")</f>
        <v>норма</v>
      </c>
      <c r="K2688" s="30">
        <f t="shared" si="161"/>
        <v>0</v>
      </c>
      <c r="L2688" s="30">
        <f>IF(A2688="В/П",,MIN(SUMIFS(L$3:L2687,H$3:H2687,H2688,B$3:B2687,B2688)+E2688,8)-SUMIFS(L$3:L2687,H$3:H2687,H2688,B$3:B2687,B2688))</f>
        <v>8</v>
      </c>
    </row>
    <row r="2689" spans="1:12" x14ac:dyDescent="0.2">
      <c r="B2689" s="6">
        <v>45484</v>
      </c>
      <c r="C2689" s="71" t="str">
        <f t="shared" si="160"/>
        <v>Чт</v>
      </c>
      <c r="D2689" s="30" t="s">
        <v>87</v>
      </c>
      <c r="E2689" s="30">
        <v>8</v>
      </c>
      <c r="H2689" s="30" t="s">
        <v>25</v>
      </c>
      <c r="I2689" s="69">
        <f t="shared" ref="I2689:I2728" si="162">EOMONTH(B2689,-1)+1</f>
        <v>45474</v>
      </c>
      <c r="J2689" s="30" t="str">
        <f>CHOOSE(SUMPRODUCT((K2689:L2689&gt;0)*{1,2})+1,"","переработка","норма","норма + переработка")</f>
        <v>норма</v>
      </c>
      <c r="K2689" s="30">
        <f t="shared" si="161"/>
        <v>0</v>
      </c>
      <c r="L2689" s="30">
        <f>IF(A2689="В/П",,MIN(SUMIFS(L$3:L2688,H$3:H2688,H2689,B$3:B2688,B2689)+E2689,8)-SUMIFS(L$3:L2688,H$3:H2688,H2689,B$3:B2688,B2689))</f>
        <v>8</v>
      </c>
    </row>
    <row r="2690" spans="1:12" x14ac:dyDescent="0.2">
      <c r="B2690" s="6">
        <v>45485</v>
      </c>
      <c r="C2690" s="71" t="str">
        <f>TEXT(B2690,"ДДД")</f>
        <v>Пт</v>
      </c>
      <c r="D2690" s="30" t="s">
        <v>87</v>
      </c>
      <c r="E2690" s="30">
        <v>6</v>
      </c>
      <c r="H2690" s="30" t="s">
        <v>25</v>
      </c>
      <c r="I2690" s="69">
        <f>EOMONTH(B2690,-1)+1</f>
        <v>45474</v>
      </c>
      <c r="J2690" s="30" t="str">
        <f>CHOOSE(SUMPRODUCT((K2690:L2690&gt;0)*{1,2})+1,"","переработка","норма","норма + переработка")</f>
        <v>норма</v>
      </c>
      <c r="K2690" s="30">
        <f>MIN(E2690,E2690-L2690)</f>
        <v>0</v>
      </c>
      <c r="L2690" s="30">
        <f>IF(A2690="В/П",,MIN(SUMIFS(L$3:L2689,H$3:H2689,H2690,B$3:B2689,B2690)+E2690,8)-SUMIFS(L$3:L2689,H$3:H2689,H2690,B$3:B2689,B2690))</f>
        <v>6</v>
      </c>
    </row>
    <row r="2691" spans="1:12" x14ac:dyDescent="0.2">
      <c r="B2691" s="6">
        <v>45485</v>
      </c>
      <c r="C2691" s="71" t="str">
        <f t="shared" si="160"/>
        <v>Пт</v>
      </c>
      <c r="D2691" s="30" t="s">
        <v>55</v>
      </c>
      <c r="E2691" s="30">
        <v>2</v>
      </c>
      <c r="H2691" s="30" t="s">
        <v>25</v>
      </c>
      <c r="I2691" s="69">
        <f t="shared" si="162"/>
        <v>45474</v>
      </c>
      <c r="J2691" s="30" t="str">
        <f>CHOOSE(SUMPRODUCT((K2691:L2691&gt;0)*{1,2})+1,"","переработка","норма","норма + переработка")</f>
        <v>норма</v>
      </c>
      <c r="K2691" s="30">
        <f t="shared" si="161"/>
        <v>0</v>
      </c>
      <c r="L2691" s="30">
        <f>IF(A2691="В/П",,MIN(SUMIFS(L$3:L2690,H$3:H2690,H2691,B$3:B2690,B2691)+E2691,8)-SUMIFS(L$3:L2690,H$3:H2690,H2691,B$3:B2690,B2691))</f>
        <v>2</v>
      </c>
    </row>
    <row r="2692" spans="1:12" x14ac:dyDescent="0.2">
      <c r="A2692" s="66" t="s">
        <v>53</v>
      </c>
      <c r="B2692" s="6">
        <v>45486</v>
      </c>
      <c r="C2692" s="71" t="str">
        <f t="shared" si="160"/>
        <v>Сб</v>
      </c>
      <c r="E2692" s="30">
        <v>0</v>
      </c>
      <c r="H2692" s="30" t="s">
        <v>25</v>
      </c>
      <c r="I2692" s="69">
        <f t="shared" si="162"/>
        <v>45474</v>
      </c>
      <c r="J2692" s="30" t="str">
        <f>CHOOSE(SUMPRODUCT((K2692:L2692&gt;0)*{1,2})+1,"","переработка","норма","норма + переработка")</f>
        <v/>
      </c>
      <c r="K2692" s="30">
        <f t="shared" si="161"/>
        <v>0</v>
      </c>
      <c r="L2692" s="30">
        <f>IF(A2692="В/П",,MIN(SUMIFS(L$3:L2691,H$3:H2691,H2692,B$3:B2691,B2692)+E2692,8)-SUMIFS(L$3:L2691,H$3:H2691,H2692,B$3:B2691,B2692))</f>
        <v>0</v>
      </c>
    </row>
    <row r="2693" spans="1:12" x14ac:dyDescent="0.2">
      <c r="A2693" s="66" t="s">
        <v>53</v>
      </c>
      <c r="B2693" s="6">
        <v>45487</v>
      </c>
      <c r="C2693" s="71" t="str">
        <f t="shared" ref="C2693:C2731" si="163">TEXT(B2693,"ДДД")</f>
        <v>Вс</v>
      </c>
      <c r="E2693" s="30">
        <v>0</v>
      </c>
      <c r="H2693" s="30" t="s">
        <v>25</v>
      </c>
      <c r="I2693" s="69">
        <f t="shared" si="162"/>
        <v>45474</v>
      </c>
      <c r="J2693" s="30" t="str">
        <f>CHOOSE(SUMPRODUCT((K2693:L2693&gt;0)*{1,2})+1,"","переработка","норма","норма + переработка")</f>
        <v/>
      </c>
      <c r="K2693" s="30">
        <f t="shared" si="161"/>
        <v>0</v>
      </c>
      <c r="L2693" s="30">
        <f>IF(A2693="В/П",,MIN(SUMIFS(L$3:L2692,H$3:H2692,H2693,B$3:B2692,B2693)+E2693,8)-SUMIFS(L$3:L2692,H$3:H2692,H2693,B$3:B2692,B2693))</f>
        <v>0</v>
      </c>
    </row>
    <row r="2694" spans="1:12" x14ac:dyDescent="0.2">
      <c r="B2694" s="6">
        <v>45488</v>
      </c>
      <c r="C2694" s="71" t="str">
        <f t="shared" si="163"/>
        <v>Пн</v>
      </c>
      <c r="D2694" s="30" t="s">
        <v>87</v>
      </c>
      <c r="E2694" s="30">
        <v>8</v>
      </c>
      <c r="H2694" s="30" t="s">
        <v>25</v>
      </c>
      <c r="I2694" s="69">
        <f t="shared" si="162"/>
        <v>45474</v>
      </c>
      <c r="J2694" s="30" t="str">
        <f>CHOOSE(SUMPRODUCT((K2694:L2694&gt;0)*{1,2})+1,"","переработка","норма","норма + переработка")</f>
        <v>норма</v>
      </c>
      <c r="K2694" s="30">
        <f t="shared" si="161"/>
        <v>0</v>
      </c>
      <c r="L2694" s="30">
        <f>IF(A2694="В/П",,MIN(SUMIFS(L$3:L2693,H$3:H2693,H2694,B$3:B2693,B2694)+E2694,8)-SUMIFS(L$3:L2693,H$3:H2693,H2694,B$3:B2693,B2694))</f>
        <v>8</v>
      </c>
    </row>
    <row r="2695" spans="1:12" x14ac:dyDescent="0.2">
      <c r="B2695" s="6">
        <v>45489</v>
      </c>
      <c r="C2695" s="71" t="str">
        <f>TEXT(B2695,"ДДД")</f>
        <v>Вт</v>
      </c>
      <c r="D2695" s="30" t="s">
        <v>87</v>
      </c>
      <c r="E2695" s="30">
        <v>7</v>
      </c>
      <c r="H2695" s="30" t="s">
        <v>25</v>
      </c>
      <c r="I2695" s="69">
        <f>EOMONTH(B2695,-1)+1</f>
        <v>45474</v>
      </c>
      <c r="J2695" s="30" t="str">
        <f>CHOOSE(SUMPRODUCT((K2695:L2695&gt;0)*{1,2})+1,"","переработка","норма","норма + переработка")</f>
        <v>норма</v>
      </c>
      <c r="K2695" s="30">
        <f>MIN(E2695,E2695-L2695)</f>
        <v>0</v>
      </c>
      <c r="L2695" s="30">
        <f>IF(A2695="В/П",,MIN(SUMIFS(L$3:L2694,H$3:H2694,H2695,B$3:B2694,B2695)+E2695,8)-SUMIFS(L$3:L2694,H$3:H2694,H2695,B$3:B2694,B2695))</f>
        <v>7</v>
      </c>
    </row>
    <row r="2696" spans="1:12" x14ac:dyDescent="0.2">
      <c r="B2696" s="6">
        <v>45489</v>
      </c>
      <c r="C2696" s="71" t="str">
        <f t="shared" si="163"/>
        <v>Вт</v>
      </c>
      <c r="D2696" s="30" t="s">
        <v>79</v>
      </c>
      <c r="E2696" s="30">
        <v>5</v>
      </c>
      <c r="H2696" s="30" t="s">
        <v>25</v>
      </c>
      <c r="I2696" s="69">
        <f t="shared" si="162"/>
        <v>45474</v>
      </c>
      <c r="J2696" s="30" t="str">
        <f>CHOOSE(SUMPRODUCT((K2696:L2696&gt;0)*{1,2})+1,"","переработка","норма","норма + переработка")</f>
        <v>норма + переработка</v>
      </c>
      <c r="K2696" s="30">
        <f t="shared" si="161"/>
        <v>4</v>
      </c>
      <c r="L2696" s="30">
        <f>IF(A2696="В/П",,MIN(SUMIFS(L$3:L2695,H$3:H2695,H2696,B$3:B2695,B2696)+E2696,8)-SUMIFS(L$3:L2695,H$3:H2695,H2696,B$3:B2695,B2696))</f>
        <v>1</v>
      </c>
    </row>
    <row r="2697" spans="1:12" x14ac:dyDescent="0.2">
      <c r="B2697" s="6">
        <v>45490</v>
      </c>
      <c r="C2697" s="71" t="str">
        <f t="shared" si="163"/>
        <v>Ср</v>
      </c>
      <c r="D2697" s="30" t="s">
        <v>87</v>
      </c>
      <c r="E2697" s="30">
        <v>8</v>
      </c>
      <c r="H2697" s="30" t="s">
        <v>25</v>
      </c>
      <c r="I2697" s="69">
        <f t="shared" si="162"/>
        <v>45474</v>
      </c>
      <c r="J2697" s="30" t="str">
        <f>CHOOSE(SUMPRODUCT((K2697:L2697&gt;0)*{1,2})+1,"","переработка","норма","норма + переработка")</f>
        <v>норма</v>
      </c>
      <c r="K2697" s="30">
        <f t="shared" si="161"/>
        <v>0</v>
      </c>
      <c r="L2697" s="30">
        <f>IF(A2697="В/П",,MIN(SUMIFS(L$3:L2696,H$3:H2696,H2697,B$3:B2696,B2697)+E2697,8)-SUMIFS(L$3:L2696,H$3:H2696,H2697,B$3:B2696,B2697))</f>
        <v>8</v>
      </c>
    </row>
    <row r="2698" spans="1:12" x14ac:dyDescent="0.2">
      <c r="B2698" s="6">
        <v>45491</v>
      </c>
      <c r="C2698" s="71" t="str">
        <f t="shared" si="163"/>
        <v>Чт</v>
      </c>
      <c r="D2698" s="30" t="s">
        <v>87</v>
      </c>
      <c r="E2698" s="30">
        <v>8</v>
      </c>
      <c r="H2698" s="30" t="s">
        <v>25</v>
      </c>
      <c r="I2698" s="69">
        <f t="shared" si="162"/>
        <v>45474</v>
      </c>
      <c r="J2698" s="30" t="str">
        <f>CHOOSE(SUMPRODUCT((K2698:L2698&gt;0)*{1,2})+1,"","переработка","норма","норма + переработка")</f>
        <v>норма</v>
      </c>
      <c r="K2698" s="30">
        <f t="shared" si="161"/>
        <v>0</v>
      </c>
      <c r="L2698" s="30">
        <f>IF(A2698="В/П",,MIN(SUMIFS(L$3:L2697,H$3:H2697,H2698,B$3:B2697,B2698)+E2698,8)-SUMIFS(L$3:L2697,H$3:H2697,H2698,B$3:B2697,B2698))</f>
        <v>8</v>
      </c>
    </row>
    <row r="2699" spans="1:12" x14ac:dyDescent="0.2">
      <c r="B2699" s="6">
        <v>45492</v>
      </c>
      <c r="C2699" s="71" t="str">
        <f t="shared" si="163"/>
        <v>Пт</v>
      </c>
      <c r="D2699" s="30" t="s">
        <v>87</v>
      </c>
      <c r="E2699" s="30">
        <v>8</v>
      </c>
      <c r="H2699" s="30" t="s">
        <v>25</v>
      </c>
      <c r="I2699" s="69">
        <f t="shared" si="162"/>
        <v>45474</v>
      </c>
      <c r="J2699" s="30" t="str">
        <f>CHOOSE(SUMPRODUCT((K2699:L2699&gt;0)*{1,2})+1,"","переработка","норма","норма + переработка")</f>
        <v>норма</v>
      </c>
      <c r="K2699" s="30">
        <f t="shared" si="161"/>
        <v>0</v>
      </c>
      <c r="L2699" s="30">
        <f>IF(A2699="В/П",,MIN(SUMIFS(L$3:L2698,H$3:H2698,H2699,B$3:B2698,B2699)+E2699,8)-SUMIFS(L$3:L2698,H$3:H2698,H2699,B$3:B2698,B2699))</f>
        <v>8</v>
      </c>
    </row>
    <row r="2700" spans="1:12" x14ac:dyDescent="0.2">
      <c r="A2700" s="66" t="s">
        <v>53</v>
      </c>
      <c r="B2700" s="6">
        <v>45493</v>
      </c>
      <c r="C2700" s="71" t="str">
        <f t="shared" si="163"/>
        <v>Сб</v>
      </c>
      <c r="E2700" s="30">
        <v>0</v>
      </c>
      <c r="H2700" s="30" t="s">
        <v>25</v>
      </c>
      <c r="I2700" s="69">
        <f t="shared" si="162"/>
        <v>45474</v>
      </c>
      <c r="J2700" s="30" t="str">
        <f>CHOOSE(SUMPRODUCT((K2700:L2700&gt;0)*{1,2})+1,"","переработка","норма","норма + переработка")</f>
        <v/>
      </c>
      <c r="K2700" s="30">
        <f t="shared" si="161"/>
        <v>0</v>
      </c>
      <c r="L2700" s="30">
        <f>IF(A2700="В/П",,MIN(SUMIFS(L$3:L2699,H$3:H2699,H2700,B$3:B2699,B2700)+E2700,8)-SUMIFS(L$3:L2699,H$3:H2699,H2700,B$3:B2699,B2700))</f>
        <v>0</v>
      </c>
    </row>
    <row r="2701" spans="1:12" x14ac:dyDescent="0.2">
      <c r="A2701" s="66" t="s">
        <v>53</v>
      </c>
      <c r="B2701" s="6">
        <v>45494</v>
      </c>
      <c r="C2701" s="71" t="str">
        <f t="shared" si="163"/>
        <v>Вс</v>
      </c>
      <c r="E2701" s="30">
        <v>0</v>
      </c>
      <c r="H2701" s="30" t="s">
        <v>25</v>
      </c>
      <c r="I2701" s="69">
        <f t="shared" si="162"/>
        <v>45474</v>
      </c>
      <c r="J2701" s="30" t="str">
        <f>CHOOSE(SUMPRODUCT((K2701:L2701&gt;0)*{1,2})+1,"","переработка","норма","норма + переработка")</f>
        <v/>
      </c>
      <c r="K2701" s="30">
        <f t="shared" si="161"/>
        <v>0</v>
      </c>
      <c r="L2701" s="30">
        <f>IF(A2701="В/П",,MIN(SUMIFS(L$3:L2700,H$3:H2700,H2701,B$3:B2700,B2701)+E2701,8)-SUMIFS(L$3:L2700,H$3:H2700,H2701,B$3:B2700,B2701))</f>
        <v>0</v>
      </c>
    </row>
    <row r="2702" spans="1:12" x14ac:dyDescent="0.2">
      <c r="B2702" s="6">
        <v>45495</v>
      </c>
      <c r="C2702" s="71" t="str">
        <f>TEXT(B2702,"ДДД")</f>
        <v>Пн</v>
      </c>
      <c r="D2702" s="30" t="s">
        <v>87</v>
      </c>
      <c r="E2702" s="30">
        <v>5</v>
      </c>
      <c r="H2702" s="30" t="s">
        <v>25</v>
      </c>
      <c r="I2702" s="69">
        <f>EOMONTH(B2702,-1)+1</f>
        <v>45474</v>
      </c>
      <c r="J2702" s="30" t="str">
        <f>CHOOSE(SUMPRODUCT((K2702:L2702&gt;0)*{1,2})+1,"","переработка","норма","норма + переработка")</f>
        <v>норма</v>
      </c>
      <c r="K2702" s="30">
        <f>MIN(E2702,E2702-L2702)</f>
        <v>0</v>
      </c>
      <c r="L2702" s="30">
        <f>IF(A2702="В/П",,MIN(SUMIFS(L$3:L2701,H$3:H2701,H2702,B$3:B2701,B2702)+E2702,8)-SUMIFS(L$3:L2701,H$3:H2701,H2702,B$3:B2701,B2702))</f>
        <v>5</v>
      </c>
    </row>
    <row r="2703" spans="1:12" x14ac:dyDescent="0.2">
      <c r="B2703" s="6">
        <v>45495</v>
      </c>
      <c r="C2703" s="71" t="str">
        <f>TEXT(B2703,"ДДД")</f>
        <v>Пн</v>
      </c>
      <c r="D2703" s="30" t="s">
        <v>85</v>
      </c>
      <c r="E2703" s="30">
        <v>2</v>
      </c>
      <c r="H2703" s="30" t="s">
        <v>25</v>
      </c>
      <c r="I2703" s="69">
        <f>EOMONTH(B2703,-1)+1</f>
        <v>45474</v>
      </c>
      <c r="J2703" s="30" t="str">
        <f>CHOOSE(SUMPRODUCT((K2703:L2703&gt;0)*{1,2})+1,"","переработка","норма","норма + переработка")</f>
        <v>норма</v>
      </c>
      <c r="K2703" s="30">
        <f>MIN(E2703,E2703-L2703)</f>
        <v>0</v>
      </c>
      <c r="L2703" s="30">
        <f>IF(A2703="В/П",,MIN(SUMIFS(L$3:L2702,H$3:H2702,H2703,B$3:B2702,B2703)+E2703,8)-SUMIFS(L$3:L2702,H$3:H2702,H2703,B$3:B2702,B2703))</f>
        <v>2</v>
      </c>
    </row>
    <row r="2704" spans="1:12" x14ac:dyDescent="0.2">
      <c r="B2704" s="6">
        <v>45495</v>
      </c>
      <c r="C2704" s="71" t="str">
        <f t="shared" si="163"/>
        <v>Пн</v>
      </c>
      <c r="D2704" s="30" t="s">
        <v>59</v>
      </c>
      <c r="E2704" s="30">
        <v>1</v>
      </c>
      <c r="H2704" s="30" t="s">
        <v>25</v>
      </c>
      <c r="I2704" s="69">
        <f t="shared" si="162"/>
        <v>45474</v>
      </c>
      <c r="J2704" s="30" t="str">
        <f>CHOOSE(SUMPRODUCT((K2704:L2704&gt;0)*{1,2})+1,"","переработка","норма","норма + переработка")</f>
        <v>норма</v>
      </c>
      <c r="K2704" s="30">
        <f t="shared" si="161"/>
        <v>0</v>
      </c>
      <c r="L2704" s="30">
        <f>IF(A2704="В/П",,MIN(SUMIFS(L$3:L2703,H$3:H2703,H2704,B$3:B2703,B2704)+E2704,8)-SUMIFS(L$3:L2703,H$3:H2703,H2704,B$3:B2703,B2704))</f>
        <v>1</v>
      </c>
    </row>
    <row r="2705" spans="1:12" x14ac:dyDescent="0.2">
      <c r="B2705" s="6">
        <v>45496</v>
      </c>
      <c r="C2705" s="71" t="str">
        <f t="shared" si="163"/>
        <v>Вт</v>
      </c>
      <c r="D2705" s="30" t="s">
        <v>87</v>
      </c>
      <c r="E2705" s="30">
        <v>8</v>
      </c>
      <c r="H2705" s="30" t="s">
        <v>25</v>
      </c>
      <c r="I2705" s="69">
        <f t="shared" si="162"/>
        <v>45474</v>
      </c>
      <c r="J2705" s="30" t="str">
        <f>CHOOSE(SUMPRODUCT((K2705:L2705&gt;0)*{1,2})+1,"","переработка","норма","норма + переработка")</f>
        <v>норма</v>
      </c>
      <c r="K2705" s="30">
        <f t="shared" si="161"/>
        <v>0</v>
      </c>
      <c r="L2705" s="30">
        <f>IF(A2705="В/П",,MIN(SUMIFS(L$3:L2704,H$3:H2704,H2705,B$3:B2704,B2705)+E2705,8)-SUMIFS(L$3:L2704,H$3:H2704,H2705,B$3:B2704,B2705))</f>
        <v>8</v>
      </c>
    </row>
    <row r="2706" spans="1:12" x14ac:dyDescent="0.2">
      <c r="B2706" s="6">
        <v>45497</v>
      </c>
      <c r="C2706" s="71" t="str">
        <f t="shared" si="163"/>
        <v>Ср</v>
      </c>
      <c r="D2706" s="30" t="s">
        <v>85</v>
      </c>
      <c r="E2706" s="30">
        <v>8</v>
      </c>
      <c r="H2706" s="30" t="s">
        <v>25</v>
      </c>
      <c r="I2706" s="69">
        <f t="shared" si="162"/>
        <v>45474</v>
      </c>
      <c r="J2706" s="30" t="str">
        <f>CHOOSE(SUMPRODUCT((K2706:L2706&gt;0)*{1,2})+1,"","переработка","норма","норма + переработка")</f>
        <v>норма</v>
      </c>
      <c r="K2706" s="30">
        <f t="shared" si="161"/>
        <v>0</v>
      </c>
      <c r="L2706" s="30">
        <f>IF(A2706="В/П",,MIN(SUMIFS(L$3:L2705,H$3:H2705,H2706,B$3:B2705,B2706)+E2706,8)-SUMIFS(L$3:L2705,H$3:H2705,H2706,B$3:B2705,B2706))</f>
        <v>8</v>
      </c>
    </row>
    <row r="2707" spans="1:12" x14ac:dyDescent="0.2">
      <c r="B2707" s="6">
        <v>45498</v>
      </c>
      <c r="C2707" s="71" t="str">
        <f>TEXT(B2707,"ДДД")</f>
        <v>Чт</v>
      </c>
      <c r="D2707" s="30" t="s">
        <v>87</v>
      </c>
      <c r="E2707" s="30">
        <v>3</v>
      </c>
      <c r="H2707" s="30" t="s">
        <v>25</v>
      </c>
      <c r="I2707" s="69">
        <f>EOMONTH(B2707,-1)+1</f>
        <v>45474</v>
      </c>
      <c r="J2707" s="30" t="str">
        <f>CHOOSE(SUMPRODUCT((K2707:L2707&gt;0)*{1,2})+1,"","переработка","норма","норма + переработка")</f>
        <v>норма</v>
      </c>
      <c r="K2707" s="30">
        <f>MIN(E2707,E2707-L2707)</f>
        <v>0</v>
      </c>
      <c r="L2707" s="30">
        <f>IF(A2707="В/П",,MIN(SUMIFS(L$3:L2706,H$3:H2706,H2707,B$3:B2706,B2707)+E2707,8)-SUMIFS(L$3:L2706,H$3:H2706,H2707,B$3:B2706,B2707))</f>
        <v>3</v>
      </c>
    </row>
    <row r="2708" spans="1:12" x14ac:dyDescent="0.2">
      <c r="B2708" s="6">
        <v>45498</v>
      </c>
      <c r="C2708" s="71" t="str">
        <f t="shared" si="163"/>
        <v>Чт</v>
      </c>
      <c r="D2708" s="30" t="s">
        <v>85</v>
      </c>
      <c r="E2708" s="30">
        <v>5</v>
      </c>
      <c r="H2708" s="30" t="s">
        <v>25</v>
      </c>
      <c r="I2708" s="69">
        <f t="shared" si="162"/>
        <v>45474</v>
      </c>
      <c r="J2708" s="30" t="str">
        <f>CHOOSE(SUMPRODUCT((K2708:L2708&gt;0)*{1,2})+1,"","переработка","норма","норма + переработка")</f>
        <v>норма</v>
      </c>
      <c r="K2708" s="30">
        <f t="shared" si="161"/>
        <v>0</v>
      </c>
      <c r="L2708" s="30">
        <f>IF(A2708="В/П",,MIN(SUMIFS(L$3:L2707,H$3:H2707,H2708,B$3:B2707,B2708)+E2708,8)-SUMIFS(L$3:L2707,H$3:H2707,H2708,B$3:B2707,B2708))</f>
        <v>5</v>
      </c>
    </row>
    <row r="2709" spans="1:12" x14ac:dyDescent="0.2">
      <c r="B2709" s="6">
        <v>45499</v>
      </c>
      <c r="C2709" s="71" t="str">
        <f t="shared" si="163"/>
        <v>Пт</v>
      </c>
      <c r="D2709" s="30" t="s">
        <v>87</v>
      </c>
      <c r="E2709" s="30">
        <v>8</v>
      </c>
      <c r="H2709" s="30" t="s">
        <v>25</v>
      </c>
      <c r="I2709" s="69">
        <f t="shared" si="162"/>
        <v>45474</v>
      </c>
      <c r="J2709" s="30" t="str">
        <f>CHOOSE(SUMPRODUCT((K2709:L2709&gt;0)*{1,2})+1,"","переработка","норма","норма + переработка")</f>
        <v>норма</v>
      </c>
      <c r="K2709" s="30">
        <f t="shared" si="161"/>
        <v>0</v>
      </c>
      <c r="L2709" s="30">
        <f>IF(A2709="В/П",,MIN(SUMIFS(L$3:L2708,H$3:H2708,H2709,B$3:B2708,B2709)+E2709,8)-SUMIFS(L$3:L2708,H$3:H2708,H2709,B$3:B2708,B2709))</f>
        <v>8</v>
      </c>
    </row>
    <row r="2710" spans="1:12" x14ac:dyDescent="0.2">
      <c r="A2710" s="66" t="s">
        <v>53</v>
      </c>
      <c r="B2710" s="6">
        <v>45500</v>
      </c>
      <c r="C2710" s="71" t="str">
        <f t="shared" si="163"/>
        <v>Сб</v>
      </c>
      <c r="E2710" s="30">
        <v>0</v>
      </c>
      <c r="H2710" s="30" t="s">
        <v>25</v>
      </c>
      <c r="I2710" s="69">
        <f t="shared" si="162"/>
        <v>45474</v>
      </c>
      <c r="J2710" s="30" t="str">
        <f>CHOOSE(SUMPRODUCT((K2710:L2710&gt;0)*{1,2})+1,"","переработка","норма","норма + переработка")</f>
        <v/>
      </c>
      <c r="K2710" s="30">
        <f t="shared" si="161"/>
        <v>0</v>
      </c>
      <c r="L2710" s="30">
        <f>IF(A2710="В/П",,MIN(SUMIFS(L$3:L2709,H$3:H2709,H2710,B$3:B2709,B2710)+E2710,8)-SUMIFS(L$3:L2709,H$3:H2709,H2710,B$3:B2709,B2710))</f>
        <v>0</v>
      </c>
    </row>
    <row r="2711" spans="1:12" x14ac:dyDescent="0.2">
      <c r="A2711" s="66" t="s">
        <v>53</v>
      </c>
      <c r="B2711" s="6">
        <v>45501</v>
      </c>
      <c r="C2711" s="71" t="str">
        <f t="shared" si="163"/>
        <v>Вс</v>
      </c>
      <c r="E2711" s="30">
        <v>0</v>
      </c>
      <c r="H2711" s="30" t="s">
        <v>25</v>
      </c>
      <c r="I2711" s="69">
        <f t="shared" si="162"/>
        <v>45474</v>
      </c>
      <c r="J2711" s="30" t="str">
        <f>CHOOSE(SUMPRODUCT((K2711:L2711&gt;0)*{1,2})+1,"","переработка","норма","норма + переработка")</f>
        <v/>
      </c>
      <c r="K2711" s="30">
        <f t="shared" si="161"/>
        <v>0</v>
      </c>
      <c r="L2711" s="30">
        <f>IF(A2711="В/П",,MIN(SUMIFS(L$3:L2710,H$3:H2710,H2711,B$3:B2710,B2711)+E2711,8)-SUMIFS(L$3:L2710,H$3:H2710,H2711,B$3:B2710,B2711))</f>
        <v>0</v>
      </c>
    </row>
    <row r="2712" spans="1:12" x14ac:dyDescent="0.2">
      <c r="B2712" s="6">
        <v>45502</v>
      </c>
      <c r="C2712" s="71" t="str">
        <f t="shared" si="163"/>
        <v>Пн</v>
      </c>
      <c r="D2712" s="30" t="s">
        <v>85</v>
      </c>
      <c r="E2712" s="30">
        <v>8</v>
      </c>
      <c r="H2712" s="30" t="s">
        <v>25</v>
      </c>
      <c r="I2712" s="69">
        <f t="shared" si="162"/>
        <v>45474</v>
      </c>
      <c r="J2712" s="30" t="str">
        <f>CHOOSE(SUMPRODUCT((K2712:L2712&gt;0)*{1,2})+1,"","переработка","норма","норма + переработка")</f>
        <v>норма</v>
      </c>
      <c r="K2712" s="30">
        <f t="shared" si="161"/>
        <v>0</v>
      </c>
      <c r="L2712" s="30">
        <f>IF(A2712="В/П",,MIN(SUMIFS(L$3:L2711,H$3:H2711,H2712,B$3:B2711,B2712)+E2712,8)-SUMIFS(L$3:L2711,H$3:H2711,H2712,B$3:B2711,B2712))</f>
        <v>8</v>
      </c>
    </row>
    <row r="2713" spans="1:12" x14ac:dyDescent="0.2">
      <c r="B2713" s="6">
        <v>45503</v>
      </c>
      <c r="C2713" s="71" t="str">
        <f t="shared" si="163"/>
        <v>Вт</v>
      </c>
      <c r="D2713" s="30" t="s">
        <v>85</v>
      </c>
      <c r="E2713" s="30">
        <v>8</v>
      </c>
      <c r="H2713" s="30" t="s">
        <v>25</v>
      </c>
      <c r="I2713" s="69">
        <f t="shared" si="162"/>
        <v>45474</v>
      </c>
      <c r="J2713" s="30" t="str">
        <f>CHOOSE(SUMPRODUCT((K2713:L2713&gt;0)*{1,2})+1,"","переработка","норма","норма + переработка")</f>
        <v>норма</v>
      </c>
      <c r="K2713" s="30">
        <f t="shared" si="161"/>
        <v>0</v>
      </c>
      <c r="L2713" s="30">
        <f>IF(A2713="В/П",,MIN(SUMIFS(L$3:L2712,H$3:H2712,H2713,B$3:B2712,B2713)+E2713,8)-SUMIFS(L$3:L2712,H$3:H2712,H2713,B$3:B2712,B2713))</f>
        <v>8</v>
      </c>
    </row>
    <row r="2714" spans="1:12" x14ac:dyDescent="0.2">
      <c r="B2714" s="6">
        <v>45504</v>
      </c>
      <c r="C2714" s="71" t="str">
        <f>TEXT(B2714,"ДДД")</f>
        <v>Ср</v>
      </c>
      <c r="D2714" s="30" t="s">
        <v>87</v>
      </c>
      <c r="E2714" s="30">
        <v>2</v>
      </c>
      <c r="H2714" s="30" t="s">
        <v>25</v>
      </c>
      <c r="I2714" s="69">
        <f>EOMONTH(B2714,-1)+1</f>
        <v>45474</v>
      </c>
      <c r="J2714" s="30" t="str">
        <f>CHOOSE(SUMPRODUCT((K2714:L2714&gt;0)*{1,2})+1,"","переработка","норма","норма + переработка")</f>
        <v>норма</v>
      </c>
      <c r="K2714" s="30">
        <f>MIN(E2714,E2714-L2714)</f>
        <v>0</v>
      </c>
      <c r="L2714" s="30">
        <f>IF(A2714="В/П",,MIN(SUMIFS(L$3:L2713,H$3:H2713,H2714,B$3:B2713,B2714)+E2714,8)-SUMIFS(L$3:L2713,H$3:H2713,H2714,B$3:B2713,B2714))</f>
        <v>2</v>
      </c>
    </row>
    <row r="2715" spans="1:12" x14ac:dyDescent="0.2">
      <c r="B2715" s="6">
        <v>45504</v>
      </c>
      <c r="C2715" s="71" t="str">
        <f>TEXT(B2715,"ДДД")</f>
        <v>Ср</v>
      </c>
      <c r="D2715" s="30" t="s">
        <v>85</v>
      </c>
      <c r="E2715" s="30">
        <v>2</v>
      </c>
      <c r="H2715" s="30" t="s">
        <v>25</v>
      </c>
      <c r="I2715" s="69">
        <f>EOMONTH(B2715,-1)+1</f>
        <v>45474</v>
      </c>
      <c r="J2715" s="30" t="str">
        <f>CHOOSE(SUMPRODUCT((K2715:L2715&gt;0)*{1,2})+1,"","переработка","норма","норма + переработка")</f>
        <v>норма</v>
      </c>
      <c r="K2715" s="30">
        <f>MIN(E2715,E2715-L2715)</f>
        <v>0</v>
      </c>
      <c r="L2715" s="30">
        <f>IF(A2715="В/П",,MIN(SUMIFS(L$3:L2714,H$3:H2714,H2715,B$3:B2714,B2715)+E2715,8)-SUMIFS(L$3:L2714,H$3:H2714,H2715,B$3:B2714,B2715))</f>
        <v>2</v>
      </c>
    </row>
    <row r="2716" spans="1:12" x14ac:dyDescent="0.2">
      <c r="B2716" s="6">
        <v>45504</v>
      </c>
      <c r="C2716" s="71" t="str">
        <f t="shared" si="163"/>
        <v>Ср</v>
      </c>
      <c r="D2716" s="30" t="s">
        <v>24</v>
      </c>
      <c r="E2716" s="30">
        <v>4</v>
      </c>
      <c r="H2716" s="30" t="s">
        <v>25</v>
      </c>
      <c r="I2716" s="69">
        <f t="shared" si="162"/>
        <v>45474</v>
      </c>
      <c r="J2716" s="30" t="str">
        <f>CHOOSE(SUMPRODUCT((K2716:L2716&gt;0)*{1,2})+1,"","переработка","норма","норма + переработка")</f>
        <v>норма</v>
      </c>
      <c r="K2716" s="30">
        <f t="shared" si="161"/>
        <v>0</v>
      </c>
      <c r="L2716" s="30">
        <f>IF(A2716="В/П",,MIN(SUMIFS(L$3:L2715,H$3:H2715,H2716,B$3:B2715,B2716)+E2716,8)-SUMIFS(L$3:L2715,H$3:H2715,H2716,B$3:B2715,B2716))</f>
        <v>4</v>
      </c>
    </row>
    <row r="2717" spans="1:12" x14ac:dyDescent="0.2">
      <c r="B2717" s="6">
        <v>45474</v>
      </c>
      <c r="C2717" s="71" t="str">
        <f t="shared" si="163"/>
        <v>Пн</v>
      </c>
      <c r="D2717" s="30" t="s">
        <v>91</v>
      </c>
      <c r="E2717" s="30">
        <v>8</v>
      </c>
      <c r="H2717" s="30" t="s">
        <v>26</v>
      </c>
      <c r="I2717" s="69">
        <f t="shared" si="162"/>
        <v>45474</v>
      </c>
      <c r="J2717" s="30" t="str">
        <f>CHOOSE(SUMPRODUCT((K2717:L2717&gt;0)*{1,2})+1,"","переработка","норма","норма + переработка")</f>
        <v>норма</v>
      </c>
      <c r="K2717" s="30">
        <f t="shared" ref="K2717:K2750" si="164">MIN(E2717,E2717-L2717)</f>
        <v>0</v>
      </c>
      <c r="L2717" s="30">
        <f>IF(A2717="В/П",,MIN(SUMIFS(L$3:L2716,H$3:H2716,H2717,B$3:B2716,B2717)+E2717,8)-SUMIFS(L$3:L2716,H$3:H2716,H2717,B$3:B2716,B2717))</f>
        <v>8</v>
      </c>
    </row>
    <row r="2718" spans="1:12" x14ac:dyDescent="0.2">
      <c r="B2718" s="6">
        <v>45475</v>
      </c>
      <c r="C2718" s="71" t="str">
        <f t="shared" si="163"/>
        <v>Вт</v>
      </c>
      <c r="D2718" s="30" t="s">
        <v>91</v>
      </c>
      <c r="E2718" s="30">
        <v>8</v>
      </c>
      <c r="H2718" s="30" t="s">
        <v>26</v>
      </c>
      <c r="I2718" s="69">
        <f t="shared" si="162"/>
        <v>45474</v>
      </c>
      <c r="J2718" s="30" t="str">
        <f>CHOOSE(SUMPRODUCT((K2718:L2718&gt;0)*{1,2})+1,"","переработка","норма","норма + переработка")</f>
        <v>норма</v>
      </c>
      <c r="K2718" s="30">
        <f t="shared" si="164"/>
        <v>0</v>
      </c>
      <c r="L2718" s="30">
        <f>IF(A2718="В/П",,MIN(SUMIFS(L$3:L2717,H$3:H2717,H2718,B$3:B2717,B2718)+E2718,8)-SUMIFS(L$3:L2717,H$3:H2717,H2718,B$3:B2717,B2718))</f>
        <v>8</v>
      </c>
    </row>
    <row r="2719" spans="1:12" x14ac:dyDescent="0.2">
      <c r="B2719" s="6">
        <v>45476</v>
      </c>
      <c r="C2719" s="71" t="str">
        <f t="shared" si="163"/>
        <v>Ср</v>
      </c>
      <c r="D2719" s="30" t="s">
        <v>91</v>
      </c>
      <c r="E2719" s="30">
        <v>8</v>
      </c>
      <c r="H2719" s="30" t="s">
        <v>26</v>
      </c>
      <c r="I2719" s="69">
        <f t="shared" si="162"/>
        <v>45474</v>
      </c>
      <c r="J2719" s="30" t="str">
        <f>CHOOSE(SUMPRODUCT((K2719:L2719&gt;0)*{1,2})+1,"","переработка","норма","норма + переработка")</f>
        <v>норма</v>
      </c>
      <c r="K2719" s="30">
        <f t="shared" si="164"/>
        <v>0</v>
      </c>
      <c r="L2719" s="30">
        <f>IF(A2719="В/П",,MIN(SUMIFS(L$3:L2718,H$3:H2718,H2719,B$3:B2718,B2719)+E2719,8)-SUMIFS(L$3:L2718,H$3:H2718,H2719,B$3:B2718,B2719))</f>
        <v>8</v>
      </c>
    </row>
    <row r="2720" spans="1:12" x14ac:dyDescent="0.2">
      <c r="B2720" s="6">
        <v>45477</v>
      </c>
      <c r="C2720" s="71" t="str">
        <f t="shared" si="163"/>
        <v>Чт</v>
      </c>
      <c r="D2720" s="30" t="s">
        <v>91</v>
      </c>
      <c r="E2720" s="30">
        <v>8</v>
      </c>
      <c r="H2720" s="30" t="s">
        <v>26</v>
      </c>
      <c r="I2720" s="69">
        <f t="shared" si="162"/>
        <v>45474</v>
      </c>
      <c r="J2720" s="30" t="str">
        <f>CHOOSE(SUMPRODUCT((K2720:L2720&gt;0)*{1,2})+1,"","переработка","норма","норма + переработка")</f>
        <v>норма</v>
      </c>
      <c r="K2720" s="30">
        <f t="shared" si="164"/>
        <v>0</v>
      </c>
      <c r="L2720" s="30">
        <f>IF(A2720="В/П",,MIN(SUMIFS(L$3:L2719,H$3:H2719,H2720,B$3:B2719,B2720)+E2720,8)-SUMIFS(L$3:L2719,H$3:H2719,H2720,B$3:B2719,B2720))</f>
        <v>8</v>
      </c>
    </row>
    <row r="2721" spans="1:12" x14ac:dyDescent="0.2">
      <c r="B2721" s="6">
        <v>45478</v>
      </c>
      <c r="C2721" s="71" t="str">
        <f t="shared" si="163"/>
        <v>Пт</v>
      </c>
      <c r="D2721" s="30" t="s">
        <v>91</v>
      </c>
      <c r="E2721" s="30">
        <v>8</v>
      </c>
      <c r="H2721" s="30" t="s">
        <v>26</v>
      </c>
      <c r="I2721" s="69">
        <f t="shared" si="162"/>
        <v>45474</v>
      </c>
      <c r="J2721" s="30" t="str">
        <f>CHOOSE(SUMPRODUCT((K2721:L2721&gt;0)*{1,2})+1,"","переработка","норма","норма + переработка")</f>
        <v>норма</v>
      </c>
      <c r="K2721" s="30">
        <f t="shared" si="164"/>
        <v>0</v>
      </c>
      <c r="L2721" s="30">
        <f>IF(A2721="В/П",,MIN(SUMIFS(L$3:L2720,H$3:H2720,H2721,B$3:B2720,B2721)+E2721,8)-SUMIFS(L$3:L2720,H$3:H2720,H2721,B$3:B2720,B2721))</f>
        <v>8</v>
      </c>
    </row>
    <row r="2722" spans="1:12" x14ac:dyDescent="0.2">
      <c r="A2722" s="66" t="s">
        <v>53</v>
      </c>
      <c r="B2722" s="6">
        <v>45479</v>
      </c>
      <c r="C2722" s="71" t="str">
        <f t="shared" si="163"/>
        <v>Сб</v>
      </c>
      <c r="E2722" s="30">
        <v>0</v>
      </c>
      <c r="H2722" s="30" t="s">
        <v>26</v>
      </c>
      <c r="I2722" s="69">
        <f t="shared" si="162"/>
        <v>45474</v>
      </c>
      <c r="J2722" s="30" t="str">
        <f>CHOOSE(SUMPRODUCT((K2722:L2722&gt;0)*{1,2})+1,"","переработка","норма","норма + переработка")</f>
        <v/>
      </c>
      <c r="K2722" s="30">
        <f t="shared" si="164"/>
        <v>0</v>
      </c>
      <c r="L2722" s="30">
        <f>IF(A2722="В/П",,MIN(SUMIFS(L$3:L2721,H$3:H2721,H2722,B$3:B2721,B2722)+E2722,8)-SUMIFS(L$3:L2721,H$3:H2721,H2722,B$3:B2721,B2722))</f>
        <v>0</v>
      </c>
    </row>
    <row r="2723" spans="1:12" x14ac:dyDescent="0.2">
      <c r="A2723" s="66" t="s">
        <v>53</v>
      </c>
      <c r="B2723" s="6">
        <v>45480</v>
      </c>
      <c r="C2723" s="71" t="str">
        <f t="shared" si="163"/>
        <v>Вс</v>
      </c>
      <c r="E2723" s="30">
        <v>0</v>
      </c>
      <c r="H2723" s="30" t="s">
        <v>26</v>
      </c>
      <c r="I2723" s="69">
        <f t="shared" si="162"/>
        <v>45474</v>
      </c>
      <c r="J2723" s="30" t="str">
        <f>CHOOSE(SUMPRODUCT((K2723:L2723&gt;0)*{1,2})+1,"","переработка","норма","норма + переработка")</f>
        <v/>
      </c>
      <c r="K2723" s="30">
        <f t="shared" si="164"/>
        <v>0</v>
      </c>
      <c r="L2723" s="30">
        <f>IF(A2723="В/П",,MIN(SUMIFS(L$3:L2722,H$3:H2722,H2723,B$3:B2722,B2723)+E2723,8)-SUMIFS(L$3:L2722,H$3:H2722,H2723,B$3:B2722,B2723))</f>
        <v>0</v>
      </c>
    </row>
    <row r="2724" spans="1:12" x14ac:dyDescent="0.2">
      <c r="B2724" s="6">
        <v>45481</v>
      </c>
      <c r="C2724" s="71" t="str">
        <f t="shared" si="163"/>
        <v>Пн</v>
      </c>
      <c r="D2724" s="30" t="s">
        <v>91</v>
      </c>
      <c r="E2724" s="30">
        <v>8</v>
      </c>
      <c r="H2724" s="30" t="s">
        <v>26</v>
      </c>
      <c r="I2724" s="69">
        <f t="shared" si="162"/>
        <v>45474</v>
      </c>
      <c r="J2724" s="30" t="str">
        <f>CHOOSE(SUMPRODUCT((K2724:L2724&gt;0)*{1,2})+1,"","переработка","норма","норма + переработка")</f>
        <v>норма</v>
      </c>
      <c r="K2724" s="30">
        <f t="shared" si="164"/>
        <v>0</v>
      </c>
      <c r="L2724" s="30">
        <f>IF(A2724="В/П",,MIN(SUMIFS(L$3:L2723,H$3:H2723,H2724,B$3:B2723,B2724)+E2724,8)-SUMIFS(L$3:L2723,H$3:H2723,H2724,B$3:B2723,B2724))</f>
        <v>8</v>
      </c>
    </row>
    <row r="2725" spans="1:12" x14ac:dyDescent="0.2">
      <c r="B2725" s="6">
        <v>45482</v>
      </c>
      <c r="C2725" s="71" t="str">
        <f t="shared" si="163"/>
        <v>Вт</v>
      </c>
      <c r="D2725" s="30" t="s">
        <v>91</v>
      </c>
      <c r="E2725" s="30">
        <v>8</v>
      </c>
      <c r="H2725" s="30" t="s">
        <v>26</v>
      </c>
      <c r="I2725" s="69">
        <f t="shared" si="162"/>
        <v>45474</v>
      </c>
      <c r="J2725" s="30" t="str">
        <f>CHOOSE(SUMPRODUCT((K2725:L2725&gt;0)*{1,2})+1,"","переработка","норма","норма + переработка")</f>
        <v>норма</v>
      </c>
      <c r="K2725" s="30">
        <f t="shared" si="164"/>
        <v>0</v>
      </c>
      <c r="L2725" s="30">
        <f>IF(A2725="В/П",,MIN(SUMIFS(L$3:L2724,H$3:H2724,H2725,B$3:B2724,B2725)+E2725,8)-SUMIFS(L$3:L2724,H$3:H2724,H2725,B$3:B2724,B2725))</f>
        <v>8</v>
      </c>
    </row>
    <row r="2726" spans="1:12" x14ac:dyDescent="0.2">
      <c r="B2726" s="6">
        <v>45483</v>
      </c>
      <c r="C2726" s="71" t="str">
        <f t="shared" si="163"/>
        <v>Ср</v>
      </c>
      <c r="D2726" s="30" t="s">
        <v>91</v>
      </c>
      <c r="E2726" s="30">
        <v>8</v>
      </c>
      <c r="H2726" s="30" t="s">
        <v>26</v>
      </c>
      <c r="I2726" s="69">
        <f t="shared" si="162"/>
        <v>45474</v>
      </c>
      <c r="J2726" s="30" t="str">
        <f>CHOOSE(SUMPRODUCT((K2726:L2726&gt;0)*{1,2})+1,"","переработка","норма","норма + переработка")</f>
        <v>норма</v>
      </c>
      <c r="K2726" s="30">
        <f t="shared" si="164"/>
        <v>0</v>
      </c>
      <c r="L2726" s="30">
        <f>IF(A2726="В/П",,MIN(SUMIFS(L$3:L2725,H$3:H2725,H2726,B$3:B2725,B2726)+E2726,8)-SUMIFS(L$3:L2725,H$3:H2725,H2726,B$3:B2725,B2726))</f>
        <v>8</v>
      </c>
    </row>
    <row r="2727" spans="1:12" x14ac:dyDescent="0.2">
      <c r="B2727" s="6">
        <v>45484</v>
      </c>
      <c r="C2727" s="71" t="str">
        <f t="shared" si="163"/>
        <v>Чт</v>
      </c>
      <c r="D2727" s="30" t="s">
        <v>91</v>
      </c>
      <c r="E2727" s="30">
        <v>8</v>
      </c>
      <c r="H2727" s="30" t="s">
        <v>26</v>
      </c>
      <c r="I2727" s="69">
        <f t="shared" si="162"/>
        <v>45474</v>
      </c>
      <c r="J2727" s="30" t="str">
        <f>CHOOSE(SUMPRODUCT((K2727:L2727&gt;0)*{1,2})+1,"","переработка","норма","норма + переработка")</f>
        <v>норма</v>
      </c>
      <c r="K2727" s="30">
        <f t="shared" si="164"/>
        <v>0</v>
      </c>
      <c r="L2727" s="30">
        <f>IF(A2727="В/П",,MIN(SUMIFS(L$3:L2726,H$3:H2726,H2727,B$3:B2726,B2727)+E2727,8)-SUMIFS(L$3:L2726,H$3:H2726,H2727,B$3:B2726,B2727))</f>
        <v>8</v>
      </c>
    </row>
    <row r="2728" spans="1:12" x14ac:dyDescent="0.2">
      <c r="B2728" s="6">
        <v>45485</v>
      </c>
      <c r="C2728" s="71" t="str">
        <f t="shared" si="163"/>
        <v>Пт</v>
      </c>
      <c r="D2728" s="30" t="s">
        <v>91</v>
      </c>
      <c r="E2728" s="30">
        <v>8</v>
      </c>
      <c r="H2728" s="30" t="s">
        <v>26</v>
      </c>
      <c r="I2728" s="69">
        <f t="shared" si="162"/>
        <v>45474</v>
      </c>
      <c r="J2728" s="30" t="str">
        <f>CHOOSE(SUMPRODUCT((K2728:L2728&gt;0)*{1,2})+1,"","переработка","норма","норма + переработка")</f>
        <v>норма</v>
      </c>
      <c r="K2728" s="30">
        <f t="shared" si="164"/>
        <v>0</v>
      </c>
      <c r="L2728" s="30">
        <f>IF(A2728="В/П",,MIN(SUMIFS(L$3:L2727,H$3:H2727,H2728,B$3:B2727,B2728)+E2728,8)-SUMIFS(L$3:L2727,H$3:H2727,H2728,B$3:B2727,B2728))</f>
        <v>8</v>
      </c>
    </row>
    <row r="2729" spans="1:12" x14ac:dyDescent="0.2">
      <c r="A2729" s="66" t="s">
        <v>53</v>
      </c>
      <c r="B2729" s="6">
        <v>45486</v>
      </c>
      <c r="C2729" s="71" t="str">
        <f t="shared" si="163"/>
        <v>Сб</v>
      </c>
      <c r="E2729" s="30">
        <v>0</v>
      </c>
      <c r="H2729" s="30" t="s">
        <v>26</v>
      </c>
      <c r="I2729" s="69">
        <f t="shared" ref="I2729:I2792" si="165">EOMONTH(B2729,-1)+1</f>
        <v>45474</v>
      </c>
      <c r="J2729" s="30" t="str">
        <f>CHOOSE(SUMPRODUCT((K2729:L2729&gt;0)*{1,2})+1,"","переработка","норма","норма + переработка")</f>
        <v/>
      </c>
      <c r="K2729" s="30">
        <f t="shared" si="164"/>
        <v>0</v>
      </c>
      <c r="L2729" s="30">
        <f>IF(A2729="В/П",,MIN(SUMIFS(L$3:L2728,H$3:H2728,H2729,B$3:B2728,B2729)+E2729,8)-SUMIFS(L$3:L2728,H$3:H2728,H2729,B$3:B2728,B2729))</f>
        <v>0</v>
      </c>
    </row>
    <row r="2730" spans="1:12" x14ac:dyDescent="0.2">
      <c r="A2730" s="66" t="s">
        <v>53</v>
      </c>
      <c r="B2730" s="6">
        <v>45487</v>
      </c>
      <c r="C2730" s="71" t="str">
        <f t="shared" si="163"/>
        <v>Вс</v>
      </c>
      <c r="E2730" s="30">
        <v>0</v>
      </c>
      <c r="H2730" s="30" t="s">
        <v>26</v>
      </c>
      <c r="I2730" s="69">
        <f t="shared" si="165"/>
        <v>45474</v>
      </c>
      <c r="J2730" s="30" t="str">
        <f>CHOOSE(SUMPRODUCT((K2730:L2730&gt;0)*{1,2})+1,"","переработка","норма","норма + переработка")</f>
        <v/>
      </c>
      <c r="K2730" s="30">
        <f t="shared" si="164"/>
        <v>0</v>
      </c>
      <c r="L2730" s="30">
        <f>IF(A2730="В/П",,MIN(SUMIFS(L$3:L2729,H$3:H2729,H2730,B$3:B2729,B2730)+E2730,8)-SUMIFS(L$3:L2729,H$3:H2729,H2730,B$3:B2729,B2730))</f>
        <v>0</v>
      </c>
    </row>
    <row r="2731" spans="1:12" x14ac:dyDescent="0.2">
      <c r="B2731" s="6">
        <v>45488</v>
      </c>
      <c r="C2731" s="71" t="str">
        <f t="shared" si="163"/>
        <v>Пн</v>
      </c>
      <c r="D2731" s="30" t="s">
        <v>91</v>
      </c>
      <c r="E2731" s="30">
        <v>8</v>
      </c>
      <c r="H2731" s="30" t="s">
        <v>26</v>
      </c>
      <c r="I2731" s="69">
        <f t="shared" si="165"/>
        <v>45474</v>
      </c>
      <c r="J2731" s="30" t="str">
        <f>CHOOSE(SUMPRODUCT((K2731:L2731&gt;0)*{1,2})+1,"","переработка","норма","норма + переработка")</f>
        <v>норма</v>
      </c>
      <c r="K2731" s="30">
        <f t="shared" si="164"/>
        <v>0</v>
      </c>
      <c r="L2731" s="30">
        <f>IF(A2731="В/П",,MIN(SUMIFS(L$3:L2730,H$3:H2730,H2731,B$3:B2730,B2731)+E2731,8)-SUMIFS(L$3:L2730,H$3:H2730,H2731,B$3:B2730,B2731))</f>
        <v>8</v>
      </c>
    </row>
    <row r="2732" spans="1:12" x14ac:dyDescent="0.2">
      <c r="B2732" s="6">
        <v>45489</v>
      </c>
      <c r="C2732" s="71" t="str">
        <f t="shared" ref="C2732:C2795" si="166">TEXT(B2732,"ДДД")</f>
        <v>Вт</v>
      </c>
      <c r="D2732" s="30" t="s">
        <v>91</v>
      </c>
      <c r="E2732" s="30">
        <v>8</v>
      </c>
      <c r="H2732" s="30" t="s">
        <v>26</v>
      </c>
      <c r="I2732" s="69">
        <f t="shared" si="165"/>
        <v>45474</v>
      </c>
      <c r="J2732" s="30" t="str">
        <f>CHOOSE(SUMPRODUCT((K2732:L2732&gt;0)*{1,2})+1,"","переработка","норма","норма + переработка")</f>
        <v>норма</v>
      </c>
      <c r="K2732" s="30">
        <f t="shared" si="164"/>
        <v>0</v>
      </c>
      <c r="L2732" s="30">
        <f>IF(A2732="В/П",,MIN(SUMIFS(L$3:L2731,H$3:H2731,H2732,B$3:B2731,B2732)+E2732,8)-SUMIFS(L$3:L2731,H$3:H2731,H2732,B$3:B2731,B2732))</f>
        <v>8</v>
      </c>
    </row>
    <row r="2733" spans="1:12" x14ac:dyDescent="0.2">
      <c r="B2733" s="6">
        <v>45490</v>
      </c>
      <c r="C2733" s="71" t="str">
        <f t="shared" si="166"/>
        <v>Ср</v>
      </c>
      <c r="D2733" s="30" t="s">
        <v>91</v>
      </c>
      <c r="E2733" s="30">
        <v>8</v>
      </c>
      <c r="H2733" s="30" t="s">
        <v>26</v>
      </c>
      <c r="I2733" s="69">
        <f t="shared" si="165"/>
        <v>45474</v>
      </c>
      <c r="J2733" s="30" t="str">
        <f>CHOOSE(SUMPRODUCT((K2733:L2733&gt;0)*{1,2})+1,"","переработка","норма","норма + переработка")</f>
        <v>норма</v>
      </c>
      <c r="K2733" s="30">
        <f t="shared" si="164"/>
        <v>0</v>
      </c>
      <c r="L2733" s="30">
        <f>IF(A2733="В/П",,MIN(SUMIFS(L$3:L2732,H$3:H2732,H2733,B$3:B2732,B2733)+E2733,8)-SUMIFS(L$3:L2732,H$3:H2732,H2733,B$3:B2732,B2733))</f>
        <v>8</v>
      </c>
    </row>
    <row r="2734" spans="1:12" x14ac:dyDescent="0.2">
      <c r="B2734" s="6">
        <v>45491</v>
      </c>
      <c r="C2734" s="71" t="str">
        <f t="shared" si="166"/>
        <v>Чт</v>
      </c>
      <c r="D2734" s="30" t="s">
        <v>91</v>
      </c>
      <c r="E2734" s="30">
        <v>8</v>
      </c>
      <c r="H2734" s="30" t="s">
        <v>26</v>
      </c>
      <c r="I2734" s="69">
        <f t="shared" si="165"/>
        <v>45474</v>
      </c>
      <c r="J2734" s="30" t="str">
        <f>CHOOSE(SUMPRODUCT((K2734:L2734&gt;0)*{1,2})+1,"","переработка","норма","норма + переработка")</f>
        <v>норма</v>
      </c>
      <c r="K2734" s="30">
        <f t="shared" si="164"/>
        <v>0</v>
      </c>
      <c r="L2734" s="30">
        <f>IF(A2734="В/П",,MIN(SUMIFS(L$3:L2733,H$3:H2733,H2734,B$3:B2733,B2734)+E2734,8)-SUMIFS(L$3:L2733,H$3:H2733,H2734,B$3:B2733,B2734))</f>
        <v>8</v>
      </c>
    </row>
    <row r="2735" spans="1:12" x14ac:dyDescent="0.2">
      <c r="B2735" s="6">
        <v>45492</v>
      </c>
      <c r="C2735" s="71" t="str">
        <f t="shared" si="166"/>
        <v>Пт</v>
      </c>
      <c r="D2735" s="30" t="s">
        <v>91</v>
      </c>
      <c r="E2735" s="30">
        <v>8</v>
      </c>
      <c r="H2735" s="30" t="s">
        <v>26</v>
      </c>
      <c r="I2735" s="69">
        <f t="shared" si="165"/>
        <v>45474</v>
      </c>
      <c r="J2735" s="30" t="str">
        <f>CHOOSE(SUMPRODUCT((K2735:L2735&gt;0)*{1,2})+1,"","переработка","норма","норма + переработка")</f>
        <v>норма</v>
      </c>
      <c r="K2735" s="30">
        <f t="shared" si="164"/>
        <v>0</v>
      </c>
      <c r="L2735" s="30">
        <f>IF(A2735="В/П",,MIN(SUMIFS(L$3:L2734,H$3:H2734,H2735,B$3:B2734,B2735)+E2735,8)-SUMIFS(L$3:L2734,H$3:H2734,H2735,B$3:B2734,B2735))</f>
        <v>8</v>
      </c>
    </row>
    <row r="2736" spans="1:12" x14ac:dyDescent="0.2">
      <c r="A2736" s="66" t="s">
        <v>53</v>
      </c>
      <c r="B2736" s="6">
        <v>45493</v>
      </c>
      <c r="C2736" s="71" t="str">
        <f t="shared" si="166"/>
        <v>Сб</v>
      </c>
      <c r="E2736" s="30">
        <v>0</v>
      </c>
      <c r="H2736" s="30" t="s">
        <v>26</v>
      </c>
      <c r="I2736" s="69">
        <f t="shared" si="165"/>
        <v>45474</v>
      </c>
      <c r="J2736" s="30" t="str">
        <f>CHOOSE(SUMPRODUCT((K2736:L2736&gt;0)*{1,2})+1,"","переработка","норма","норма + переработка")</f>
        <v/>
      </c>
      <c r="K2736" s="30">
        <f t="shared" si="164"/>
        <v>0</v>
      </c>
      <c r="L2736" s="30">
        <f>IF(A2736="В/П",,MIN(SUMIFS(L$3:L2735,H$3:H2735,H2736,B$3:B2735,B2736)+E2736,8)-SUMIFS(L$3:L2735,H$3:H2735,H2736,B$3:B2735,B2736))</f>
        <v>0</v>
      </c>
    </row>
    <row r="2737" spans="1:12" x14ac:dyDescent="0.2">
      <c r="A2737" s="66" t="s">
        <v>53</v>
      </c>
      <c r="B2737" s="6">
        <v>45494</v>
      </c>
      <c r="C2737" s="71" t="str">
        <f t="shared" si="166"/>
        <v>Вс</v>
      </c>
      <c r="E2737" s="30">
        <v>0</v>
      </c>
      <c r="H2737" s="30" t="s">
        <v>26</v>
      </c>
      <c r="I2737" s="69">
        <f t="shared" si="165"/>
        <v>45474</v>
      </c>
      <c r="J2737" s="30" t="str">
        <f>CHOOSE(SUMPRODUCT((K2737:L2737&gt;0)*{1,2})+1,"","переработка","норма","норма + переработка")</f>
        <v/>
      </c>
      <c r="K2737" s="30">
        <f t="shared" si="164"/>
        <v>0</v>
      </c>
      <c r="L2737" s="30">
        <f>IF(A2737="В/П",,MIN(SUMIFS(L$3:L2736,H$3:H2736,H2737,B$3:B2736,B2737)+E2737,8)-SUMIFS(L$3:L2736,H$3:H2736,H2737,B$3:B2736,B2737))</f>
        <v>0</v>
      </c>
    </row>
    <row r="2738" spans="1:12" x14ac:dyDescent="0.2">
      <c r="B2738" s="6">
        <v>45495</v>
      </c>
      <c r="C2738" s="71" t="str">
        <f t="shared" si="166"/>
        <v>Пн</v>
      </c>
      <c r="D2738" s="30" t="s">
        <v>91</v>
      </c>
      <c r="E2738" s="30">
        <v>8</v>
      </c>
      <c r="H2738" s="30" t="s">
        <v>26</v>
      </c>
      <c r="I2738" s="69">
        <f t="shared" si="165"/>
        <v>45474</v>
      </c>
      <c r="J2738" s="30" t="str">
        <f>CHOOSE(SUMPRODUCT((K2738:L2738&gt;0)*{1,2})+1,"","переработка","норма","норма + переработка")</f>
        <v>норма</v>
      </c>
      <c r="K2738" s="30">
        <f t="shared" si="164"/>
        <v>0</v>
      </c>
      <c r="L2738" s="30">
        <f>IF(A2738="В/П",,MIN(SUMIFS(L$3:L2737,H$3:H2737,H2738,B$3:B2737,B2738)+E2738,8)-SUMIFS(L$3:L2737,H$3:H2737,H2738,B$3:B2737,B2738))</f>
        <v>8</v>
      </c>
    </row>
    <row r="2739" spans="1:12" x14ac:dyDescent="0.2">
      <c r="B2739" s="6">
        <v>45496</v>
      </c>
      <c r="C2739" s="71" t="str">
        <f t="shared" si="166"/>
        <v>Вт</v>
      </c>
      <c r="D2739" s="30" t="s">
        <v>91</v>
      </c>
      <c r="E2739" s="30">
        <v>8</v>
      </c>
      <c r="H2739" s="30" t="s">
        <v>26</v>
      </c>
      <c r="I2739" s="69">
        <f t="shared" si="165"/>
        <v>45474</v>
      </c>
      <c r="J2739" s="30" t="str">
        <f>CHOOSE(SUMPRODUCT((K2739:L2739&gt;0)*{1,2})+1,"","переработка","норма","норма + переработка")</f>
        <v>норма</v>
      </c>
      <c r="K2739" s="30">
        <f t="shared" si="164"/>
        <v>0</v>
      </c>
      <c r="L2739" s="30">
        <f>IF(A2739="В/П",,MIN(SUMIFS(L$3:L2738,H$3:H2738,H2739,B$3:B2738,B2739)+E2739,8)-SUMIFS(L$3:L2738,H$3:H2738,H2739,B$3:B2738,B2739))</f>
        <v>8</v>
      </c>
    </row>
    <row r="2740" spans="1:12" x14ac:dyDescent="0.2">
      <c r="B2740" s="6">
        <v>45497</v>
      </c>
      <c r="C2740" s="71" t="str">
        <f t="shared" si="166"/>
        <v>Ср</v>
      </c>
      <c r="D2740" s="30" t="s">
        <v>91</v>
      </c>
      <c r="E2740" s="30">
        <v>8</v>
      </c>
      <c r="H2740" s="30" t="s">
        <v>26</v>
      </c>
      <c r="I2740" s="69">
        <f t="shared" si="165"/>
        <v>45474</v>
      </c>
      <c r="J2740" s="30" t="str">
        <f>CHOOSE(SUMPRODUCT((K2740:L2740&gt;0)*{1,2})+1,"","переработка","норма","норма + переработка")</f>
        <v>норма</v>
      </c>
      <c r="K2740" s="30">
        <f t="shared" si="164"/>
        <v>0</v>
      </c>
      <c r="L2740" s="30">
        <f>IF(A2740="В/П",,MIN(SUMIFS(L$3:L2739,H$3:H2739,H2740,B$3:B2739,B2740)+E2740,8)-SUMIFS(L$3:L2739,H$3:H2739,H2740,B$3:B2739,B2740))</f>
        <v>8</v>
      </c>
    </row>
    <row r="2741" spans="1:12" x14ac:dyDescent="0.2">
      <c r="B2741" s="6">
        <v>45498</v>
      </c>
      <c r="C2741" s="71" t="str">
        <f t="shared" si="166"/>
        <v>Чт</v>
      </c>
      <c r="D2741" s="30" t="s">
        <v>91</v>
      </c>
      <c r="E2741" s="30">
        <v>8</v>
      </c>
      <c r="H2741" s="30" t="s">
        <v>26</v>
      </c>
      <c r="I2741" s="69">
        <f t="shared" si="165"/>
        <v>45474</v>
      </c>
      <c r="J2741" s="30" t="str">
        <f>CHOOSE(SUMPRODUCT((K2741:L2741&gt;0)*{1,2})+1,"","переработка","норма","норма + переработка")</f>
        <v>норма</v>
      </c>
      <c r="K2741" s="30">
        <f t="shared" si="164"/>
        <v>0</v>
      </c>
      <c r="L2741" s="30">
        <f>IF(A2741="В/П",,MIN(SUMIFS(L$3:L2740,H$3:H2740,H2741,B$3:B2740,B2741)+E2741,8)-SUMIFS(L$3:L2740,H$3:H2740,H2741,B$3:B2740,B2741))</f>
        <v>8</v>
      </c>
    </row>
    <row r="2742" spans="1:12" x14ac:dyDescent="0.2">
      <c r="B2742" s="6">
        <v>45499</v>
      </c>
      <c r="C2742" s="71" t="str">
        <f t="shared" si="166"/>
        <v>Пт</v>
      </c>
      <c r="D2742" s="30" t="s">
        <v>91</v>
      </c>
      <c r="E2742" s="30">
        <v>8</v>
      </c>
      <c r="H2742" s="30" t="s">
        <v>26</v>
      </c>
      <c r="I2742" s="69">
        <f t="shared" si="165"/>
        <v>45474</v>
      </c>
      <c r="J2742" s="30" t="str">
        <f>CHOOSE(SUMPRODUCT((K2742:L2742&gt;0)*{1,2})+1,"","переработка","норма","норма + переработка")</f>
        <v>норма</v>
      </c>
      <c r="K2742" s="30">
        <f t="shared" si="164"/>
        <v>0</v>
      </c>
      <c r="L2742" s="30">
        <f>IF(A2742="В/П",,MIN(SUMIFS(L$3:L2741,H$3:H2741,H2742,B$3:B2741,B2742)+E2742,8)-SUMIFS(L$3:L2741,H$3:H2741,H2742,B$3:B2741,B2742))</f>
        <v>8</v>
      </c>
    </row>
    <row r="2743" spans="1:12" x14ac:dyDescent="0.2">
      <c r="A2743" s="66" t="s">
        <v>53</v>
      </c>
      <c r="B2743" s="6">
        <v>45500</v>
      </c>
      <c r="C2743" s="71" t="str">
        <f t="shared" si="166"/>
        <v>Сб</v>
      </c>
      <c r="E2743" s="30">
        <v>0</v>
      </c>
      <c r="H2743" s="30" t="s">
        <v>26</v>
      </c>
      <c r="I2743" s="69">
        <f t="shared" si="165"/>
        <v>45474</v>
      </c>
      <c r="J2743" s="30" t="str">
        <f>CHOOSE(SUMPRODUCT((K2743:L2743&gt;0)*{1,2})+1,"","переработка","норма","норма + переработка")</f>
        <v/>
      </c>
      <c r="K2743" s="30">
        <f t="shared" si="164"/>
        <v>0</v>
      </c>
      <c r="L2743" s="30">
        <f>IF(A2743="В/П",,MIN(SUMIFS(L$3:L2742,H$3:H2742,H2743,B$3:B2742,B2743)+E2743,8)-SUMIFS(L$3:L2742,H$3:H2742,H2743,B$3:B2742,B2743))</f>
        <v>0</v>
      </c>
    </row>
    <row r="2744" spans="1:12" x14ac:dyDescent="0.2">
      <c r="A2744" s="66" t="s">
        <v>53</v>
      </c>
      <c r="B2744" s="6">
        <v>45501</v>
      </c>
      <c r="C2744" s="71" t="str">
        <f t="shared" si="166"/>
        <v>Вс</v>
      </c>
      <c r="E2744" s="30">
        <v>0</v>
      </c>
      <c r="H2744" s="30" t="s">
        <v>26</v>
      </c>
      <c r="I2744" s="69">
        <f t="shared" si="165"/>
        <v>45474</v>
      </c>
      <c r="J2744" s="30" t="str">
        <f>CHOOSE(SUMPRODUCT((K2744:L2744&gt;0)*{1,2})+1,"","переработка","норма","норма + переработка")</f>
        <v/>
      </c>
      <c r="K2744" s="30">
        <f t="shared" si="164"/>
        <v>0</v>
      </c>
      <c r="L2744" s="30">
        <f>IF(A2744="В/П",,MIN(SUMIFS(L$3:L2743,H$3:H2743,H2744,B$3:B2743,B2744)+E2744,8)-SUMIFS(L$3:L2743,H$3:H2743,H2744,B$3:B2743,B2744))</f>
        <v>0</v>
      </c>
    </row>
    <row r="2745" spans="1:12" x14ac:dyDescent="0.2">
      <c r="B2745" s="6">
        <v>45502</v>
      </c>
      <c r="C2745" s="71" t="str">
        <f t="shared" si="166"/>
        <v>Пн</v>
      </c>
      <c r="D2745" s="30" t="s">
        <v>91</v>
      </c>
      <c r="E2745" s="30">
        <v>8</v>
      </c>
      <c r="H2745" s="30" t="s">
        <v>26</v>
      </c>
      <c r="I2745" s="69">
        <f t="shared" si="165"/>
        <v>45474</v>
      </c>
      <c r="J2745" s="30" t="str">
        <f>CHOOSE(SUMPRODUCT((K2745:L2745&gt;0)*{1,2})+1,"","переработка","норма","норма + переработка")</f>
        <v>норма</v>
      </c>
      <c r="K2745" s="30">
        <f t="shared" si="164"/>
        <v>0</v>
      </c>
      <c r="L2745" s="30">
        <f>IF(A2745="В/П",,MIN(SUMIFS(L$3:L2744,H$3:H2744,H2745,B$3:B2744,B2745)+E2745,8)-SUMIFS(L$3:L2744,H$3:H2744,H2745,B$3:B2744,B2745))</f>
        <v>8</v>
      </c>
    </row>
    <row r="2746" spans="1:12" x14ac:dyDescent="0.2">
      <c r="B2746" s="6">
        <v>45503</v>
      </c>
      <c r="C2746" s="71" t="str">
        <f t="shared" si="166"/>
        <v>Вт</v>
      </c>
      <c r="D2746" s="30" t="s">
        <v>91</v>
      </c>
      <c r="E2746" s="30">
        <v>8</v>
      </c>
      <c r="H2746" s="30" t="s">
        <v>26</v>
      </c>
      <c r="I2746" s="69">
        <f t="shared" si="165"/>
        <v>45474</v>
      </c>
      <c r="J2746" s="30" t="str">
        <f>CHOOSE(SUMPRODUCT((K2746:L2746&gt;0)*{1,2})+1,"","переработка","норма","норма + переработка")</f>
        <v>норма</v>
      </c>
      <c r="K2746" s="30">
        <f t="shared" si="164"/>
        <v>0</v>
      </c>
      <c r="L2746" s="30">
        <f>IF(A2746="В/П",,MIN(SUMIFS(L$3:L2745,H$3:H2745,H2746,B$3:B2745,B2746)+E2746,8)-SUMIFS(L$3:L2745,H$3:H2745,H2746,B$3:B2745,B2746))</f>
        <v>8</v>
      </c>
    </row>
    <row r="2747" spans="1:12" x14ac:dyDescent="0.2">
      <c r="B2747" s="6">
        <v>45504</v>
      </c>
      <c r="C2747" s="71" t="str">
        <f t="shared" si="166"/>
        <v>Ср</v>
      </c>
      <c r="D2747" s="30" t="s">
        <v>91</v>
      </c>
      <c r="E2747" s="30">
        <v>8</v>
      </c>
      <c r="H2747" s="30" t="s">
        <v>26</v>
      </c>
      <c r="I2747" s="69">
        <f t="shared" si="165"/>
        <v>45474</v>
      </c>
      <c r="J2747" s="30" t="str">
        <f>CHOOSE(SUMPRODUCT((K2747:L2747&gt;0)*{1,2})+1,"","переработка","норма","норма + переработка")</f>
        <v>норма</v>
      </c>
      <c r="K2747" s="30">
        <f t="shared" si="164"/>
        <v>0</v>
      </c>
      <c r="L2747" s="30">
        <f>IF(A2747="В/П",,MIN(SUMIFS(L$3:L2746,H$3:H2746,H2747,B$3:B2746,B2747)+E2747,8)-SUMIFS(L$3:L2746,H$3:H2746,H2747,B$3:B2746,B2747))</f>
        <v>8</v>
      </c>
    </row>
    <row r="2748" spans="1:12" x14ac:dyDescent="0.2">
      <c r="B2748" s="6">
        <v>45474</v>
      </c>
      <c r="C2748" s="71" t="str">
        <f t="shared" si="166"/>
        <v>Пн</v>
      </c>
      <c r="I2748" s="69">
        <f t="shared" si="165"/>
        <v>45474</v>
      </c>
      <c r="J2748" s="30" t="str">
        <f>CHOOSE(SUMPRODUCT((K2748:L2748&gt;0)*{1,2})+1,"","переработка","норма","норма + переработка")</f>
        <v/>
      </c>
      <c r="K2748" s="30">
        <f t="shared" si="164"/>
        <v>0</v>
      </c>
      <c r="L2748" s="30">
        <f>IF(A2748="В/П",,MIN(SUMIFS(L$3:L2747,H$3:H2747,H2748,B$3:B2747,B2748)+E2748,8)-SUMIFS(L$3:L2747,H$3:H2747,H2748,B$3:B2747,B2748))</f>
        <v>0</v>
      </c>
    </row>
    <row r="2749" spans="1:12" x14ac:dyDescent="0.2">
      <c r="B2749" s="6">
        <v>45475</v>
      </c>
      <c r="C2749" s="71" t="str">
        <f t="shared" si="166"/>
        <v>Вт</v>
      </c>
      <c r="I2749" s="69">
        <f t="shared" si="165"/>
        <v>45474</v>
      </c>
      <c r="J2749" s="30" t="str">
        <f>CHOOSE(SUMPRODUCT((K2749:L2749&gt;0)*{1,2})+1,"","переработка","норма","норма + переработка")</f>
        <v/>
      </c>
      <c r="K2749" s="30">
        <f t="shared" si="164"/>
        <v>0</v>
      </c>
      <c r="L2749" s="30">
        <f>IF(A2749="В/П",,MIN(SUMIFS(L$3:L2748,H$3:H2748,H2749,B$3:B2748,B2749)+E2749,8)-SUMIFS(L$3:L2748,H$3:H2748,H2749,B$3:B2748,B2749))</f>
        <v>0</v>
      </c>
    </row>
    <row r="2750" spans="1:12" x14ac:dyDescent="0.2">
      <c r="B2750" s="6">
        <v>45476</v>
      </c>
      <c r="C2750" s="71" t="str">
        <f t="shared" si="166"/>
        <v>Ср</v>
      </c>
      <c r="I2750" s="69">
        <f t="shared" si="165"/>
        <v>45474</v>
      </c>
      <c r="J2750" s="30" t="str">
        <f>CHOOSE(SUMPRODUCT((K2750:L2750&gt;0)*{1,2})+1,"","переработка","норма","норма + переработка")</f>
        <v/>
      </c>
      <c r="K2750" s="30">
        <f t="shared" si="164"/>
        <v>0</v>
      </c>
      <c r="L2750" s="30">
        <f>IF(A2750="В/П",,MIN(SUMIFS(L$3:L2749,H$3:H2749,H2750,B$3:B2749,B2750)+E2750,8)-SUMIFS(L$3:L2749,H$3:H2749,H2750,B$3:B2749,B2750))</f>
        <v>0</v>
      </c>
    </row>
    <row r="2751" spans="1:12" x14ac:dyDescent="0.2">
      <c r="B2751" s="6">
        <v>45477</v>
      </c>
      <c r="C2751" s="71" t="str">
        <f t="shared" si="166"/>
        <v>Чт</v>
      </c>
      <c r="I2751" s="69">
        <f t="shared" si="165"/>
        <v>45474</v>
      </c>
      <c r="J2751" s="30" t="str">
        <f>CHOOSE(SUMPRODUCT((K2751:L2751&gt;0)*{1,2})+1,"","переработка","норма","норма + переработка")</f>
        <v/>
      </c>
      <c r="K2751" s="30">
        <f t="shared" ref="K2751:K2814" si="167">MIN(E2751,E2751-L2751)</f>
        <v>0</v>
      </c>
      <c r="L2751" s="30">
        <f>IF(A2751="В/П",,MIN(SUMIFS(L$3:L2750,H$3:H2750,H2751,B$3:B2750,B2751)+E2751,8)-SUMIFS(L$3:L2750,H$3:H2750,H2751,B$3:B2750,B2751))</f>
        <v>0</v>
      </c>
    </row>
    <row r="2752" spans="1:12" x14ac:dyDescent="0.2">
      <c r="B2752" s="6">
        <v>45478</v>
      </c>
      <c r="C2752" s="71" t="str">
        <f t="shared" si="166"/>
        <v>Пт</v>
      </c>
      <c r="I2752" s="69">
        <f t="shared" si="165"/>
        <v>45474</v>
      </c>
      <c r="J2752" s="30" t="str">
        <f>CHOOSE(SUMPRODUCT((K2752:L2752&gt;0)*{1,2})+1,"","переработка","норма","норма + переработка")</f>
        <v/>
      </c>
      <c r="K2752" s="30">
        <f t="shared" si="167"/>
        <v>0</v>
      </c>
      <c r="L2752" s="30">
        <f>IF(A2752="В/П",,MIN(SUMIFS(L$3:L2751,H$3:H2751,H2752,B$3:B2751,B2752)+E2752,8)-SUMIFS(L$3:L2751,H$3:H2751,H2752,B$3:B2751,B2752))</f>
        <v>0</v>
      </c>
    </row>
    <row r="2753" spans="1:12" x14ac:dyDescent="0.2">
      <c r="A2753" s="66" t="s">
        <v>53</v>
      </c>
      <c r="B2753" s="6">
        <v>45479</v>
      </c>
      <c r="C2753" s="71" t="str">
        <f t="shared" si="166"/>
        <v>Сб</v>
      </c>
      <c r="I2753" s="69">
        <f t="shared" si="165"/>
        <v>45474</v>
      </c>
      <c r="J2753" s="30" t="str">
        <f>CHOOSE(SUMPRODUCT((K2753:L2753&gt;0)*{1,2})+1,"","переработка","норма","норма + переработка")</f>
        <v/>
      </c>
      <c r="K2753" s="30">
        <f t="shared" si="167"/>
        <v>0</v>
      </c>
      <c r="L2753" s="30">
        <f>IF(A2753="В/П",,MIN(SUMIFS(L$3:L2752,H$3:H2752,H2753,B$3:B2752,B2753)+E2753,8)-SUMIFS(L$3:L2752,H$3:H2752,H2753,B$3:B2752,B2753))</f>
        <v>0</v>
      </c>
    </row>
    <row r="2754" spans="1:12" x14ac:dyDescent="0.2">
      <c r="A2754" s="66" t="s">
        <v>53</v>
      </c>
      <c r="B2754" s="6">
        <v>45480</v>
      </c>
      <c r="C2754" s="71" t="str">
        <f t="shared" si="166"/>
        <v>Вс</v>
      </c>
      <c r="I2754" s="69">
        <f t="shared" si="165"/>
        <v>45474</v>
      </c>
      <c r="J2754" s="30" t="str">
        <f>CHOOSE(SUMPRODUCT((K2754:L2754&gt;0)*{1,2})+1,"","переработка","норма","норма + переработка")</f>
        <v/>
      </c>
      <c r="K2754" s="30">
        <f t="shared" si="167"/>
        <v>0</v>
      </c>
      <c r="L2754" s="30">
        <f>IF(A2754="В/П",,MIN(SUMIFS(L$3:L2753,H$3:H2753,H2754,B$3:B2753,B2754)+E2754,8)-SUMIFS(L$3:L2753,H$3:H2753,H2754,B$3:B2753,B2754))</f>
        <v>0</v>
      </c>
    </row>
    <row r="2755" spans="1:12" x14ac:dyDescent="0.2">
      <c r="B2755" s="6">
        <v>45481</v>
      </c>
      <c r="C2755" s="71" t="str">
        <f t="shared" si="166"/>
        <v>Пн</v>
      </c>
      <c r="I2755" s="69">
        <f t="shared" si="165"/>
        <v>45474</v>
      </c>
      <c r="J2755" s="30" t="str">
        <f>CHOOSE(SUMPRODUCT((K2755:L2755&gt;0)*{1,2})+1,"","переработка","норма","норма + переработка")</f>
        <v/>
      </c>
      <c r="K2755" s="30">
        <f t="shared" si="167"/>
        <v>0</v>
      </c>
      <c r="L2755" s="30">
        <f>IF(A2755="В/П",,MIN(SUMIFS(L$3:L2754,H$3:H2754,H2755,B$3:B2754,B2755)+E2755,8)-SUMIFS(L$3:L2754,H$3:H2754,H2755,B$3:B2754,B2755))</f>
        <v>0</v>
      </c>
    </row>
    <row r="2756" spans="1:12" x14ac:dyDescent="0.2">
      <c r="B2756" s="6">
        <v>45482</v>
      </c>
      <c r="C2756" s="71" t="str">
        <f t="shared" si="166"/>
        <v>Вт</v>
      </c>
      <c r="I2756" s="69">
        <f t="shared" si="165"/>
        <v>45474</v>
      </c>
      <c r="J2756" s="30" t="str">
        <f>CHOOSE(SUMPRODUCT((K2756:L2756&gt;0)*{1,2})+1,"","переработка","норма","норма + переработка")</f>
        <v/>
      </c>
      <c r="K2756" s="30">
        <f t="shared" si="167"/>
        <v>0</v>
      </c>
      <c r="L2756" s="30">
        <f>IF(A2756="В/П",,MIN(SUMIFS(L$3:L2755,H$3:H2755,H2756,B$3:B2755,B2756)+E2756,8)-SUMIFS(L$3:L2755,H$3:H2755,H2756,B$3:B2755,B2756))</f>
        <v>0</v>
      </c>
    </row>
    <row r="2757" spans="1:12" x14ac:dyDescent="0.2">
      <c r="B2757" s="6">
        <v>45483</v>
      </c>
      <c r="C2757" s="71" t="str">
        <f t="shared" si="166"/>
        <v>Ср</v>
      </c>
      <c r="I2757" s="69">
        <f t="shared" si="165"/>
        <v>45474</v>
      </c>
      <c r="J2757" s="30" t="str">
        <f>CHOOSE(SUMPRODUCT((K2757:L2757&gt;0)*{1,2})+1,"","переработка","норма","норма + переработка")</f>
        <v/>
      </c>
      <c r="K2757" s="30">
        <f t="shared" si="167"/>
        <v>0</v>
      </c>
      <c r="L2757" s="30">
        <f>IF(A2757="В/П",,MIN(SUMIFS(L$3:L2756,H$3:H2756,H2757,B$3:B2756,B2757)+E2757,8)-SUMIFS(L$3:L2756,H$3:H2756,H2757,B$3:B2756,B2757))</f>
        <v>0</v>
      </c>
    </row>
    <row r="2758" spans="1:12" x14ac:dyDescent="0.2">
      <c r="B2758" s="6">
        <v>45484</v>
      </c>
      <c r="C2758" s="71" t="str">
        <f t="shared" si="166"/>
        <v>Чт</v>
      </c>
      <c r="I2758" s="69">
        <f t="shared" si="165"/>
        <v>45474</v>
      </c>
      <c r="J2758" s="30" t="str">
        <f>CHOOSE(SUMPRODUCT((K2758:L2758&gt;0)*{1,2})+1,"","переработка","норма","норма + переработка")</f>
        <v/>
      </c>
      <c r="K2758" s="30">
        <f t="shared" si="167"/>
        <v>0</v>
      </c>
      <c r="L2758" s="30">
        <f>IF(A2758="В/П",,MIN(SUMIFS(L$3:L2757,H$3:H2757,H2758,B$3:B2757,B2758)+E2758,8)-SUMIFS(L$3:L2757,H$3:H2757,H2758,B$3:B2757,B2758))</f>
        <v>0</v>
      </c>
    </row>
    <row r="2759" spans="1:12" x14ac:dyDescent="0.2">
      <c r="B2759" s="6">
        <v>45485</v>
      </c>
      <c r="C2759" s="71" t="str">
        <f t="shared" si="166"/>
        <v>Пт</v>
      </c>
      <c r="I2759" s="69">
        <f t="shared" si="165"/>
        <v>45474</v>
      </c>
      <c r="J2759" s="30" t="str">
        <f>CHOOSE(SUMPRODUCT((K2759:L2759&gt;0)*{1,2})+1,"","переработка","норма","норма + переработка")</f>
        <v/>
      </c>
      <c r="K2759" s="30">
        <f t="shared" si="167"/>
        <v>0</v>
      </c>
      <c r="L2759" s="30">
        <f>IF(A2759="В/П",,MIN(SUMIFS(L$3:L2758,H$3:H2758,H2759,B$3:B2758,B2759)+E2759,8)-SUMIFS(L$3:L2758,H$3:H2758,H2759,B$3:B2758,B2759))</f>
        <v>0</v>
      </c>
    </row>
    <row r="2760" spans="1:12" x14ac:dyDescent="0.2">
      <c r="A2760" s="66" t="s">
        <v>53</v>
      </c>
      <c r="B2760" s="6">
        <v>45486</v>
      </c>
      <c r="C2760" s="71" t="str">
        <f t="shared" si="166"/>
        <v>Сб</v>
      </c>
      <c r="I2760" s="69">
        <f t="shared" si="165"/>
        <v>45474</v>
      </c>
      <c r="J2760" s="30" t="str">
        <f>CHOOSE(SUMPRODUCT((K2760:L2760&gt;0)*{1,2})+1,"","переработка","норма","норма + переработка")</f>
        <v/>
      </c>
      <c r="K2760" s="30">
        <f t="shared" si="167"/>
        <v>0</v>
      </c>
      <c r="L2760" s="30">
        <f>IF(A2760="В/П",,MIN(SUMIFS(L$3:L2759,H$3:H2759,H2760,B$3:B2759,B2760)+E2760,8)-SUMIFS(L$3:L2759,H$3:H2759,H2760,B$3:B2759,B2760))</f>
        <v>0</v>
      </c>
    </row>
    <row r="2761" spans="1:12" x14ac:dyDescent="0.2">
      <c r="A2761" s="66" t="s">
        <v>53</v>
      </c>
      <c r="B2761" s="6">
        <v>45487</v>
      </c>
      <c r="C2761" s="71" t="str">
        <f t="shared" si="166"/>
        <v>Вс</v>
      </c>
      <c r="I2761" s="69">
        <f t="shared" si="165"/>
        <v>45474</v>
      </c>
      <c r="J2761" s="30" t="str">
        <f>CHOOSE(SUMPRODUCT((K2761:L2761&gt;0)*{1,2})+1,"","переработка","норма","норма + переработка")</f>
        <v/>
      </c>
      <c r="K2761" s="30">
        <f t="shared" si="167"/>
        <v>0</v>
      </c>
      <c r="L2761" s="30">
        <f>IF(A2761="В/П",,MIN(SUMIFS(L$3:L2760,H$3:H2760,H2761,B$3:B2760,B2761)+E2761,8)-SUMIFS(L$3:L2760,H$3:H2760,H2761,B$3:B2760,B2761))</f>
        <v>0</v>
      </c>
    </row>
    <row r="2762" spans="1:12" x14ac:dyDescent="0.2">
      <c r="B2762" s="6">
        <v>45488</v>
      </c>
      <c r="C2762" s="71" t="str">
        <f t="shared" si="166"/>
        <v>Пн</v>
      </c>
      <c r="I2762" s="69">
        <f t="shared" si="165"/>
        <v>45474</v>
      </c>
      <c r="J2762" s="30" t="str">
        <f>CHOOSE(SUMPRODUCT((K2762:L2762&gt;0)*{1,2})+1,"","переработка","норма","норма + переработка")</f>
        <v/>
      </c>
      <c r="K2762" s="30">
        <f t="shared" si="167"/>
        <v>0</v>
      </c>
      <c r="L2762" s="30">
        <f>IF(A2762="В/П",,MIN(SUMIFS(L$3:L2761,H$3:H2761,H2762,B$3:B2761,B2762)+E2762,8)-SUMIFS(L$3:L2761,H$3:H2761,H2762,B$3:B2761,B2762))</f>
        <v>0</v>
      </c>
    </row>
    <row r="2763" spans="1:12" x14ac:dyDescent="0.2">
      <c r="B2763" s="6">
        <v>45489</v>
      </c>
      <c r="C2763" s="71" t="str">
        <f t="shared" si="166"/>
        <v>Вт</v>
      </c>
      <c r="I2763" s="69">
        <f t="shared" si="165"/>
        <v>45474</v>
      </c>
      <c r="J2763" s="30" t="str">
        <f>CHOOSE(SUMPRODUCT((K2763:L2763&gt;0)*{1,2})+1,"","переработка","норма","норма + переработка")</f>
        <v/>
      </c>
      <c r="K2763" s="30">
        <f t="shared" si="167"/>
        <v>0</v>
      </c>
      <c r="L2763" s="30">
        <f>IF(A2763="В/П",,MIN(SUMIFS(L$3:L2762,H$3:H2762,H2763,B$3:B2762,B2763)+E2763,8)-SUMIFS(L$3:L2762,H$3:H2762,H2763,B$3:B2762,B2763))</f>
        <v>0</v>
      </c>
    </row>
    <row r="2764" spans="1:12" x14ac:dyDescent="0.2">
      <c r="B2764" s="6">
        <v>45490</v>
      </c>
      <c r="C2764" s="71" t="str">
        <f t="shared" si="166"/>
        <v>Ср</v>
      </c>
      <c r="I2764" s="69">
        <f t="shared" si="165"/>
        <v>45474</v>
      </c>
      <c r="J2764" s="30" t="str">
        <f>CHOOSE(SUMPRODUCT((K2764:L2764&gt;0)*{1,2})+1,"","переработка","норма","норма + переработка")</f>
        <v/>
      </c>
      <c r="K2764" s="30">
        <f t="shared" si="167"/>
        <v>0</v>
      </c>
      <c r="L2764" s="30">
        <f>IF(A2764="В/П",,MIN(SUMIFS(L$3:L2763,H$3:H2763,H2764,B$3:B2763,B2764)+E2764,8)-SUMIFS(L$3:L2763,H$3:H2763,H2764,B$3:B2763,B2764))</f>
        <v>0</v>
      </c>
    </row>
    <row r="2765" spans="1:12" x14ac:dyDescent="0.2">
      <c r="B2765" s="6">
        <v>45491</v>
      </c>
      <c r="C2765" s="71" t="str">
        <f t="shared" si="166"/>
        <v>Чт</v>
      </c>
      <c r="I2765" s="69">
        <f t="shared" si="165"/>
        <v>45474</v>
      </c>
      <c r="J2765" s="30" t="str">
        <f>CHOOSE(SUMPRODUCT((K2765:L2765&gt;0)*{1,2})+1,"","переработка","норма","норма + переработка")</f>
        <v/>
      </c>
      <c r="K2765" s="30">
        <f t="shared" si="167"/>
        <v>0</v>
      </c>
      <c r="L2765" s="30">
        <f>IF(A2765="В/П",,MIN(SUMIFS(L$3:L2764,H$3:H2764,H2765,B$3:B2764,B2765)+E2765,8)-SUMIFS(L$3:L2764,H$3:H2764,H2765,B$3:B2764,B2765))</f>
        <v>0</v>
      </c>
    </row>
    <row r="2766" spans="1:12" x14ac:dyDescent="0.2">
      <c r="B2766" s="6">
        <v>45492</v>
      </c>
      <c r="C2766" s="71" t="str">
        <f t="shared" si="166"/>
        <v>Пт</v>
      </c>
      <c r="I2766" s="69">
        <f t="shared" si="165"/>
        <v>45474</v>
      </c>
      <c r="J2766" s="30" t="str">
        <f>CHOOSE(SUMPRODUCT((K2766:L2766&gt;0)*{1,2})+1,"","переработка","норма","норма + переработка")</f>
        <v/>
      </c>
      <c r="K2766" s="30">
        <f t="shared" si="167"/>
        <v>0</v>
      </c>
      <c r="L2766" s="30">
        <f>IF(A2766="В/П",,MIN(SUMIFS(L$3:L2765,H$3:H2765,H2766,B$3:B2765,B2766)+E2766,8)-SUMIFS(L$3:L2765,H$3:H2765,H2766,B$3:B2765,B2766))</f>
        <v>0</v>
      </c>
    </row>
    <row r="2767" spans="1:12" x14ac:dyDescent="0.2">
      <c r="A2767" s="66" t="s">
        <v>53</v>
      </c>
      <c r="B2767" s="6">
        <v>45493</v>
      </c>
      <c r="C2767" s="71" t="str">
        <f t="shared" si="166"/>
        <v>Сб</v>
      </c>
      <c r="I2767" s="69">
        <f t="shared" si="165"/>
        <v>45474</v>
      </c>
      <c r="J2767" s="30" t="str">
        <f>CHOOSE(SUMPRODUCT((K2767:L2767&gt;0)*{1,2})+1,"","переработка","норма","норма + переработка")</f>
        <v/>
      </c>
      <c r="K2767" s="30">
        <f t="shared" si="167"/>
        <v>0</v>
      </c>
      <c r="L2767" s="30">
        <f>IF(A2767="В/П",,MIN(SUMIFS(L$3:L2766,H$3:H2766,H2767,B$3:B2766,B2767)+E2767,8)-SUMIFS(L$3:L2766,H$3:H2766,H2767,B$3:B2766,B2767))</f>
        <v>0</v>
      </c>
    </row>
    <row r="2768" spans="1:12" x14ac:dyDescent="0.2">
      <c r="A2768" s="66" t="s">
        <v>53</v>
      </c>
      <c r="B2768" s="6">
        <v>45494</v>
      </c>
      <c r="C2768" s="71" t="str">
        <f t="shared" si="166"/>
        <v>Вс</v>
      </c>
      <c r="I2768" s="69">
        <f t="shared" si="165"/>
        <v>45474</v>
      </c>
      <c r="J2768" s="30" t="str">
        <f>CHOOSE(SUMPRODUCT((K2768:L2768&gt;0)*{1,2})+1,"","переработка","норма","норма + переработка")</f>
        <v/>
      </c>
      <c r="K2768" s="30">
        <f t="shared" si="167"/>
        <v>0</v>
      </c>
      <c r="L2768" s="30">
        <f>IF(A2768="В/П",,MIN(SUMIFS(L$3:L2767,H$3:H2767,H2768,B$3:B2767,B2768)+E2768,8)-SUMIFS(L$3:L2767,H$3:H2767,H2768,B$3:B2767,B2768))</f>
        <v>0</v>
      </c>
    </row>
    <row r="2769" spans="1:12" x14ac:dyDescent="0.2">
      <c r="B2769" s="6">
        <v>45495</v>
      </c>
      <c r="C2769" s="71" t="str">
        <f t="shared" si="166"/>
        <v>Пн</v>
      </c>
      <c r="I2769" s="69">
        <f t="shared" si="165"/>
        <v>45474</v>
      </c>
      <c r="J2769" s="30" t="str">
        <f>CHOOSE(SUMPRODUCT((K2769:L2769&gt;0)*{1,2})+1,"","переработка","норма","норма + переработка")</f>
        <v/>
      </c>
      <c r="K2769" s="30">
        <f t="shared" si="167"/>
        <v>0</v>
      </c>
      <c r="L2769" s="30">
        <f>IF(A2769="В/П",,MIN(SUMIFS(L$3:L2768,H$3:H2768,H2769,B$3:B2768,B2769)+E2769,8)-SUMIFS(L$3:L2768,H$3:H2768,H2769,B$3:B2768,B2769))</f>
        <v>0</v>
      </c>
    </row>
    <row r="2770" spans="1:12" x14ac:dyDescent="0.2">
      <c r="B2770" s="6">
        <v>45496</v>
      </c>
      <c r="C2770" s="71" t="str">
        <f t="shared" si="166"/>
        <v>Вт</v>
      </c>
      <c r="I2770" s="69">
        <f t="shared" si="165"/>
        <v>45474</v>
      </c>
      <c r="J2770" s="30" t="str">
        <f>CHOOSE(SUMPRODUCT((K2770:L2770&gt;0)*{1,2})+1,"","переработка","норма","норма + переработка")</f>
        <v/>
      </c>
      <c r="K2770" s="30">
        <f t="shared" si="167"/>
        <v>0</v>
      </c>
      <c r="L2770" s="30">
        <f>IF(A2770="В/П",,MIN(SUMIFS(L$3:L2769,H$3:H2769,H2770,B$3:B2769,B2770)+E2770,8)-SUMIFS(L$3:L2769,H$3:H2769,H2770,B$3:B2769,B2770))</f>
        <v>0</v>
      </c>
    </row>
    <row r="2771" spans="1:12" x14ac:dyDescent="0.2">
      <c r="B2771" s="6">
        <v>45497</v>
      </c>
      <c r="C2771" s="71" t="str">
        <f t="shared" si="166"/>
        <v>Ср</v>
      </c>
      <c r="I2771" s="69">
        <f t="shared" si="165"/>
        <v>45474</v>
      </c>
      <c r="J2771" s="30" t="str">
        <f>CHOOSE(SUMPRODUCT((K2771:L2771&gt;0)*{1,2})+1,"","переработка","норма","норма + переработка")</f>
        <v/>
      </c>
      <c r="K2771" s="30">
        <f t="shared" si="167"/>
        <v>0</v>
      </c>
      <c r="L2771" s="30">
        <f>IF(A2771="В/П",,MIN(SUMIFS(L$3:L2770,H$3:H2770,H2771,B$3:B2770,B2771)+E2771,8)-SUMIFS(L$3:L2770,H$3:H2770,H2771,B$3:B2770,B2771))</f>
        <v>0</v>
      </c>
    </row>
    <row r="2772" spans="1:12" x14ac:dyDescent="0.2">
      <c r="B2772" s="6">
        <v>45498</v>
      </c>
      <c r="C2772" s="71" t="str">
        <f t="shared" si="166"/>
        <v>Чт</v>
      </c>
      <c r="I2772" s="69">
        <f t="shared" si="165"/>
        <v>45474</v>
      </c>
      <c r="J2772" s="30" t="str">
        <f>CHOOSE(SUMPRODUCT((K2772:L2772&gt;0)*{1,2})+1,"","переработка","норма","норма + переработка")</f>
        <v/>
      </c>
      <c r="K2772" s="30">
        <f t="shared" si="167"/>
        <v>0</v>
      </c>
      <c r="L2772" s="30">
        <f>IF(A2772="В/П",,MIN(SUMIFS(L$3:L2771,H$3:H2771,H2772,B$3:B2771,B2772)+E2772,8)-SUMIFS(L$3:L2771,H$3:H2771,H2772,B$3:B2771,B2772))</f>
        <v>0</v>
      </c>
    </row>
    <row r="2773" spans="1:12" x14ac:dyDescent="0.2">
      <c r="B2773" s="6">
        <v>45499</v>
      </c>
      <c r="C2773" s="71" t="str">
        <f t="shared" si="166"/>
        <v>Пт</v>
      </c>
      <c r="I2773" s="69">
        <f t="shared" si="165"/>
        <v>45474</v>
      </c>
      <c r="J2773" s="30" t="str">
        <f>CHOOSE(SUMPRODUCT((K2773:L2773&gt;0)*{1,2})+1,"","переработка","норма","норма + переработка")</f>
        <v/>
      </c>
      <c r="K2773" s="30">
        <f t="shared" si="167"/>
        <v>0</v>
      </c>
      <c r="L2773" s="30">
        <f>IF(A2773="В/П",,MIN(SUMIFS(L$3:L2772,H$3:H2772,H2773,B$3:B2772,B2773)+E2773,8)-SUMIFS(L$3:L2772,H$3:H2772,H2773,B$3:B2772,B2773))</f>
        <v>0</v>
      </c>
    </row>
    <row r="2774" spans="1:12" x14ac:dyDescent="0.2">
      <c r="A2774" s="66" t="s">
        <v>53</v>
      </c>
      <c r="B2774" s="6">
        <v>45500</v>
      </c>
      <c r="C2774" s="71" t="str">
        <f t="shared" si="166"/>
        <v>Сб</v>
      </c>
      <c r="I2774" s="69">
        <f t="shared" si="165"/>
        <v>45474</v>
      </c>
      <c r="J2774" s="30" t="str">
        <f>CHOOSE(SUMPRODUCT((K2774:L2774&gt;0)*{1,2})+1,"","переработка","норма","норма + переработка")</f>
        <v/>
      </c>
      <c r="K2774" s="30">
        <f t="shared" si="167"/>
        <v>0</v>
      </c>
      <c r="L2774" s="30">
        <f>IF(A2774="В/П",,MIN(SUMIFS(L$3:L2773,H$3:H2773,H2774,B$3:B2773,B2774)+E2774,8)-SUMIFS(L$3:L2773,H$3:H2773,H2774,B$3:B2773,B2774))</f>
        <v>0</v>
      </c>
    </row>
    <row r="2775" spans="1:12" x14ac:dyDescent="0.2">
      <c r="A2775" s="66" t="s">
        <v>53</v>
      </c>
      <c r="B2775" s="6">
        <v>45501</v>
      </c>
      <c r="C2775" s="71" t="str">
        <f t="shared" si="166"/>
        <v>Вс</v>
      </c>
      <c r="I2775" s="69">
        <f t="shared" si="165"/>
        <v>45474</v>
      </c>
      <c r="J2775" s="30" t="str">
        <f>CHOOSE(SUMPRODUCT((K2775:L2775&gt;0)*{1,2})+1,"","переработка","норма","норма + переработка")</f>
        <v/>
      </c>
      <c r="K2775" s="30">
        <f t="shared" si="167"/>
        <v>0</v>
      </c>
      <c r="L2775" s="30">
        <f>IF(A2775="В/П",,MIN(SUMIFS(L$3:L2774,H$3:H2774,H2775,B$3:B2774,B2775)+E2775,8)-SUMIFS(L$3:L2774,H$3:H2774,H2775,B$3:B2774,B2775))</f>
        <v>0</v>
      </c>
    </row>
    <row r="2776" spans="1:12" x14ac:dyDescent="0.2">
      <c r="B2776" s="6">
        <v>45502</v>
      </c>
      <c r="C2776" s="71" t="str">
        <f t="shared" si="166"/>
        <v>Пн</v>
      </c>
      <c r="I2776" s="69">
        <f t="shared" si="165"/>
        <v>45474</v>
      </c>
      <c r="J2776" s="30" t="str">
        <f>CHOOSE(SUMPRODUCT((K2776:L2776&gt;0)*{1,2})+1,"","переработка","норма","норма + переработка")</f>
        <v/>
      </c>
      <c r="K2776" s="30">
        <f t="shared" si="167"/>
        <v>0</v>
      </c>
      <c r="L2776" s="30">
        <f>IF(A2776="В/П",,MIN(SUMIFS(L$3:L2775,H$3:H2775,H2776,B$3:B2775,B2776)+E2776,8)-SUMIFS(L$3:L2775,H$3:H2775,H2776,B$3:B2775,B2776))</f>
        <v>0</v>
      </c>
    </row>
    <row r="2777" spans="1:12" x14ac:dyDescent="0.2">
      <c r="B2777" s="6">
        <v>45503</v>
      </c>
      <c r="C2777" s="71" t="str">
        <f t="shared" si="166"/>
        <v>Вт</v>
      </c>
      <c r="I2777" s="69">
        <f t="shared" si="165"/>
        <v>45474</v>
      </c>
      <c r="J2777" s="30" t="str">
        <f>CHOOSE(SUMPRODUCT((K2777:L2777&gt;0)*{1,2})+1,"","переработка","норма","норма + переработка")</f>
        <v/>
      </c>
      <c r="K2777" s="30">
        <f t="shared" si="167"/>
        <v>0</v>
      </c>
      <c r="L2777" s="30">
        <f>IF(A2777="В/П",,MIN(SUMIFS(L$3:L2776,H$3:H2776,H2777,B$3:B2776,B2777)+E2777,8)-SUMIFS(L$3:L2776,H$3:H2776,H2777,B$3:B2776,B2777))</f>
        <v>0</v>
      </c>
    </row>
    <row r="2778" spans="1:12" x14ac:dyDescent="0.2">
      <c r="B2778" s="6">
        <v>45504</v>
      </c>
      <c r="C2778" s="71" t="str">
        <f t="shared" si="166"/>
        <v>Ср</v>
      </c>
      <c r="I2778" s="69">
        <f t="shared" si="165"/>
        <v>45474</v>
      </c>
      <c r="J2778" s="30" t="str">
        <f>CHOOSE(SUMPRODUCT((K2778:L2778&gt;0)*{1,2})+1,"","переработка","норма","норма + переработка")</f>
        <v/>
      </c>
      <c r="K2778" s="30">
        <f t="shared" si="167"/>
        <v>0</v>
      </c>
      <c r="L2778" s="30">
        <f>IF(A2778="В/П",,MIN(SUMIFS(L$3:L2777,H$3:H2777,H2778,B$3:B2777,B2778)+E2778,8)-SUMIFS(L$3:L2777,H$3:H2777,H2778,B$3:B2777,B2778))</f>
        <v>0</v>
      </c>
    </row>
    <row r="2779" spans="1:12" x14ac:dyDescent="0.2">
      <c r="B2779" s="6">
        <v>45474</v>
      </c>
      <c r="C2779" s="71" t="str">
        <f t="shared" si="166"/>
        <v>Пн</v>
      </c>
      <c r="I2779" s="69">
        <f t="shared" si="165"/>
        <v>45474</v>
      </c>
      <c r="J2779" s="30" t="str">
        <f>CHOOSE(SUMPRODUCT((K2779:L2779&gt;0)*{1,2})+1,"","переработка","норма","норма + переработка")</f>
        <v/>
      </c>
      <c r="K2779" s="30">
        <f t="shared" si="167"/>
        <v>0</v>
      </c>
      <c r="L2779" s="30">
        <f>IF(A2779="В/П",,MIN(SUMIFS(L$3:L2778,H$3:H2778,H2779,B$3:B2778,B2779)+E2779,8)-SUMIFS(L$3:L2778,H$3:H2778,H2779,B$3:B2778,B2779))</f>
        <v>0</v>
      </c>
    </row>
    <row r="2780" spans="1:12" x14ac:dyDescent="0.2">
      <c r="B2780" s="6">
        <v>45475</v>
      </c>
      <c r="C2780" s="71" t="str">
        <f t="shared" si="166"/>
        <v>Вт</v>
      </c>
      <c r="I2780" s="69">
        <f t="shared" si="165"/>
        <v>45474</v>
      </c>
      <c r="J2780" s="30" t="str">
        <f>CHOOSE(SUMPRODUCT((K2780:L2780&gt;0)*{1,2})+1,"","переработка","норма","норма + переработка")</f>
        <v/>
      </c>
      <c r="K2780" s="30">
        <f t="shared" si="167"/>
        <v>0</v>
      </c>
      <c r="L2780" s="30">
        <f>IF(A2780="В/П",,MIN(SUMIFS(L$3:L2779,H$3:H2779,H2780,B$3:B2779,B2780)+E2780,8)-SUMIFS(L$3:L2779,H$3:H2779,H2780,B$3:B2779,B2780))</f>
        <v>0</v>
      </c>
    </row>
    <row r="2781" spans="1:12" x14ac:dyDescent="0.2">
      <c r="B2781" s="6">
        <v>45476</v>
      </c>
      <c r="C2781" s="71" t="str">
        <f t="shared" si="166"/>
        <v>Ср</v>
      </c>
      <c r="I2781" s="69">
        <f t="shared" si="165"/>
        <v>45474</v>
      </c>
      <c r="J2781" s="30" t="str">
        <f>CHOOSE(SUMPRODUCT((K2781:L2781&gt;0)*{1,2})+1,"","переработка","норма","норма + переработка")</f>
        <v/>
      </c>
      <c r="K2781" s="30">
        <f t="shared" si="167"/>
        <v>0</v>
      </c>
      <c r="L2781" s="30">
        <f>IF(A2781="В/П",,MIN(SUMIFS(L$3:L2780,H$3:H2780,H2781,B$3:B2780,B2781)+E2781,8)-SUMIFS(L$3:L2780,H$3:H2780,H2781,B$3:B2780,B2781))</f>
        <v>0</v>
      </c>
    </row>
    <row r="2782" spans="1:12" x14ac:dyDescent="0.2">
      <c r="B2782" s="6">
        <v>45477</v>
      </c>
      <c r="C2782" s="71" t="str">
        <f t="shared" si="166"/>
        <v>Чт</v>
      </c>
      <c r="I2782" s="69">
        <f t="shared" si="165"/>
        <v>45474</v>
      </c>
      <c r="J2782" s="30" t="str">
        <f>CHOOSE(SUMPRODUCT((K2782:L2782&gt;0)*{1,2})+1,"","переработка","норма","норма + переработка")</f>
        <v/>
      </c>
      <c r="K2782" s="30">
        <f t="shared" si="167"/>
        <v>0</v>
      </c>
      <c r="L2782" s="30">
        <f>IF(A2782="В/П",,MIN(SUMIFS(L$3:L2781,H$3:H2781,H2782,B$3:B2781,B2782)+E2782,8)-SUMIFS(L$3:L2781,H$3:H2781,H2782,B$3:B2781,B2782))</f>
        <v>0</v>
      </c>
    </row>
    <row r="2783" spans="1:12" x14ac:dyDescent="0.2">
      <c r="B2783" s="6">
        <v>45478</v>
      </c>
      <c r="C2783" s="71" t="str">
        <f t="shared" si="166"/>
        <v>Пт</v>
      </c>
      <c r="I2783" s="69">
        <f t="shared" si="165"/>
        <v>45474</v>
      </c>
      <c r="J2783" s="30" t="str">
        <f>CHOOSE(SUMPRODUCT((K2783:L2783&gt;0)*{1,2})+1,"","переработка","норма","норма + переработка")</f>
        <v/>
      </c>
      <c r="K2783" s="30">
        <f t="shared" si="167"/>
        <v>0</v>
      </c>
      <c r="L2783" s="30">
        <f>IF(A2783="В/П",,MIN(SUMIFS(L$3:L2782,H$3:H2782,H2783,B$3:B2782,B2783)+E2783,8)-SUMIFS(L$3:L2782,H$3:H2782,H2783,B$3:B2782,B2783))</f>
        <v>0</v>
      </c>
    </row>
    <row r="2784" spans="1:12" x14ac:dyDescent="0.2">
      <c r="A2784" s="66" t="s">
        <v>53</v>
      </c>
      <c r="B2784" s="6">
        <v>45479</v>
      </c>
      <c r="C2784" s="71" t="str">
        <f t="shared" si="166"/>
        <v>Сб</v>
      </c>
      <c r="I2784" s="69">
        <f t="shared" si="165"/>
        <v>45474</v>
      </c>
      <c r="J2784" s="30" t="str">
        <f>CHOOSE(SUMPRODUCT((K2784:L2784&gt;0)*{1,2})+1,"","переработка","норма","норма + переработка")</f>
        <v/>
      </c>
      <c r="K2784" s="30">
        <f t="shared" si="167"/>
        <v>0</v>
      </c>
      <c r="L2784" s="30">
        <f>IF(A2784="В/П",,MIN(SUMIFS(L$3:L2783,H$3:H2783,H2784,B$3:B2783,B2784)+E2784,8)-SUMIFS(L$3:L2783,H$3:H2783,H2784,B$3:B2783,B2784))</f>
        <v>0</v>
      </c>
    </row>
    <row r="2785" spans="1:12" x14ac:dyDescent="0.2">
      <c r="A2785" s="66" t="s">
        <v>53</v>
      </c>
      <c r="B2785" s="6">
        <v>45480</v>
      </c>
      <c r="C2785" s="71" t="str">
        <f t="shared" si="166"/>
        <v>Вс</v>
      </c>
      <c r="I2785" s="69">
        <f t="shared" si="165"/>
        <v>45474</v>
      </c>
      <c r="J2785" s="30" t="str">
        <f>CHOOSE(SUMPRODUCT((K2785:L2785&gt;0)*{1,2})+1,"","переработка","норма","норма + переработка")</f>
        <v/>
      </c>
      <c r="K2785" s="30">
        <f t="shared" si="167"/>
        <v>0</v>
      </c>
      <c r="L2785" s="30">
        <f>IF(A2785="В/П",,MIN(SUMIFS(L$3:L2784,H$3:H2784,H2785,B$3:B2784,B2785)+E2785,8)-SUMIFS(L$3:L2784,H$3:H2784,H2785,B$3:B2784,B2785))</f>
        <v>0</v>
      </c>
    </row>
    <row r="2786" spans="1:12" x14ac:dyDescent="0.2">
      <c r="B2786" s="6">
        <v>45481</v>
      </c>
      <c r="C2786" s="71" t="str">
        <f t="shared" si="166"/>
        <v>Пн</v>
      </c>
      <c r="I2786" s="69">
        <f t="shared" si="165"/>
        <v>45474</v>
      </c>
      <c r="J2786" s="30" t="str">
        <f>CHOOSE(SUMPRODUCT((K2786:L2786&gt;0)*{1,2})+1,"","переработка","норма","норма + переработка")</f>
        <v/>
      </c>
      <c r="K2786" s="30">
        <f t="shared" si="167"/>
        <v>0</v>
      </c>
      <c r="L2786" s="30">
        <f>IF(A2786="В/П",,MIN(SUMIFS(L$3:L2785,H$3:H2785,H2786,B$3:B2785,B2786)+E2786,8)-SUMIFS(L$3:L2785,H$3:H2785,H2786,B$3:B2785,B2786))</f>
        <v>0</v>
      </c>
    </row>
    <row r="2787" spans="1:12" x14ac:dyDescent="0.2">
      <c r="B2787" s="6">
        <v>45482</v>
      </c>
      <c r="C2787" s="71" t="str">
        <f t="shared" si="166"/>
        <v>Вт</v>
      </c>
      <c r="I2787" s="69">
        <f t="shared" si="165"/>
        <v>45474</v>
      </c>
      <c r="J2787" s="30" t="str">
        <f>CHOOSE(SUMPRODUCT((K2787:L2787&gt;0)*{1,2})+1,"","переработка","норма","норма + переработка")</f>
        <v/>
      </c>
      <c r="K2787" s="30">
        <f t="shared" si="167"/>
        <v>0</v>
      </c>
      <c r="L2787" s="30">
        <f>IF(A2787="В/П",,MIN(SUMIFS(L$3:L2786,H$3:H2786,H2787,B$3:B2786,B2787)+E2787,8)-SUMIFS(L$3:L2786,H$3:H2786,H2787,B$3:B2786,B2787))</f>
        <v>0</v>
      </c>
    </row>
    <row r="2788" spans="1:12" x14ac:dyDescent="0.2">
      <c r="B2788" s="6">
        <v>45483</v>
      </c>
      <c r="C2788" s="71" t="str">
        <f t="shared" si="166"/>
        <v>Ср</v>
      </c>
      <c r="I2788" s="69">
        <f t="shared" si="165"/>
        <v>45474</v>
      </c>
      <c r="J2788" s="30" t="str">
        <f>CHOOSE(SUMPRODUCT((K2788:L2788&gt;0)*{1,2})+1,"","переработка","норма","норма + переработка")</f>
        <v/>
      </c>
      <c r="K2788" s="30">
        <f t="shared" si="167"/>
        <v>0</v>
      </c>
      <c r="L2788" s="30">
        <f>IF(A2788="В/П",,MIN(SUMIFS(L$3:L2787,H$3:H2787,H2788,B$3:B2787,B2788)+E2788,8)-SUMIFS(L$3:L2787,H$3:H2787,H2788,B$3:B2787,B2788))</f>
        <v>0</v>
      </c>
    </row>
    <row r="2789" spans="1:12" x14ac:dyDescent="0.2">
      <c r="B2789" s="6">
        <v>45484</v>
      </c>
      <c r="C2789" s="71" t="str">
        <f t="shared" si="166"/>
        <v>Чт</v>
      </c>
      <c r="I2789" s="69">
        <f t="shared" si="165"/>
        <v>45474</v>
      </c>
      <c r="J2789" s="30" t="str">
        <f>CHOOSE(SUMPRODUCT((K2789:L2789&gt;0)*{1,2})+1,"","переработка","норма","норма + переработка")</f>
        <v/>
      </c>
      <c r="K2789" s="30">
        <f t="shared" si="167"/>
        <v>0</v>
      </c>
      <c r="L2789" s="30">
        <f>IF(A2789="В/П",,MIN(SUMIFS(L$3:L2788,H$3:H2788,H2789,B$3:B2788,B2789)+E2789,8)-SUMIFS(L$3:L2788,H$3:H2788,H2789,B$3:B2788,B2789))</f>
        <v>0</v>
      </c>
    </row>
    <row r="2790" spans="1:12" x14ac:dyDescent="0.2">
      <c r="B2790" s="6">
        <v>45485</v>
      </c>
      <c r="C2790" s="71" t="str">
        <f t="shared" si="166"/>
        <v>Пт</v>
      </c>
      <c r="I2790" s="69">
        <f t="shared" si="165"/>
        <v>45474</v>
      </c>
      <c r="J2790" s="30" t="str">
        <f>CHOOSE(SUMPRODUCT((K2790:L2790&gt;0)*{1,2})+1,"","переработка","норма","норма + переработка")</f>
        <v/>
      </c>
      <c r="K2790" s="30">
        <f t="shared" si="167"/>
        <v>0</v>
      </c>
      <c r="L2790" s="30">
        <f>IF(A2790="В/П",,MIN(SUMIFS(L$3:L2789,H$3:H2789,H2790,B$3:B2789,B2790)+E2790,8)-SUMIFS(L$3:L2789,H$3:H2789,H2790,B$3:B2789,B2790))</f>
        <v>0</v>
      </c>
    </row>
    <row r="2791" spans="1:12" x14ac:dyDescent="0.2">
      <c r="A2791" s="66" t="s">
        <v>53</v>
      </c>
      <c r="B2791" s="6">
        <v>45486</v>
      </c>
      <c r="C2791" s="71" t="str">
        <f t="shared" si="166"/>
        <v>Сб</v>
      </c>
      <c r="I2791" s="69">
        <f t="shared" si="165"/>
        <v>45474</v>
      </c>
      <c r="J2791" s="30" t="str">
        <f>CHOOSE(SUMPRODUCT((K2791:L2791&gt;0)*{1,2})+1,"","переработка","норма","норма + переработка")</f>
        <v/>
      </c>
      <c r="K2791" s="30">
        <f t="shared" si="167"/>
        <v>0</v>
      </c>
      <c r="L2791" s="30">
        <f>IF(A2791="В/П",,MIN(SUMIFS(L$3:L2790,H$3:H2790,H2791,B$3:B2790,B2791)+E2791,8)-SUMIFS(L$3:L2790,H$3:H2790,H2791,B$3:B2790,B2791))</f>
        <v>0</v>
      </c>
    </row>
    <row r="2792" spans="1:12" x14ac:dyDescent="0.2">
      <c r="A2792" s="66" t="s">
        <v>53</v>
      </c>
      <c r="B2792" s="6">
        <v>45487</v>
      </c>
      <c r="C2792" s="71" t="str">
        <f t="shared" si="166"/>
        <v>Вс</v>
      </c>
      <c r="I2792" s="69">
        <f t="shared" si="165"/>
        <v>45474</v>
      </c>
      <c r="J2792" s="30" t="str">
        <f>CHOOSE(SUMPRODUCT((K2792:L2792&gt;0)*{1,2})+1,"","переработка","норма","норма + переработка")</f>
        <v/>
      </c>
      <c r="K2792" s="30">
        <f t="shared" si="167"/>
        <v>0</v>
      </c>
      <c r="L2792" s="30">
        <f>IF(A2792="В/П",,MIN(SUMIFS(L$3:L2791,H$3:H2791,H2792,B$3:B2791,B2792)+E2792,8)-SUMIFS(L$3:L2791,H$3:H2791,H2792,B$3:B2791,B2792))</f>
        <v>0</v>
      </c>
    </row>
    <row r="2793" spans="1:12" x14ac:dyDescent="0.2">
      <c r="B2793" s="6">
        <v>45488</v>
      </c>
      <c r="C2793" s="71" t="str">
        <f t="shared" si="166"/>
        <v>Пн</v>
      </c>
      <c r="I2793" s="69">
        <f t="shared" ref="I2793:I2809" si="168">EOMONTH(B2793,-1)+1</f>
        <v>45474</v>
      </c>
      <c r="J2793" s="30" t="str">
        <f>CHOOSE(SUMPRODUCT((K2793:L2793&gt;0)*{1,2})+1,"","переработка","норма","норма + переработка")</f>
        <v/>
      </c>
      <c r="K2793" s="30">
        <f t="shared" si="167"/>
        <v>0</v>
      </c>
      <c r="L2793" s="30">
        <f>IF(A2793="В/П",,MIN(SUMIFS(L$3:L2792,H$3:H2792,H2793,B$3:B2792,B2793)+E2793,8)-SUMIFS(L$3:L2792,H$3:H2792,H2793,B$3:B2792,B2793))</f>
        <v>0</v>
      </c>
    </row>
    <row r="2794" spans="1:12" x14ac:dyDescent="0.2">
      <c r="B2794" s="6">
        <v>45489</v>
      </c>
      <c r="C2794" s="71" t="str">
        <f t="shared" si="166"/>
        <v>Вт</v>
      </c>
      <c r="I2794" s="69">
        <f t="shared" si="168"/>
        <v>45474</v>
      </c>
      <c r="J2794" s="30" t="str">
        <f>CHOOSE(SUMPRODUCT((K2794:L2794&gt;0)*{1,2})+1,"","переработка","норма","норма + переработка")</f>
        <v/>
      </c>
      <c r="K2794" s="30">
        <f t="shared" si="167"/>
        <v>0</v>
      </c>
      <c r="L2794" s="30">
        <f>IF(A2794="В/П",,MIN(SUMIFS(L$3:L2793,H$3:H2793,H2794,B$3:B2793,B2794)+E2794,8)-SUMIFS(L$3:L2793,H$3:H2793,H2794,B$3:B2793,B2794))</f>
        <v>0</v>
      </c>
    </row>
    <row r="2795" spans="1:12" x14ac:dyDescent="0.2">
      <c r="B2795" s="6">
        <v>45490</v>
      </c>
      <c r="C2795" s="71" t="str">
        <f t="shared" si="166"/>
        <v>Ср</v>
      </c>
      <c r="I2795" s="69">
        <f t="shared" si="168"/>
        <v>45474</v>
      </c>
      <c r="J2795" s="30" t="str">
        <f>CHOOSE(SUMPRODUCT((K2795:L2795&gt;0)*{1,2})+1,"","переработка","норма","норма + переработка")</f>
        <v/>
      </c>
      <c r="K2795" s="30">
        <f t="shared" si="167"/>
        <v>0</v>
      </c>
      <c r="L2795" s="30">
        <f>IF(A2795="В/П",,MIN(SUMIFS(L$3:L2794,H$3:H2794,H2795,B$3:B2794,B2795)+E2795,8)-SUMIFS(L$3:L2794,H$3:H2794,H2795,B$3:B2794,B2795))</f>
        <v>0</v>
      </c>
    </row>
    <row r="2796" spans="1:12" x14ac:dyDescent="0.2">
      <c r="B2796" s="6">
        <v>45491</v>
      </c>
      <c r="C2796" s="71" t="str">
        <f t="shared" ref="C2796:C2860" si="169">TEXT(B2796,"ДДД")</f>
        <v>Чт</v>
      </c>
      <c r="I2796" s="69">
        <f t="shared" si="168"/>
        <v>45474</v>
      </c>
      <c r="J2796" s="30" t="str">
        <f>CHOOSE(SUMPRODUCT((K2796:L2796&gt;0)*{1,2})+1,"","переработка","норма","норма + переработка")</f>
        <v/>
      </c>
      <c r="K2796" s="30">
        <f t="shared" si="167"/>
        <v>0</v>
      </c>
      <c r="L2796" s="30">
        <f>IF(A2796="В/П",,MIN(SUMIFS(L$3:L2795,H$3:H2795,H2796,B$3:B2795,B2796)+E2796,8)-SUMIFS(L$3:L2795,H$3:H2795,H2796,B$3:B2795,B2796))</f>
        <v>0</v>
      </c>
    </row>
    <row r="2797" spans="1:12" x14ac:dyDescent="0.2">
      <c r="B2797" s="6">
        <v>45492</v>
      </c>
      <c r="C2797" s="71" t="str">
        <f t="shared" si="169"/>
        <v>Пт</v>
      </c>
      <c r="I2797" s="69">
        <f t="shared" si="168"/>
        <v>45474</v>
      </c>
      <c r="J2797" s="30" t="str">
        <f>CHOOSE(SUMPRODUCT((K2797:L2797&gt;0)*{1,2})+1,"","переработка","норма","норма + переработка")</f>
        <v/>
      </c>
      <c r="K2797" s="30">
        <f t="shared" si="167"/>
        <v>0</v>
      </c>
      <c r="L2797" s="30">
        <f>IF(A2797="В/П",,MIN(SUMIFS(L$3:L2796,H$3:H2796,H2797,B$3:B2796,B2797)+E2797,8)-SUMIFS(L$3:L2796,H$3:H2796,H2797,B$3:B2796,B2797))</f>
        <v>0</v>
      </c>
    </row>
    <row r="2798" spans="1:12" x14ac:dyDescent="0.2">
      <c r="A2798" s="66" t="s">
        <v>53</v>
      </c>
      <c r="B2798" s="6">
        <v>45493</v>
      </c>
      <c r="C2798" s="71" t="str">
        <f t="shared" si="169"/>
        <v>Сб</v>
      </c>
      <c r="I2798" s="69">
        <f t="shared" si="168"/>
        <v>45474</v>
      </c>
      <c r="J2798" s="30" t="str">
        <f>CHOOSE(SUMPRODUCT((K2798:L2798&gt;0)*{1,2})+1,"","переработка","норма","норма + переработка")</f>
        <v/>
      </c>
      <c r="K2798" s="30">
        <f t="shared" si="167"/>
        <v>0</v>
      </c>
      <c r="L2798" s="30">
        <f>IF(A2798="В/П",,MIN(SUMIFS(L$3:L2797,H$3:H2797,H2798,B$3:B2797,B2798)+E2798,8)-SUMIFS(L$3:L2797,H$3:H2797,H2798,B$3:B2797,B2798))</f>
        <v>0</v>
      </c>
    </row>
    <row r="2799" spans="1:12" x14ac:dyDescent="0.2">
      <c r="A2799" s="66" t="s">
        <v>53</v>
      </c>
      <c r="B2799" s="6">
        <v>45494</v>
      </c>
      <c r="C2799" s="71" t="str">
        <f t="shared" si="169"/>
        <v>Вс</v>
      </c>
      <c r="I2799" s="69">
        <f t="shared" si="168"/>
        <v>45474</v>
      </c>
      <c r="J2799" s="30" t="str">
        <f>CHOOSE(SUMPRODUCT((K2799:L2799&gt;0)*{1,2})+1,"","переработка","норма","норма + переработка")</f>
        <v/>
      </c>
      <c r="K2799" s="30">
        <f t="shared" si="167"/>
        <v>0</v>
      </c>
      <c r="L2799" s="30">
        <f>IF(A2799="В/П",,MIN(SUMIFS(L$3:L2798,H$3:H2798,H2799,B$3:B2798,B2799)+E2799,8)-SUMIFS(L$3:L2798,H$3:H2798,H2799,B$3:B2798,B2799))</f>
        <v>0</v>
      </c>
    </row>
    <row r="2800" spans="1:12" x14ac:dyDescent="0.2">
      <c r="B2800" s="6">
        <v>45495</v>
      </c>
      <c r="C2800" s="71" t="str">
        <f t="shared" si="169"/>
        <v>Пн</v>
      </c>
      <c r="I2800" s="69">
        <f t="shared" si="168"/>
        <v>45474</v>
      </c>
      <c r="J2800" s="30" t="str">
        <f>CHOOSE(SUMPRODUCT((K2800:L2800&gt;0)*{1,2})+1,"","переработка","норма","норма + переработка")</f>
        <v/>
      </c>
      <c r="K2800" s="30">
        <f t="shared" si="167"/>
        <v>0</v>
      </c>
      <c r="L2800" s="30">
        <f>IF(A2800="В/П",,MIN(SUMIFS(L$3:L2799,H$3:H2799,H2800,B$3:B2799,B2800)+E2800,8)-SUMIFS(L$3:L2799,H$3:H2799,H2800,B$3:B2799,B2800))</f>
        <v>0</v>
      </c>
    </row>
    <row r="2801" spans="1:12" x14ac:dyDescent="0.2">
      <c r="B2801" s="6">
        <v>45496</v>
      </c>
      <c r="C2801" s="71" t="str">
        <f t="shared" si="169"/>
        <v>Вт</v>
      </c>
      <c r="I2801" s="69">
        <f t="shared" si="168"/>
        <v>45474</v>
      </c>
      <c r="J2801" s="30" t="str">
        <f>CHOOSE(SUMPRODUCT((K2801:L2801&gt;0)*{1,2})+1,"","переработка","норма","норма + переработка")</f>
        <v/>
      </c>
      <c r="K2801" s="30">
        <f t="shared" si="167"/>
        <v>0</v>
      </c>
      <c r="L2801" s="30">
        <f>IF(A2801="В/П",,MIN(SUMIFS(L$3:L2800,H$3:H2800,H2801,B$3:B2800,B2801)+E2801,8)-SUMIFS(L$3:L2800,H$3:H2800,H2801,B$3:B2800,B2801))</f>
        <v>0</v>
      </c>
    </row>
    <row r="2802" spans="1:12" x14ac:dyDescent="0.2">
      <c r="B2802" s="6">
        <v>45497</v>
      </c>
      <c r="C2802" s="71" t="str">
        <f t="shared" si="169"/>
        <v>Ср</v>
      </c>
      <c r="I2802" s="69">
        <f t="shared" si="168"/>
        <v>45474</v>
      </c>
      <c r="J2802" s="30" t="str">
        <f>CHOOSE(SUMPRODUCT((K2802:L2802&gt;0)*{1,2})+1,"","переработка","норма","норма + переработка")</f>
        <v/>
      </c>
      <c r="K2802" s="30">
        <f t="shared" si="167"/>
        <v>0</v>
      </c>
      <c r="L2802" s="30">
        <f>IF(A2802="В/П",,MIN(SUMIFS(L$3:L2801,H$3:H2801,H2802,B$3:B2801,B2802)+E2802,8)-SUMIFS(L$3:L2801,H$3:H2801,H2802,B$3:B2801,B2802))</f>
        <v>0</v>
      </c>
    </row>
    <row r="2803" spans="1:12" x14ac:dyDescent="0.2">
      <c r="B2803" s="6">
        <v>45498</v>
      </c>
      <c r="C2803" s="71" t="str">
        <f t="shared" si="169"/>
        <v>Чт</v>
      </c>
      <c r="I2803" s="69">
        <f t="shared" si="168"/>
        <v>45474</v>
      </c>
      <c r="J2803" s="30" t="str">
        <f>CHOOSE(SUMPRODUCT((K2803:L2803&gt;0)*{1,2})+1,"","переработка","норма","норма + переработка")</f>
        <v/>
      </c>
      <c r="K2803" s="30">
        <f t="shared" si="167"/>
        <v>0</v>
      </c>
      <c r="L2803" s="30">
        <f>IF(A2803="В/П",,MIN(SUMIFS(L$3:L2802,H$3:H2802,H2803,B$3:B2802,B2803)+E2803,8)-SUMIFS(L$3:L2802,H$3:H2802,H2803,B$3:B2802,B2803))</f>
        <v>0</v>
      </c>
    </row>
    <row r="2804" spans="1:12" x14ac:dyDescent="0.2">
      <c r="B2804" s="6">
        <v>45499</v>
      </c>
      <c r="C2804" s="71" t="str">
        <f t="shared" si="169"/>
        <v>Пт</v>
      </c>
      <c r="I2804" s="69">
        <f t="shared" si="168"/>
        <v>45474</v>
      </c>
      <c r="J2804" s="30" t="str">
        <f>CHOOSE(SUMPRODUCT((K2804:L2804&gt;0)*{1,2})+1,"","переработка","норма","норма + переработка")</f>
        <v/>
      </c>
      <c r="K2804" s="30">
        <f t="shared" si="167"/>
        <v>0</v>
      </c>
      <c r="L2804" s="30">
        <f>IF(A2804="В/П",,MIN(SUMIFS(L$3:L2803,H$3:H2803,H2804,B$3:B2803,B2804)+E2804,8)-SUMIFS(L$3:L2803,H$3:H2803,H2804,B$3:B2803,B2804))</f>
        <v>0</v>
      </c>
    </row>
    <row r="2805" spans="1:12" x14ac:dyDescent="0.2">
      <c r="A2805" s="66" t="s">
        <v>53</v>
      </c>
      <c r="B2805" s="6">
        <v>45500</v>
      </c>
      <c r="C2805" s="71" t="str">
        <f t="shared" si="169"/>
        <v>Сб</v>
      </c>
      <c r="I2805" s="69">
        <f t="shared" si="168"/>
        <v>45474</v>
      </c>
      <c r="J2805" s="30" t="str">
        <f>CHOOSE(SUMPRODUCT((K2805:L2805&gt;0)*{1,2})+1,"","переработка","норма","норма + переработка")</f>
        <v/>
      </c>
      <c r="K2805" s="30">
        <f t="shared" si="167"/>
        <v>0</v>
      </c>
      <c r="L2805" s="30">
        <f>IF(A2805="В/П",,MIN(SUMIFS(L$3:L2804,H$3:H2804,H2805,B$3:B2804,B2805)+E2805,8)-SUMIFS(L$3:L2804,H$3:H2804,H2805,B$3:B2804,B2805))</f>
        <v>0</v>
      </c>
    </row>
    <row r="2806" spans="1:12" x14ac:dyDescent="0.2">
      <c r="A2806" s="66" t="s">
        <v>53</v>
      </c>
      <c r="B2806" s="6">
        <v>45501</v>
      </c>
      <c r="C2806" s="71" t="str">
        <f t="shared" si="169"/>
        <v>Вс</v>
      </c>
      <c r="I2806" s="69">
        <f t="shared" si="168"/>
        <v>45474</v>
      </c>
      <c r="J2806" s="30" t="str">
        <f>CHOOSE(SUMPRODUCT((K2806:L2806&gt;0)*{1,2})+1,"","переработка","норма","норма + переработка")</f>
        <v/>
      </c>
      <c r="K2806" s="30">
        <f t="shared" si="167"/>
        <v>0</v>
      </c>
      <c r="L2806" s="30">
        <f>IF(A2806="В/П",,MIN(SUMIFS(L$3:L2805,H$3:H2805,H2806,B$3:B2805,B2806)+E2806,8)-SUMIFS(L$3:L2805,H$3:H2805,H2806,B$3:B2805,B2806))</f>
        <v>0</v>
      </c>
    </row>
    <row r="2807" spans="1:12" x14ac:dyDescent="0.2">
      <c r="B2807" s="6">
        <v>45502</v>
      </c>
      <c r="C2807" s="71" t="str">
        <f t="shared" si="169"/>
        <v>Пн</v>
      </c>
      <c r="I2807" s="69">
        <f t="shared" si="168"/>
        <v>45474</v>
      </c>
      <c r="J2807" s="30" t="str">
        <f>CHOOSE(SUMPRODUCT((K2807:L2807&gt;0)*{1,2})+1,"","переработка","норма","норма + переработка")</f>
        <v/>
      </c>
      <c r="K2807" s="30">
        <f t="shared" si="167"/>
        <v>0</v>
      </c>
      <c r="L2807" s="30">
        <f>IF(A2807="В/П",,MIN(SUMIFS(L$3:L2806,H$3:H2806,H2807,B$3:B2806,B2807)+E2807,8)-SUMIFS(L$3:L2806,H$3:H2806,H2807,B$3:B2806,B2807))</f>
        <v>0</v>
      </c>
    </row>
    <row r="2808" spans="1:12" x14ac:dyDescent="0.2">
      <c r="B2808" s="6">
        <v>45503</v>
      </c>
      <c r="C2808" s="71" t="str">
        <f t="shared" si="169"/>
        <v>Вт</v>
      </c>
      <c r="I2808" s="69">
        <f t="shared" si="168"/>
        <v>45474</v>
      </c>
      <c r="J2808" s="30" t="str">
        <f>CHOOSE(SUMPRODUCT((K2808:L2808&gt;0)*{1,2})+1,"","переработка","норма","норма + переработка")</f>
        <v/>
      </c>
      <c r="K2808" s="30">
        <f t="shared" si="167"/>
        <v>0</v>
      </c>
      <c r="L2808" s="30">
        <f>IF(A2808="В/П",,MIN(SUMIFS(L$3:L2807,H$3:H2807,H2808,B$3:B2807,B2808)+E2808,8)-SUMIFS(L$3:L2807,H$3:H2807,H2808,B$3:B2807,B2808))</f>
        <v>0</v>
      </c>
    </row>
    <row r="2809" spans="1:12" x14ac:dyDescent="0.2">
      <c r="B2809" s="6">
        <v>45504</v>
      </c>
      <c r="C2809" s="71" t="str">
        <f t="shared" si="169"/>
        <v>Ср</v>
      </c>
      <c r="I2809" s="69">
        <f t="shared" si="168"/>
        <v>45474</v>
      </c>
      <c r="J2809" s="30" t="str">
        <f>CHOOSE(SUMPRODUCT((K2809:L2809&gt;0)*{1,2})+1,"","переработка","норма","норма + переработка")</f>
        <v/>
      </c>
      <c r="K2809" s="30">
        <f t="shared" si="167"/>
        <v>0</v>
      </c>
      <c r="L2809" s="30">
        <f>IF(A2809="В/П",,MIN(SUMIFS(L$3:L2808,H$3:H2808,H2809,B$3:B2808,B2809)+E2809,8)-SUMIFS(L$3:L2808,H$3:H2808,H2809,B$3:B2808,B2809))</f>
        <v>0</v>
      </c>
    </row>
    <row r="2810" spans="1:12" x14ac:dyDescent="0.2">
      <c r="B2810" s="6">
        <v>45505</v>
      </c>
      <c r="C2810" s="71" t="str">
        <f t="shared" si="169"/>
        <v>Чт</v>
      </c>
      <c r="D2810" s="30" t="s">
        <v>91</v>
      </c>
      <c r="E2810" s="30">
        <v>8</v>
      </c>
      <c r="H2810" s="30" t="s">
        <v>26</v>
      </c>
      <c r="I2810" s="69">
        <f t="shared" ref="I2810:I2840" si="170">EOMONTH(B2810,-1)+1</f>
        <v>45505</v>
      </c>
      <c r="J2810" s="30" t="str">
        <f>CHOOSE(SUMPRODUCT((K2810:L2810&gt;0)*{1,2})+1,"","переработка","норма","норма + переработка")</f>
        <v>норма</v>
      </c>
      <c r="K2810" s="30">
        <f t="shared" si="167"/>
        <v>0</v>
      </c>
      <c r="L2810" s="30">
        <f>IF(A2810="В/П",,MIN(SUMIFS(L$3:L2809,H$3:H2809,H2810,B$3:B2809,B2810)+E2810,8)-SUMIFS(L$3:L2809,H$3:H2809,H2810,B$3:B2809,B2810))</f>
        <v>8</v>
      </c>
    </row>
    <row r="2811" spans="1:12" x14ac:dyDescent="0.2">
      <c r="B2811" s="6">
        <v>45506</v>
      </c>
      <c r="C2811" s="71" t="str">
        <f t="shared" si="169"/>
        <v>Пт</v>
      </c>
      <c r="D2811" s="30" t="s">
        <v>91</v>
      </c>
      <c r="E2811" s="30">
        <v>8</v>
      </c>
      <c r="H2811" s="30" t="s">
        <v>26</v>
      </c>
      <c r="I2811" s="69">
        <f t="shared" si="170"/>
        <v>45505</v>
      </c>
      <c r="J2811" s="30" t="str">
        <f>CHOOSE(SUMPRODUCT((K2811:L2811&gt;0)*{1,2})+1,"","переработка","норма","норма + переработка")</f>
        <v>норма</v>
      </c>
      <c r="K2811" s="30">
        <f t="shared" si="167"/>
        <v>0</v>
      </c>
      <c r="L2811" s="30">
        <f>IF(A2811="В/П",,MIN(SUMIFS(L$3:L2810,H$3:H2810,H2811,B$3:B2810,B2811)+E2811,8)-SUMIFS(L$3:L2810,H$3:H2810,H2811,B$3:B2810,B2811))</f>
        <v>8</v>
      </c>
    </row>
    <row r="2812" spans="1:12" x14ac:dyDescent="0.2">
      <c r="A2812" s="66" t="s">
        <v>53</v>
      </c>
      <c r="B2812" s="6">
        <v>45507</v>
      </c>
      <c r="C2812" s="71" t="str">
        <f t="shared" si="169"/>
        <v>Сб</v>
      </c>
      <c r="E2812" s="30">
        <v>0</v>
      </c>
      <c r="H2812" s="30" t="s">
        <v>26</v>
      </c>
      <c r="I2812" s="69">
        <f t="shared" si="170"/>
        <v>45505</v>
      </c>
      <c r="J2812" s="30" t="str">
        <f>CHOOSE(SUMPRODUCT((K2812:L2812&gt;0)*{1,2})+1,"","переработка","норма","норма + переработка")</f>
        <v/>
      </c>
      <c r="K2812" s="30">
        <f t="shared" si="167"/>
        <v>0</v>
      </c>
      <c r="L2812" s="30">
        <f>IF(A2812="В/П",,MIN(SUMIFS(L$3:L2811,H$3:H2811,H2812,B$3:B2811,B2812)+E2812,8)-SUMIFS(L$3:L2811,H$3:H2811,H2812,B$3:B2811,B2812))</f>
        <v>0</v>
      </c>
    </row>
    <row r="2813" spans="1:12" x14ac:dyDescent="0.2">
      <c r="A2813" s="66" t="s">
        <v>53</v>
      </c>
      <c r="B2813" s="6">
        <v>45508</v>
      </c>
      <c r="C2813" s="71" t="str">
        <f t="shared" si="169"/>
        <v>Вс</v>
      </c>
      <c r="E2813" s="30">
        <v>0</v>
      </c>
      <c r="H2813" s="30" t="s">
        <v>26</v>
      </c>
      <c r="I2813" s="69">
        <f t="shared" si="170"/>
        <v>45505</v>
      </c>
      <c r="J2813" s="30" t="str">
        <f>CHOOSE(SUMPRODUCT((K2813:L2813&gt;0)*{1,2})+1,"","переработка","норма","норма + переработка")</f>
        <v/>
      </c>
      <c r="K2813" s="30">
        <f t="shared" si="167"/>
        <v>0</v>
      </c>
      <c r="L2813" s="30">
        <f>IF(A2813="В/П",,MIN(SUMIFS(L$3:L2812,H$3:H2812,H2813,B$3:B2812,B2813)+E2813,8)-SUMIFS(L$3:L2812,H$3:H2812,H2813,B$3:B2812,B2813))</f>
        <v>0</v>
      </c>
    </row>
    <row r="2814" spans="1:12" x14ac:dyDescent="0.2">
      <c r="B2814" s="6">
        <v>45509</v>
      </c>
      <c r="C2814" s="71" t="str">
        <f t="shared" si="169"/>
        <v>Пн</v>
      </c>
      <c r="D2814" s="30" t="s">
        <v>91</v>
      </c>
      <c r="E2814" s="30">
        <v>8</v>
      </c>
      <c r="H2814" s="30" t="s">
        <v>26</v>
      </c>
      <c r="I2814" s="69">
        <f t="shared" si="170"/>
        <v>45505</v>
      </c>
      <c r="J2814" s="30" t="str">
        <f>CHOOSE(SUMPRODUCT((K2814:L2814&gt;0)*{1,2})+1,"","переработка","норма","норма + переработка")</f>
        <v>норма</v>
      </c>
      <c r="K2814" s="30">
        <f t="shared" si="167"/>
        <v>0</v>
      </c>
      <c r="L2814" s="30">
        <f>IF(A2814="В/П",,MIN(SUMIFS(L$3:L2813,H$3:H2813,H2814,B$3:B2813,B2814)+E2814,8)-SUMIFS(L$3:L2813,H$3:H2813,H2814,B$3:B2813,B2814))</f>
        <v>8</v>
      </c>
    </row>
    <row r="2815" spans="1:12" x14ac:dyDescent="0.2">
      <c r="B2815" s="6">
        <v>45510</v>
      </c>
      <c r="C2815" s="71" t="str">
        <f t="shared" si="169"/>
        <v>Вт</v>
      </c>
      <c r="D2815" s="30" t="s">
        <v>91</v>
      </c>
      <c r="E2815" s="30">
        <v>8</v>
      </c>
      <c r="H2815" s="30" t="s">
        <v>26</v>
      </c>
      <c r="I2815" s="69">
        <f t="shared" si="170"/>
        <v>45505</v>
      </c>
      <c r="J2815" s="30" t="str">
        <f>CHOOSE(SUMPRODUCT((K2815:L2815&gt;0)*{1,2})+1,"","переработка","норма","норма + переработка")</f>
        <v>норма</v>
      </c>
      <c r="K2815" s="30">
        <f t="shared" ref="K2815:K2879" si="171">MIN(E2815,E2815-L2815)</f>
        <v>0</v>
      </c>
      <c r="L2815" s="30">
        <f>IF(A2815="В/П",,MIN(SUMIFS(L$3:L2814,H$3:H2814,H2815,B$3:B2814,B2815)+E2815,8)-SUMIFS(L$3:L2814,H$3:H2814,H2815,B$3:B2814,B2815))</f>
        <v>8</v>
      </c>
    </row>
    <row r="2816" spans="1:12" x14ac:dyDescent="0.2">
      <c r="B2816" s="6">
        <v>45511</v>
      </c>
      <c r="C2816" s="71" t="str">
        <f t="shared" si="169"/>
        <v>Ср</v>
      </c>
      <c r="D2816" s="30" t="s">
        <v>91</v>
      </c>
      <c r="E2816" s="30">
        <v>8</v>
      </c>
      <c r="H2816" s="30" t="s">
        <v>26</v>
      </c>
      <c r="I2816" s="69">
        <f t="shared" si="170"/>
        <v>45505</v>
      </c>
      <c r="J2816" s="30" t="str">
        <f>CHOOSE(SUMPRODUCT((K2816:L2816&gt;0)*{1,2})+1,"","переработка","норма","норма + переработка")</f>
        <v>норма</v>
      </c>
      <c r="K2816" s="30">
        <f t="shared" si="171"/>
        <v>0</v>
      </c>
      <c r="L2816" s="30">
        <f>IF(A2816="В/П",,MIN(SUMIFS(L$3:L2815,H$3:H2815,H2816,B$3:B2815,B2816)+E2816,8)-SUMIFS(L$3:L2815,H$3:H2815,H2816,B$3:B2815,B2816))</f>
        <v>8</v>
      </c>
    </row>
    <row r="2817" spans="1:12" x14ac:dyDescent="0.2">
      <c r="B2817" s="6">
        <v>45512</v>
      </c>
      <c r="C2817" s="71" t="str">
        <f t="shared" si="169"/>
        <v>Чт</v>
      </c>
      <c r="D2817" s="30" t="s">
        <v>91</v>
      </c>
      <c r="E2817" s="30">
        <v>8</v>
      </c>
      <c r="H2817" s="30" t="s">
        <v>26</v>
      </c>
      <c r="I2817" s="69">
        <f t="shared" si="170"/>
        <v>45505</v>
      </c>
      <c r="J2817" s="30" t="str">
        <f>CHOOSE(SUMPRODUCT((K2817:L2817&gt;0)*{1,2})+1,"","переработка","норма","норма + переработка")</f>
        <v>норма</v>
      </c>
      <c r="K2817" s="30">
        <f t="shared" si="171"/>
        <v>0</v>
      </c>
      <c r="L2817" s="30">
        <f>IF(A2817="В/П",,MIN(SUMIFS(L$3:L2816,H$3:H2816,H2817,B$3:B2816,B2817)+E2817,8)-SUMIFS(L$3:L2816,H$3:H2816,H2817,B$3:B2816,B2817))</f>
        <v>8</v>
      </c>
    </row>
    <row r="2818" spans="1:12" x14ac:dyDescent="0.2">
      <c r="B2818" s="6">
        <v>45513</v>
      </c>
      <c r="C2818" s="71" t="str">
        <f t="shared" si="169"/>
        <v>Пт</v>
      </c>
      <c r="D2818" s="30" t="s">
        <v>91</v>
      </c>
      <c r="E2818" s="30">
        <v>8</v>
      </c>
      <c r="H2818" s="30" t="s">
        <v>26</v>
      </c>
      <c r="I2818" s="69">
        <f t="shared" si="170"/>
        <v>45505</v>
      </c>
      <c r="J2818" s="30" t="str">
        <f>CHOOSE(SUMPRODUCT((K2818:L2818&gt;0)*{1,2})+1,"","переработка","норма","норма + переработка")</f>
        <v>норма</v>
      </c>
      <c r="K2818" s="30">
        <f t="shared" si="171"/>
        <v>0</v>
      </c>
      <c r="L2818" s="30">
        <f>IF(A2818="В/П",,MIN(SUMIFS(L$3:L2817,H$3:H2817,H2818,B$3:B2817,B2818)+E2818,8)-SUMIFS(L$3:L2817,H$3:H2817,H2818,B$3:B2817,B2818))</f>
        <v>8</v>
      </c>
    </row>
    <row r="2819" spans="1:12" x14ac:dyDescent="0.2">
      <c r="A2819" s="66" t="s">
        <v>53</v>
      </c>
      <c r="B2819" s="6">
        <v>45514</v>
      </c>
      <c r="C2819" s="71" t="str">
        <f t="shared" si="169"/>
        <v>Сб</v>
      </c>
      <c r="E2819" s="30">
        <v>0</v>
      </c>
      <c r="H2819" s="30" t="s">
        <v>26</v>
      </c>
      <c r="I2819" s="69">
        <f t="shared" si="170"/>
        <v>45505</v>
      </c>
      <c r="J2819" s="30" t="str">
        <f>CHOOSE(SUMPRODUCT((K2819:L2819&gt;0)*{1,2})+1,"","переработка","норма","норма + переработка")</f>
        <v/>
      </c>
      <c r="K2819" s="30">
        <f t="shared" si="171"/>
        <v>0</v>
      </c>
      <c r="L2819" s="30">
        <f>IF(A2819="В/П",,MIN(SUMIFS(L$3:L2818,H$3:H2818,H2819,B$3:B2818,B2819)+E2819,8)-SUMIFS(L$3:L2818,H$3:H2818,H2819,B$3:B2818,B2819))</f>
        <v>0</v>
      </c>
    </row>
    <row r="2820" spans="1:12" x14ac:dyDescent="0.2">
      <c r="A2820" s="66" t="s">
        <v>53</v>
      </c>
      <c r="B2820" s="6">
        <v>45515</v>
      </c>
      <c r="C2820" s="71" t="str">
        <f t="shared" si="169"/>
        <v>Вс</v>
      </c>
      <c r="E2820" s="30">
        <v>0</v>
      </c>
      <c r="H2820" s="30" t="s">
        <v>26</v>
      </c>
      <c r="I2820" s="69">
        <f t="shared" si="170"/>
        <v>45505</v>
      </c>
      <c r="J2820" s="30" t="str">
        <f>CHOOSE(SUMPRODUCT((K2820:L2820&gt;0)*{1,2})+1,"","переработка","норма","норма + переработка")</f>
        <v/>
      </c>
      <c r="K2820" s="30">
        <f t="shared" si="171"/>
        <v>0</v>
      </c>
      <c r="L2820" s="30">
        <f>IF(A2820="В/П",,MIN(SUMIFS(L$3:L2819,H$3:H2819,H2820,B$3:B2819,B2820)+E2820,8)-SUMIFS(L$3:L2819,H$3:H2819,H2820,B$3:B2819,B2820))</f>
        <v>0</v>
      </c>
    </row>
    <row r="2821" spans="1:12" x14ac:dyDescent="0.2">
      <c r="B2821" s="6">
        <v>45516</v>
      </c>
      <c r="C2821" s="71" t="str">
        <f t="shared" si="169"/>
        <v>Пн</v>
      </c>
      <c r="D2821" s="30" t="s">
        <v>91</v>
      </c>
      <c r="E2821" s="30">
        <v>8</v>
      </c>
      <c r="H2821" s="30" t="s">
        <v>26</v>
      </c>
      <c r="I2821" s="69">
        <f t="shared" si="170"/>
        <v>45505</v>
      </c>
      <c r="J2821" s="30" t="str">
        <f>CHOOSE(SUMPRODUCT((K2821:L2821&gt;0)*{1,2})+1,"","переработка","норма","норма + переработка")</f>
        <v>норма</v>
      </c>
      <c r="K2821" s="30">
        <f t="shared" si="171"/>
        <v>0</v>
      </c>
      <c r="L2821" s="30">
        <f>IF(A2821="В/П",,MIN(SUMIFS(L$3:L2820,H$3:H2820,H2821,B$3:B2820,B2821)+E2821,8)-SUMIFS(L$3:L2820,H$3:H2820,H2821,B$3:B2820,B2821))</f>
        <v>8</v>
      </c>
    </row>
    <row r="2822" spans="1:12" x14ac:dyDescent="0.2">
      <c r="B2822" s="6">
        <v>45517</v>
      </c>
      <c r="C2822" s="71" t="str">
        <f t="shared" si="169"/>
        <v>Вт</v>
      </c>
      <c r="D2822" s="30" t="s">
        <v>91</v>
      </c>
      <c r="E2822" s="30">
        <v>8</v>
      </c>
      <c r="H2822" s="30" t="s">
        <v>26</v>
      </c>
      <c r="I2822" s="69">
        <f t="shared" si="170"/>
        <v>45505</v>
      </c>
      <c r="J2822" s="30" t="str">
        <f>CHOOSE(SUMPRODUCT((K2822:L2822&gt;0)*{1,2})+1,"","переработка","норма","норма + переработка")</f>
        <v>норма</v>
      </c>
      <c r="K2822" s="30">
        <f t="shared" si="171"/>
        <v>0</v>
      </c>
      <c r="L2822" s="30">
        <f>IF(A2822="В/П",,MIN(SUMIFS(L$3:L2821,H$3:H2821,H2822,B$3:B2821,B2822)+E2822,8)-SUMIFS(L$3:L2821,H$3:H2821,H2822,B$3:B2821,B2822))</f>
        <v>8</v>
      </c>
    </row>
    <row r="2823" spans="1:12" x14ac:dyDescent="0.2">
      <c r="B2823" s="6">
        <v>45518</v>
      </c>
      <c r="C2823" s="71" t="str">
        <f t="shared" si="169"/>
        <v>Ср</v>
      </c>
      <c r="D2823" s="30" t="s">
        <v>91</v>
      </c>
      <c r="E2823" s="30">
        <v>8</v>
      </c>
      <c r="H2823" s="30" t="s">
        <v>26</v>
      </c>
      <c r="I2823" s="69">
        <f t="shared" si="170"/>
        <v>45505</v>
      </c>
      <c r="J2823" s="30" t="str">
        <f>CHOOSE(SUMPRODUCT((K2823:L2823&gt;0)*{1,2})+1,"","переработка","норма","норма + переработка")</f>
        <v>норма</v>
      </c>
      <c r="K2823" s="30">
        <f t="shared" si="171"/>
        <v>0</v>
      </c>
      <c r="L2823" s="30">
        <f>IF(A2823="В/П",,MIN(SUMIFS(L$3:L2822,H$3:H2822,H2823,B$3:B2822,B2823)+E2823,8)-SUMIFS(L$3:L2822,H$3:H2822,H2823,B$3:B2822,B2823))</f>
        <v>8</v>
      </c>
    </row>
    <row r="2824" spans="1:12" x14ac:dyDescent="0.2">
      <c r="B2824" s="6">
        <v>45519</v>
      </c>
      <c r="C2824" s="71" t="str">
        <f t="shared" si="169"/>
        <v>Чт</v>
      </c>
      <c r="D2824" s="30" t="s">
        <v>55</v>
      </c>
      <c r="E2824" s="30">
        <v>8</v>
      </c>
      <c r="H2824" s="30" t="s">
        <v>26</v>
      </c>
      <c r="I2824" s="69">
        <f t="shared" si="170"/>
        <v>45505</v>
      </c>
      <c r="J2824" s="30" t="str">
        <f>CHOOSE(SUMPRODUCT((K2824:L2824&gt;0)*{1,2})+1,"","переработка","норма","норма + переработка")</f>
        <v>норма</v>
      </c>
      <c r="K2824" s="30">
        <f t="shared" si="171"/>
        <v>0</v>
      </c>
      <c r="L2824" s="30">
        <f>IF(A2824="В/П",,MIN(SUMIFS(L$3:L2823,H$3:H2823,H2824,B$3:B2823,B2824)+E2824,8)-SUMIFS(L$3:L2823,H$3:H2823,H2824,B$3:B2823,B2824))</f>
        <v>8</v>
      </c>
    </row>
    <row r="2825" spans="1:12" x14ac:dyDescent="0.2">
      <c r="B2825" s="6">
        <v>45520</v>
      </c>
      <c r="C2825" s="71" t="str">
        <f t="shared" si="169"/>
        <v>Пт</v>
      </c>
      <c r="D2825" s="30" t="s">
        <v>55</v>
      </c>
      <c r="E2825" s="30">
        <v>14</v>
      </c>
      <c r="H2825" s="30" t="s">
        <v>26</v>
      </c>
      <c r="I2825" s="69">
        <f t="shared" si="170"/>
        <v>45505</v>
      </c>
      <c r="J2825" s="30" t="str">
        <f>CHOOSE(SUMPRODUCT((K2825:L2825&gt;0)*{1,2})+1,"","переработка","норма","норма + переработка")</f>
        <v>норма + переработка</v>
      </c>
      <c r="K2825" s="30">
        <f t="shared" si="171"/>
        <v>6</v>
      </c>
      <c r="L2825" s="30">
        <f>IF(A2825="В/П",,MIN(SUMIFS(L$3:L2824,H$3:H2824,H2825,B$3:B2824,B2825)+E2825,8)-SUMIFS(L$3:L2824,H$3:H2824,H2825,B$3:B2824,B2825))</f>
        <v>8</v>
      </c>
    </row>
    <row r="2826" spans="1:12" x14ac:dyDescent="0.2">
      <c r="A2826" s="66" t="s">
        <v>53</v>
      </c>
      <c r="B2826" s="6">
        <v>45521</v>
      </c>
      <c r="C2826" s="71" t="str">
        <f t="shared" si="169"/>
        <v>Сб</v>
      </c>
      <c r="D2826" s="30" t="s">
        <v>55</v>
      </c>
      <c r="E2826" s="30">
        <v>8</v>
      </c>
      <c r="H2826" s="30" t="s">
        <v>26</v>
      </c>
      <c r="I2826" s="69">
        <f t="shared" si="170"/>
        <v>45505</v>
      </c>
      <c r="J2826" s="30" t="str">
        <f>CHOOSE(SUMPRODUCT((K2826:L2826&gt;0)*{1,2})+1,"","переработка","норма","норма + переработка")</f>
        <v>переработка</v>
      </c>
      <c r="K2826" s="30">
        <f t="shared" si="171"/>
        <v>8</v>
      </c>
      <c r="L2826" s="30">
        <f>IF(A2826="В/П",,MIN(SUMIFS(L$3:L2825,H$3:H2825,H2826,B$3:B2825,B2826)+E2826,8)-SUMIFS(L$3:L2825,H$3:H2825,H2826,B$3:B2825,B2826))</f>
        <v>0</v>
      </c>
    </row>
    <row r="2827" spans="1:12" x14ac:dyDescent="0.2">
      <c r="A2827" s="66" t="s">
        <v>53</v>
      </c>
      <c r="B2827" s="6">
        <v>45522</v>
      </c>
      <c r="C2827" s="71" t="str">
        <f t="shared" si="169"/>
        <v>Вс</v>
      </c>
      <c r="E2827" s="30">
        <v>0</v>
      </c>
      <c r="H2827" s="30" t="s">
        <v>26</v>
      </c>
      <c r="I2827" s="69">
        <f t="shared" si="170"/>
        <v>45505</v>
      </c>
      <c r="J2827" s="30" t="str">
        <f>CHOOSE(SUMPRODUCT((K2827:L2827&gt;0)*{1,2})+1,"","переработка","норма","норма + переработка")</f>
        <v/>
      </c>
      <c r="K2827" s="30">
        <f t="shared" si="171"/>
        <v>0</v>
      </c>
      <c r="L2827" s="30">
        <f>IF(A2827="В/П",,MIN(SUMIFS(L$3:L2826,H$3:H2826,H2827,B$3:B2826,B2827)+E2827,8)-SUMIFS(L$3:L2826,H$3:H2826,H2827,B$3:B2826,B2827))</f>
        <v>0</v>
      </c>
    </row>
    <row r="2828" spans="1:12" x14ac:dyDescent="0.2">
      <c r="B2828" s="6">
        <v>45523</v>
      </c>
      <c r="C2828" s="71" t="str">
        <f t="shared" si="169"/>
        <v>Пн</v>
      </c>
      <c r="D2828" s="30" t="s">
        <v>55</v>
      </c>
      <c r="E2828" s="30">
        <v>10</v>
      </c>
      <c r="H2828" s="30" t="s">
        <v>26</v>
      </c>
      <c r="I2828" s="69">
        <f t="shared" si="170"/>
        <v>45505</v>
      </c>
      <c r="J2828" s="30" t="str">
        <f>CHOOSE(SUMPRODUCT((K2828:L2828&gt;0)*{1,2})+1,"","переработка","норма","норма + переработка")</f>
        <v>норма + переработка</v>
      </c>
      <c r="K2828" s="30">
        <f t="shared" si="171"/>
        <v>2</v>
      </c>
      <c r="L2828" s="30">
        <f>IF(A2828="В/П",,MIN(SUMIFS(L$3:L2827,H$3:H2827,H2828,B$3:B2827,B2828)+E2828,8)-SUMIFS(L$3:L2827,H$3:H2827,H2828,B$3:B2827,B2828))</f>
        <v>8</v>
      </c>
    </row>
    <row r="2829" spans="1:12" x14ac:dyDescent="0.2">
      <c r="B2829" s="6">
        <v>45524</v>
      </c>
      <c r="C2829" s="71" t="str">
        <f t="shared" si="169"/>
        <v>Вт</v>
      </c>
      <c r="D2829" s="30" t="s">
        <v>55</v>
      </c>
      <c r="E2829" s="30">
        <v>10</v>
      </c>
      <c r="H2829" s="30" t="s">
        <v>26</v>
      </c>
      <c r="I2829" s="69">
        <f t="shared" si="170"/>
        <v>45505</v>
      </c>
      <c r="J2829" s="30" t="str">
        <f>CHOOSE(SUMPRODUCT((K2829:L2829&gt;0)*{1,2})+1,"","переработка","норма","норма + переработка")</f>
        <v>норма + переработка</v>
      </c>
      <c r="K2829" s="30">
        <f t="shared" si="171"/>
        <v>2</v>
      </c>
      <c r="L2829" s="30">
        <f>IF(A2829="В/П",,MIN(SUMIFS(L$3:L2828,H$3:H2828,H2829,B$3:B2828,B2829)+E2829,8)-SUMIFS(L$3:L2828,H$3:H2828,H2829,B$3:B2828,B2829))</f>
        <v>8</v>
      </c>
    </row>
    <row r="2830" spans="1:12" x14ac:dyDescent="0.2">
      <c r="B2830" s="6">
        <v>45525</v>
      </c>
      <c r="C2830" s="71" t="str">
        <f t="shared" si="169"/>
        <v>Ср</v>
      </c>
      <c r="D2830" s="30" t="s">
        <v>55</v>
      </c>
      <c r="E2830" s="30">
        <v>10</v>
      </c>
      <c r="H2830" s="30" t="s">
        <v>26</v>
      </c>
      <c r="I2830" s="69">
        <f t="shared" si="170"/>
        <v>45505</v>
      </c>
      <c r="J2830" s="30" t="str">
        <f>CHOOSE(SUMPRODUCT((K2830:L2830&gt;0)*{1,2})+1,"","переработка","норма","норма + переработка")</f>
        <v>норма + переработка</v>
      </c>
      <c r="K2830" s="30">
        <f t="shared" si="171"/>
        <v>2</v>
      </c>
      <c r="L2830" s="30">
        <f>IF(A2830="В/П",,MIN(SUMIFS(L$3:L2829,H$3:H2829,H2830,B$3:B2829,B2830)+E2830,8)-SUMIFS(L$3:L2829,H$3:H2829,H2830,B$3:B2829,B2830))</f>
        <v>8</v>
      </c>
    </row>
    <row r="2831" spans="1:12" x14ac:dyDescent="0.2">
      <c r="B2831" s="6">
        <v>45526</v>
      </c>
      <c r="C2831" s="71" t="str">
        <f t="shared" si="169"/>
        <v>Чт</v>
      </c>
      <c r="D2831" s="30" t="s">
        <v>55</v>
      </c>
      <c r="E2831" s="30">
        <v>10</v>
      </c>
      <c r="H2831" s="30" t="s">
        <v>26</v>
      </c>
      <c r="I2831" s="69">
        <f t="shared" si="170"/>
        <v>45505</v>
      </c>
      <c r="J2831" s="30" t="str">
        <f>CHOOSE(SUMPRODUCT((K2831:L2831&gt;0)*{1,2})+1,"","переработка","норма","норма + переработка")</f>
        <v>норма + переработка</v>
      </c>
      <c r="K2831" s="30">
        <f t="shared" si="171"/>
        <v>2</v>
      </c>
      <c r="L2831" s="30">
        <f>IF(A2831="В/П",,MIN(SUMIFS(L$3:L2830,H$3:H2830,H2831,B$3:B2830,B2831)+E2831,8)-SUMIFS(L$3:L2830,H$3:H2830,H2831,B$3:B2830,B2831))</f>
        <v>8</v>
      </c>
    </row>
    <row r="2832" spans="1:12" x14ac:dyDescent="0.2">
      <c r="B2832" s="6">
        <v>45527</v>
      </c>
      <c r="C2832" s="71" t="str">
        <f t="shared" si="169"/>
        <v>Пт</v>
      </c>
      <c r="D2832" s="30" t="s">
        <v>55</v>
      </c>
      <c r="E2832" s="30">
        <v>10</v>
      </c>
      <c r="H2832" s="30" t="s">
        <v>26</v>
      </c>
      <c r="I2832" s="69">
        <f t="shared" si="170"/>
        <v>45505</v>
      </c>
      <c r="J2832" s="30" t="str">
        <f>CHOOSE(SUMPRODUCT((K2832:L2832&gt;0)*{1,2})+1,"","переработка","норма","норма + переработка")</f>
        <v>норма + переработка</v>
      </c>
      <c r="K2832" s="30">
        <f t="shared" si="171"/>
        <v>2</v>
      </c>
      <c r="L2832" s="30">
        <f>IF(A2832="В/П",,MIN(SUMIFS(L$3:L2831,H$3:H2831,H2832,B$3:B2831,B2832)+E2832,8)-SUMIFS(L$3:L2831,H$3:H2831,H2832,B$3:B2831,B2832))</f>
        <v>8</v>
      </c>
    </row>
    <row r="2833" spans="1:12" x14ac:dyDescent="0.2">
      <c r="A2833" s="66" t="s">
        <v>53</v>
      </c>
      <c r="B2833" s="6">
        <v>45528</v>
      </c>
      <c r="C2833" s="71" t="str">
        <f t="shared" si="169"/>
        <v>Сб</v>
      </c>
      <c r="D2833" s="30" t="s">
        <v>55</v>
      </c>
      <c r="E2833" s="30">
        <v>10</v>
      </c>
      <c r="H2833" s="30" t="s">
        <v>26</v>
      </c>
      <c r="I2833" s="69">
        <f t="shared" si="170"/>
        <v>45505</v>
      </c>
      <c r="J2833" s="30" t="str">
        <f>CHOOSE(SUMPRODUCT((K2833:L2833&gt;0)*{1,2})+1,"","переработка","норма","норма + переработка")</f>
        <v>переработка</v>
      </c>
      <c r="K2833" s="30">
        <f t="shared" si="171"/>
        <v>10</v>
      </c>
      <c r="L2833" s="30">
        <f>IF(A2833="В/П",,MIN(SUMIFS(L$3:L2832,H$3:H2832,H2833,B$3:B2832,B2833)+E2833,8)-SUMIFS(L$3:L2832,H$3:H2832,H2833,B$3:B2832,B2833))</f>
        <v>0</v>
      </c>
    </row>
    <row r="2834" spans="1:12" x14ac:dyDescent="0.2">
      <c r="A2834" s="66" t="s">
        <v>53</v>
      </c>
      <c r="B2834" s="6">
        <v>45529</v>
      </c>
      <c r="C2834" s="71" t="str">
        <f t="shared" si="169"/>
        <v>Вс</v>
      </c>
      <c r="D2834" s="30" t="s">
        <v>55</v>
      </c>
      <c r="E2834" s="30">
        <v>10</v>
      </c>
      <c r="H2834" s="30" t="s">
        <v>26</v>
      </c>
      <c r="I2834" s="69">
        <f t="shared" si="170"/>
        <v>45505</v>
      </c>
      <c r="J2834" s="30" t="str">
        <f>CHOOSE(SUMPRODUCT((K2834:L2834&gt;0)*{1,2})+1,"","переработка","норма","норма + переработка")</f>
        <v>переработка</v>
      </c>
      <c r="K2834" s="30">
        <f t="shared" si="171"/>
        <v>10</v>
      </c>
      <c r="L2834" s="30">
        <f>IF(A2834="В/П",,MIN(SUMIFS(L$3:L2833,H$3:H2833,H2834,B$3:B2833,B2834)+E2834,8)-SUMIFS(L$3:L2833,H$3:H2833,H2834,B$3:B2833,B2834))</f>
        <v>0</v>
      </c>
    </row>
    <row r="2835" spans="1:12" x14ac:dyDescent="0.2">
      <c r="B2835" s="6">
        <v>45530</v>
      </c>
      <c r="C2835" s="71" t="str">
        <f t="shared" si="169"/>
        <v>Пн</v>
      </c>
      <c r="D2835" s="30" t="s">
        <v>55</v>
      </c>
      <c r="E2835" s="30">
        <v>10</v>
      </c>
      <c r="H2835" s="30" t="s">
        <v>26</v>
      </c>
      <c r="I2835" s="69">
        <f t="shared" si="170"/>
        <v>45505</v>
      </c>
      <c r="J2835" s="30" t="str">
        <f>CHOOSE(SUMPRODUCT((K2835:L2835&gt;0)*{1,2})+1,"","переработка","норма","норма + переработка")</f>
        <v>норма + переработка</v>
      </c>
      <c r="K2835" s="30">
        <f t="shared" si="171"/>
        <v>2</v>
      </c>
      <c r="L2835" s="30">
        <f>IF(A2835="В/П",,MIN(SUMIFS(L$3:L2834,H$3:H2834,H2835,B$3:B2834,B2835)+E2835,8)-SUMIFS(L$3:L2834,H$3:H2834,H2835,B$3:B2834,B2835))</f>
        <v>8</v>
      </c>
    </row>
    <row r="2836" spans="1:12" x14ac:dyDescent="0.2">
      <c r="B2836" s="6">
        <v>45531</v>
      </c>
      <c r="C2836" s="71" t="str">
        <f t="shared" si="169"/>
        <v>Вт</v>
      </c>
      <c r="D2836" s="30" t="s">
        <v>55</v>
      </c>
      <c r="E2836" s="30">
        <v>10</v>
      </c>
      <c r="H2836" s="30" t="s">
        <v>26</v>
      </c>
      <c r="I2836" s="69">
        <f t="shared" si="170"/>
        <v>45505</v>
      </c>
      <c r="J2836" s="30" t="str">
        <f>CHOOSE(SUMPRODUCT((K2836:L2836&gt;0)*{1,2})+1,"","переработка","норма","норма + переработка")</f>
        <v>норма + переработка</v>
      </c>
      <c r="K2836" s="30">
        <f t="shared" si="171"/>
        <v>2</v>
      </c>
      <c r="L2836" s="30">
        <f>IF(A2836="В/П",,MIN(SUMIFS(L$3:L2835,H$3:H2835,H2836,B$3:B2835,B2836)+E2836,8)-SUMIFS(L$3:L2835,H$3:H2835,H2836,B$3:B2835,B2836))</f>
        <v>8</v>
      </c>
    </row>
    <row r="2837" spans="1:12" x14ac:dyDescent="0.2">
      <c r="B2837" s="6">
        <v>45532</v>
      </c>
      <c r="C2837" s="71" t="str">
        <f t="shared" si="169"/>
        <v>Ср</v>
      </c>
      <c r="D2837" s="30" t="s">
        <v>55</v>
      </c>
      <c r="E2837" s="30">
        <v>8</v>
      </c>
      <c r="H2837" s="30" t="s">
        <v>26</v>
      </c>
      <c r="I2837" s="69">
        <f t="shared" si="170"/>
        <v>45505</v>
      </c>
      <c r="J2837" s="30" t="str">
        <f>CHOOSE(SUMPRODUCT((K2837:L2837&gt;0)*{1,2})+1,"","переработка","норма","норма + переработка")</f>
        <v>норма</v>
      </c>
      <c r="K2837" s="30">
        <f t="shared" si="171"/>
        <v>0</v>
      </c>
      <c r="L2837" s="30">
        <f>IF(A2837="В/П",,MIN(SUMIFS(L$3:L2836,H$3:H2836,H2837,B$3:B2836,B2837)+E2837,8)-SUMIFS(L$3:L2836,H$3:H2836,H2837,B$3:B2836,B2837))</f>
        <v>8</v>
      </c>
    </row>
    <row r="2838" spans="1:12" x14ac:dyDescent="0.2">
      <c r="B2838" s="6">
        <v>45533</v>
      </c>
      <c r="C2838" s="71" t="str">
        <f t="shared" si="169"/>
        <v>Чт</v>
      </c>
      <c r="D2838" s="30" t="s">
        <v>55</v>
      </c>
      <c r="E2838" s="30">
        <v>14</v>
      </c>
      <c r="H2838" s="30" t="s">
        <v>26</v>
      </c>
      <c r="I2838" s="69">
        <f t="shared" si="170"/>
        <v>45505</v>
      </c>
      <c r="J2838" s="30" t="str">
        <f>CHOOSE(SUMPRODUCT((K2838:L2838&gt;0)*{1,2})+1,"","переработка","норма","норма + переработка")</f>
        <v>норма + переработка</v>
      </c>
      <c r="K2838" s="30">
        <f t="shared" si="171"/>
        <v>6</v>
      </c>
      <c r="L2838" s="30">
        <f>IF(A2838="В/П",,MIN(SUMIFS(L$3:L2837,H$3:H2837,H2838,B$3:B2837,B2838)+E2838,8)-SUMIFS(L$3:L2837,H$3:H2837,H2838,B$3:B2837,B2838))</f>
        <v>8</v>
      </c>
    </row>
    <row r="2839" spans="1:12" x14ac:dyDescent="0.2">
      <c r="B2839" s="6">
        <v>45534</v>
      </c>
      <c r="C2839" s="71" t="str">
        <f t="shared" si="169"/>
        <v>Пт</v>
      </c>
      <c r="D2839" s="30" t="s">
        <v>91</v>
      </c>
      <c r="E2839" s="30">
        <v>8</v>
      </c>
      <c r="H2839" s="30" t="s">
        <v>26</v>
      </c>
      <c r="I2839" s="69">
        <f t="shared" si="170"/>
        <v>45505</v>
      </c>
      <c r="J2839" s="30" t="str">
        <f>CHOOSE(SUMPRODUCT((K2839:L2839&gt;0)*{1,2})+1,"","переработка","норма","норма + переработка")</f>
        <v>норма</v>
      </c>
      <c r="K2839" s="30">
        <f t="shared" si="171"/>
        <v>0</v>
      </c>
      <c r="L2839" s="30">
        <f>IF(A2839="В/П",,MIN(SUMIFS(L$3:L2838,H$3:H2838,H2839,B$3:B2838,B2839)+E2839,8)-SUMIFS(L$3:L2838,H$3:H2838,H2839,B$3:B2838,B2839))</f>
        <v>8</v>
      </c>
    </row>
    <row r="2840" spans="1:12" x14ac:dyDescent="0.2">
      <c r="A2840" s="66" t="s">
        <v>53</v>
      </c>
      <c r="B2840" s="6">
        <v>45535</v>
      </c>
      <c r="C2840" s="71" t="str">
        <f t="shared" si="169"/>
        <v>Сб</v>
      </c>
      <c r="E2840" s="30">
        <v>0</v>
      </c>
      <c r="H2840" s="30" t="s">
        <v>26</v>
      </c>
      <c r="I2840" s="69">
        <f t="shared" si="170"/>
        <v>45505</v>
      </c>
      <c r="J2840" s="30" t="str">
        <f>CHOOSE(SUMPRODUCT((K2840:L2840&gt;0)*{1,2})+1,"","переработка","норма","норма + переработка")</f>
        <v/>
      </c>
      <c r="K2840" s="30">
        <f t="shared" si="171"/>
        <v>0</v>
      </c>
      <c r="L2840" s="30">
        <f>IF(A2840="В/П",,MIN(SUMIFS(L$3:L2839,H$3:H2839,H2840,B$3:B2839,B2840)+E2840,8)-SUMIFS(L$3:L2839,H$3:H2839,H2840,B$3:B2839,B2840))</f>
        <v>0</v>
      </c>
    </row>
    <row r="2841" spans="1:12" x14ac:dyDescent="0.2">
      <c r="B2841" s="6">
        <v>45505</v>
      </c>
      <c r="C2841" s="71" t="str">
        <f t="shared" si="169"/>
        <v>Чт</v>
      </c>
      <c r="D2841" s="30" t="s">
        <v>85</v>
      </c>
      <c r="E2841" s="30">
        <v>9</v>
      </c>
      <c r="H2841" s="30" t="s">
        <v>92</v>
      </c>
      <c r="I2841" s="69">
        <f t="shared" ref="I2841:I2905" si="172">EOMONTH(B2841,-1)+1</f>
        <v>45505</v>
      </c>
      <c r="J2841" s="30" t="str">
        <f>CHOOSE(SUMPRODUCT((K2841:L2841&gt;0)*{1,2})+1,"","переработка","норма","норма + переработка")</f>
        <v>норма + переработка</v>
      </c>
      <c r="K2841" s="30">
        <f t="shared" si="171"/>
        <v>1</v>
      </c>
      <c r="L2841" s="30">
        <f>IF(A2841="В/П",,MIN(SUMIFS(L$3:L2840,H$3:H2840,H2841,B$3:B2840,B2841)+E2841,8)-SUMIFS(L$3:L2840,H$3:H2840,H2841,B$3:B2840,B2841))</f>
        <v>8</v>
      </c>
    </row>
    <row r="2842" spans="1:12" x14ac:dyDescent="0.2">
      <c r="B2842" s="6">
        <v>45506</v>
      </c>
      <c r="C2842" s="71" t="str">
        <f t="shared" si="169"/>
        <v>Пт</v>
      </c>
      <c r="D2842" s="30" t="s">
        <v>85</v>
      </c>
      <c r="E2842" s="30">
        <v>9</v>
      </c>
      <c r="H2842" s="30" t="s">
        <v>92</v>
      </c>
      <c r="I2842" s="69">
        <f t="shared" si="172"/>
        <v>45505</v>
      </c>
      <c r="J2842" s="30" t="str">
        <f>CHOOSE(SUMPRODUCT((K2842:L2842&gt;0)*{1,2})+1,"","переработка","норма","норма + переработка")</f>
        <v>норма + переработка</v>
      </c>
      <c r="K2842" s="30">
        <f t="shared" si="171"/>
        <v>1</v>
      </c>
      <c r="L2842" s="30">
        <f>IF(A2842="В/П",,MIN(SUMIFS(L$3:L2841,H$3:H2841,H2842,B$3:B2841,B2842)+E2842,8)-SUMIFS(L$3:L2841,H$3:H2841,H2842,B$3:B2841,B2842))</f>
        <v>8</v>
      </c>
    </row>
    <row r="2843" spans="1:12" x14ac:dyDescent="0.2">
      <c r="A2843" s="66" t="s">
        <v>53</v>
      </c>
      <c r="B2843" s="6">
        <v>45507</v>
      </c>
      <c r="C2843" s="71" t="str">
        <f t="shared" si="169"/>
        <v>Сб</v>
      </c>
      <c r="E2843" s="30">
        <v>0</v>
      </c>
      <c r="H2843" s="30" t="s">
        <v>92</v>
      </c>
      <c r="I2843" s="69">
        <f t="shared" si="172"/>
        <v>45505</v>
      </c>
      <c r="J2843" s="30" t="str">
        <f>CHOOSE(SUMPRODUCT((K2843:L2843&gt;0)*{1,2})+1,"","переработка","норма","норма + переработка")</f>
        <v/>
      </c>
      <c r="K2843" s="30">
        <f t="shared" si="171"/>
        <v>0</v>
      </c>
      <c r="L2843" s="30">
        <f>IF(A2843="В/П",,MIN(SUMIFS(L$3:L2842,H$3:H2842,H2843,B$3:B2842,B2843)+E2843,8)-SUMIFS(L$3:L2842,H$3:H2842,H2843,B$3:B2842,B2843))</f>
        <v>0</v>
      </c>
    </row>
    <row r="2844" spans="1:12" x14ac:dyDescent="0.2">
      <c r="A2844" s="66" t="s">
        <v>53</v>
      </c>
      <c r="B2844" s="6">
        <v>45508</v>
      </c>
      <c r="C2844" s="71" t="str">
        <f t="shared" si="169"/>
        <v>Вс</v>
      </c>
      <c r="E2844" s="30">
        <v>0</v>
      </c>
      <c r="H2844" s="30" t="s">
        <v>92</v>
      </c>
      <c r="I2844" s="69">
        <f t="shared" si="172"/>
        <v>45505</v>
      </c>
      <c r="J2844" s="30" t="str">
        <f>CHOOSE(SUMPRODUCT((K2844:L2844&gt;0)*{1,2})+1,"","переработка","норма","норма + переработка")</f>
        <v/>
      </c>
      <c r="K2844" s="30">
        <f t="shared" si="171"/>
        <v>0</v>
      </c>
      <c r="L2844" s="30">
        <f>IF(A2844="В/П",,MIN(SUMIFS(L$3:L2843,H$3:H2843,H2844,B$3:B2843,B2844)+E2844,8)-SUMIFS(L$3:L2843,H$3:H2843,H2844,B$3:B2843,B2844))</f>
        <v>0</v>
      </c>
    </row>
    <row r="2845" spans="1:12" x14ac:dyDescent="0.2">
      <c r="B2845" s="6">
        <v>45509</v>
      </c>
      <c r="C2845" s="71" t="str">
        <f t="shared" si="169"/>
        <v>Пн</v>
      </c>
      <c r="D2845" s="30" t="s">
        <v>85</v>
      </c>
      <c r="E2845" s="30">
        <v>8</v>
      </c>
      <c r="H2845" s="30" t="s">
        <v>92</v>
      </c>
      <c r="I2845" s="69">
        <f t="shared" si="172"/>
        <v>45505</v>
      </c>
      <c r="J2845" s="30" t="str">
        <f>CHOOSE(SUMPRODUCT((K2845:L2845&gt;0)*{1,2})+1,"","переработка","норма","норма + переработка")</f>
        <v>норма</v>
      </c>
      <c r="K2845" s="30">
        <f t="shared" si="171"/>
        <v>0</v>
      </c>
      <c r="L2845" s="30">
        <f>IF(A2845="В/П",,MIN(SUMIFS(L$3:L2844,H$3:H2844,H2845,B$3:B2844,B2845)+E2845,8)-SUMIFS(L$3:L2844,H$3:H2844,H2845,B$3:B2844,B2845))</f>
        <v>8</v>
      </c>
    </row>
    <row r="2846" spans="1:12" x14ac:dyDescent="0.2">
      <c r="B2846" s="6">
        <v>45510</v>
      </c>
      <c r="C2846" s="71" t="str">
        <f t="shared" si="169"/>
        <v>Вт</v>
      </c>
      <c r="D2846" s="30" t="s">
        <v>85</v>
      </c>
      <c r="E2846" s="30">
        <v>8</v>
      </c>
      <c r="H2846" s="30" t="s">
        <v>92</v>
      </c>
      <c r="I2846" s="69">
        <f t="shared" si="172"/>
        <v>45505</v>
      </c>
      <c r="J2846" s="30" t="str">
        <f>CHOOSE(SUMPRODUCT((K2846:L2846&gt;0)*{1,2})+1,"","переработка","норма","норма + переработка")</f>
        <v>норма</v>
      </c>
      <c r="K2846" s="30">
        <f t="shared" si="171"/>
        <v>0</v>
      </c>
      <c r="L2846" s="30">
        <f>IF(A2846="В/П",,MIN(SUMIFS(L$3:L2845,H$3:H2845,H2846,B$3:B2845,B2846)+E2846,8)-SUMIFS(L$3:L2845,H$3:H2845,H2846,B$3:B2845,B2846))</f>
        <v>8</v>
      </c>
    </row>
    <row r="2847" spans="1:12" x14ac:dyDescent="0.2">
      <c r="B2847" s="6">
        <v>45511</v>
      </c>
      <c r="C2847" s="71" t="str">
        <f t="shared" si="169"/>
        <v>Ср</v>
      </c>
      <c r="D2847" s="30" t="s">
        <v>85</v>
      </c>
      <c r="E2847" s="30">
        <v>8</v>
      </c>
      <c r="H2847" s="30" t="s">
        <v>92</v>
      </c>
      <c r="I2847" s="69">
        <f t="shared" si="172"/>
        <v>45505</v>
      </c>
      <c r="J2847" s="30" t="str">
        <f>CHOOSE(SUMPRODUCT((K2847:L2847&gt;0)*{1,2})+1,"","переработка","норма","норма + переработка")</f>
        <v>норма</v>
      </c>
      <c r="K2847" s="30">
        <f t="shared" si="171"/>
        <v>0</v>
      </c>
      <c r="L2847" s="30">
        <f>IF(A2847="В/П",,MIN(SUMIFS(L$3:L2846,H$3:H2846,H2847,B$3:B2846,B2847)+E2847,8)-SUMIFS(L$3:L2846,H$3:H2846,H2847,B$3:B2846,B2847))</f>
        <v>8</v>
      </c>
    </row>
    <row r="2848" spans="1:12" x14ac:dyDescent="0.2">
      <c r="B2848" s="6">
        <v>45512</v>
      </c>
      <c r="C2848" s="71" t="str">
        <f t="shared" si="169"/>
        <v>Чт</v>
      </c>
      <c r="D2848" s="30" t="s">
        <v>85</v>
      </c>
      <c r="E2848" s="30">
        <v>8</v>
      </c>
      <c r="H2848" s="30" t="s">
        <v>92</v>
      </c>
      <c r="I2848" s="69">
        <f t="shared" si="172"/>
        <v>45505</v>
      </c>
      <c r="J2848" s="30" t="str">
        <f>CHOOSE(SUMPRODUCT((K2848:L2848&gt;0)*{1,2})+1,"","переработка","норма","норма + переработка")</f>
        <v>норма</v>
      </c>
      <c r="K2848" s="30">
        <f t="shared" si="171"/>
        <v>0</v>
      </c>
      <c r="L2848" s="30">
        <f>IF(A2848="В/П",,MIN(SUMIFS(L$3:L2847,H$3:H2847,H2848,B$3:B2847,B2848)+E2848,8)-SUMIFS(L$3:L2847,H$3:H2847,H2848,B$3:B2847,B2848))</f>
        <v>8</v>
      </c>
    </row>
    <row r="2849" spans="1:12" x14ac:dyDescent="0.2">
      <c r="B2849" s="6">
        <v>45513</v>
      </c>
      <c r="C2849" s="71" t="str">
        <f t="shared" si="169"/>
        <v>Пт</v>
      </c>
      <c r="D2849" s="30" t="s">
        <v>85</v>
      </c>
      <c r="E2849" s="30">
        <v>8</v>
      </c>
      <c r="H2849" s="30" t="s">
        <v>92</v>
      </c>
      <c r="I2849" s="69">
        <f t="shared" si="172"/>
        <v>45505</v>
      </c>
      <c r="J2849" s="30" t="str">
        <f>CHOOSE(SUMPRODUCT((K2849:L2849&gt;0)*{1,2})+1,"","переработка","норма","норма + переработка")</f>
        <v>норма</v>
      </c>
      <c r="K2849" s="30">
        <f t="shared" si="171"/>
        <v>0</v>
      </c>
      <c r="L2849" s="30">
        <f>IF(A2849="В/П",,MIN(SUMIFS(L$3:L2848,H$3:H2848,H2849,B$3:B2848,B2849)+E2849,8)-SUMIFS(L$3:L2848,H$3:H2848,H2849,B$3:B2848,B2849))</f>
        <v>8</v>
      </c>
    </row>
    <row r="2850" spans="1:12" x14ac:dyDescent="0.2">
      <c r="A2850" s="66" t="s">
        <v>53</v>
      </c>
      <c r="B2850" s="6">
        <v>45514</v>
      </c>
      <c r="C2850" s="71" t="str">
        <f t="shared" si="169"/>
        <v>Сб</v>
      </c>
      <c r="E2850" s="30">
        <v>0</v>
      </c>
      <c r="H2850" s="30" t="s">
        <v>92</v>
      </c>
      <c r="I2850" s="69">
        <f t="shared" si="172"/>
        <v>45505</v>
      </c>
      <c r="J2850" s="30" t="str">
        <f>CHOOSE(SUMPRODUCT((K2850:L2850&gt;0)*{1,2})+1,"","переработка","норма","норма + переработка")</f>
        <v/>
      </c>
      <c r="K2850" s="30">
        <f t="shared" si="171"/>
        <v>0</v>
      </c>
      <c r="L2850" s="30">
        <f>IF(A2850="В/П",,MIN(SUMIFS(L$3:L2849,H$3:H2849,H2850,B$3:B2849,B2850)+E2850,8)-SUMIFS(L$3:L2849,H$3:H2849,H2850,B$3:B2849,B2850))</f>
        <v>0</v>
      </c>
    </row>
    <row r="2851" spans="1:12" x14ac:dyDescent="0.2">
      <c r="A2851" s="66" t="s">
        <v>53</v>
      </c>
      <c r="B2851" s="6">
        <v>45515</v>
      </c>
      <c r="C2851" s="71" t="str">
        <f t="shared" si="169"/>
        <v>Вс</v>
      </c>
      <c r="E2851" s="30">
        <v>0</v>
      </c>
      <c r="H2851" s="30" t="s">
        <v>92</v>
      </c>
      <c r="I2851" s="69">
        <f t="shared" si="172"/>
        <v>45505</v>
      </c>
      <c r="J2851" s="30" t="str">
        <f>CHOOSE(SUMPRODUCT((K2851:L2851&gt;0)*{1,2})+1,"","переработка","норма","норма + переработка")</f>
        <v/>
      </c>
      <c r="K2851" s="30">
        <f t="shared" si="171"/>
        <v>0</v>
      </c>
      <c r="L2851" s="30">
        <f>IF(A2851="В/П",,MIN(SUMIFS(L$3:L2850,H$3:H2850,H2851,B$3:B2850,B2851)+E2851,8)-SUMIFS(L$3:L2850,H$3:H2850,H2851,B$3:B2850,B2851))</f>
        <v>0</v>
      </c>
    </row>
    <row r="2852" spans="1:12" x14ac:dyDescent="0.2">
      <c r="B2852" s="6">
        <v>45516</v>
      </c>
      <c r="C2852" s="71" t="str">
        <f t="shared" si="169"/>
        <v>Пн</v>
      </c>
      <c r="D2852" s="30" t="s">
        <v>85</v>
      </c>
      <c r="E2852" s="30">
        <v>8</v>
      </c>
      <c r="H2852" s="30" t="s">
        <v>92</v>
      </c>
      <c r="I2852" s="69">
        <f t="shared" si="172"/>
        <v>45505</v>
      </c>
      <c r="J2852" s="30" t="str">
        <f>CHOOSE(SUMPRODUCT((K2852:L2852&gt;0)*{1,2})+1,"","переработка","норма","норма + переработка")</f>
        <v>норма</v>
      </c>
      <c r="K2852" s="30">
        <f t="shared" si="171"/>
        <v>0</v>
      </c>
      <c r="L2852" s="30">
        <f>IF(A2852="В/П",,MIN(SUMIFS(L$3:L2851,H$3:H2851,H2852,B$3:B2851,B2852)+E2852,8)-SUMIFS(L$3:L2851,H$3:H2851,H2852,B$3:B2851,B2852))</f>
        <v>8</v>
      </c>
    </row>
    <row r="2853" spans="1:12" x14ac:dyDescent="0.2">
      <c r="B2853" s="6">
        <v>45517</v>
      </c>
      <c r="C2853" s="71" t="str">
        <f t="shared" si="169"/>
        <v>Вт</v>
      </c>
      <c r="D2853" s="30" t="s">
        <v>85</v>
      </c>
      <c r="E2853" s="30">
        <v>8</v>
      </c>
      <c r="H2853" s="30" t="s">
        <v>92</v>
      </c>
      <c r="I2853" s="69">
        <f t="shared" si="172"/>
        <v>45505</v>
      </c>
      <c r="J2853" s="30" t="str">
        <f>CHOOSE(SUMPRODUCT((K2853:L2853&gt;0)*{1,2})+1,"","переработка","норма","норма + переработка")</f>
        <v>норма</v>
      </c>
      <c r="K2853" s="30">
        <f t="shared" si="171"/>
        <v>0</v>
      </c>
      <c r="L2853" s="30">
        <f>IF(A2853="В/П",,MIN(SUMIFS(L$3:L2852,H$3:H2852,H2853,B$3:B2852,B2853)+E2853,8)-SUMIFS(L$3:L2852,H$3:H2852,H2853,B$3:B2852,B2853))</f>
        <v>8</v>
      </c>
    </row>
    <row r="2854" spans="1:12" x14ac:dyDescent="0.2">
      <c r="B2854" s="6">
        <v>45518</v>
      </c>
      <c r="C2854" s="71" t="str">
        <f t="shared" si="169"/>
        <v>Ср</v>
      </c>
      <c r="D2854" s="30" t="s">
        <v>85</v>
      </c>
      <c r="E2854" s="30">
        <v>8</v>
      </c>
      <c r="H2854" s="30" t="s">
        <v>92</v>
      </c>
      <c r="I2854" s="69">
        <f t="shared" si="172"/>
        <v>45505</v>
      </c>
      <c r="J2854" s="30" t="str">
        <f>CHOOSE(SUMPRODUCT((K2854:L2854&gt;0)*{1,2})+1,"","переработка","норма","норма + переработка")</f>
        <v>норма</v>
      </c>
      <c r="K2854" s="30">
        <f t="shared" si="171"/>
        <v>0</v>
      </c>
      <c r="L2854" s="30">
        <f>IF(A2854="В/П",,MIN(SUMIFS(L$3:L2853,H$3:H2853,H2854,B$3:B2853,B2854)+E2854,8)-SUMIFS(L$3:L2853,H$3:H2853,H2854,B$3:B2853,B2854))</f>
        <v>8</v>
      </c>
    </row>
    <row r="2855" spans="1:12" x14ac:dyDescent="0.2">
      <c r="B2855" s="6">
        <v>45519</v>
      </c>
      <c r="C2855" s="71" t="str">
        <f t="shared" si="169"/>
        <v>Чт</v>
      </c>
      <c r="D2855" s="30" t="s">
        <v>85</v>
      </c>
      <c r="E2855" s="30">
        <v>8</v>
      </c>
      <c r="H2855" s="30" t="s">
        <v>92</v>
      </c>
      <c r="I2855" s="69">
        <f t="shared" si="172"/>
        <v>45505</v>
      </c>
      <c r="J2855" s="30" t="str">
        <f>CHOOSE(SUMPRODUCT((K2855:L2855&gt;0)*{1,2})+1,"","переработка","норма","норма + переработка")</f>
        <v>норма</v>
      </c>
      <c r="K2855" s="30">
        <f t="shared" si="171"/>
        <v>0</v>
      </c>
      <c r="L2855" s="30">
        <f>IF(A2855="В/П",,MIN(SUMIFS(L$3:L2854,H$3:H2854,H2855,B$3:B2854,B2855)+E2855,8)-SUMIFS(L$3:L2854,H$3:H2854,H2855,B$3:B2854,B2855))</f>
        <v>8</v>
      </c>
    </row>
    <row r="2856" spans="1:12" x14ac:dyDescent="0.2">
      <c r="B2856" s="6">
        <v>45520</v>
      </c>
      <c r="C2856" s="71" t="str">
        <f t="shared" si="169"/>
        <v>Пт</v>
      </c>
      <c r="D2856" s="30" t="s">
        <v>85</v>
      </c>
      <c r="E2856" s="30">
        <v>8</v>
      </c>
      <c r="H2856" s="30" t="s">
        <v>92</v>
      </c>
      <c r="I2856" s="69">
        <f t="shared" si="172"/>
        <v>45505</v>
      </c>
      <c r="J2856" s="30" t="str">
        <f>CHOOSE(SUMPRODUCT((K2856:L2856&gt;0)*{1,2})+1,"","переработка","норма","норма + переработка")</f>
        <v>норма</v>
      </c>
      <c r="K2856" s="30">
        <f t="shared" si="171"/>
        <v>0</v>
      </c>
      <c r="L2856" s="30">
        <f>IF(A2856="В/П",,MIN(SUMIFS(L$3:L2855,H$3:H2855,H2856,B$3:B2855,B2856)+E2856,8)-SUMIFS(L$3:L2855,H$3:H2855,H2856,B$3:B2855,B2856))</f>
        <v>8</v>
      </c>
    </row>
    <row r="2857" spans="1:12" x14ac:dyDescent="0.2">
      <c r="A2857" s="66" t="s">
        <v>53</v>
      </c>
      <c r="B2857" s="6">
        <v>45521</v>
      </c>
      <c r="C2857" s="71" t="str">
        <f t="shared" si="169"/>
        <v>Сб</v>
      </c>
      <c r="E2857" s="30">
        <v>0</v>
      </c>
      <c r="H2857" s="30" t="s">
        <v>92</v>
      </c>
      <c r="I2857" s="69">
        <f t="shared" si="172"/>
        <v>45505</v>
      </c>
      <c r="J2857" s="30" t="str">
        <f>CHOOSE(SUMPRODUCT((K2857:L2857&gt;0)*{1,2})+1,"","переработка","норма","норма + переработка")</f>
        <v/>
      </c>
      <c r="K2857" s="30">
        <f t="shared" si="171"/>
        <v>0</v>
      </c>
      <c r="L2857" s="30">
        <f>IF(A2857="В/П",,MIN(SUMIFS(L$3:L2856,H$3:H2856,H2857,B$3:B2856,B2857)+E2857,8)-SUMIFS(L$3:L2856,H$3:H2856,H2857,B$3:B2856,B2857))</f>
        <v>0</v>
      </c>
    </row>
    <row r="2858" spans="1:12" x14ac:dyDescent="0.2">
      <c r="A2858" s="66" t="s">
        <v>53</v>
      </c>
      <c r="B2858" s="6">
        <v>45522</v>
      </c>
      <c r="C2858" s="71" t="str">
        <f t="shared" si="169"/>
        <v>Вс</v>
      </c>
      <c r="E2858" s="30">
        <v>0</v>
      </c>
      <c r="H2858" s="30" t="s">
        <v>92</v>
      </c>
      <c r="I2858" s="69">
        <f t="shared" si="172"/>
        <v>45505</v>
      </c>
      <c r="J2858" s="30" t="str">
        <f>CHOOSE(SUMPRODUCT((K2858:L2858&gt;0)*{1,2})+1,"","переработка","норма","норма + переработка")</f>
        <v/>
      </c>
      <c r="K2858" s="30">
        <f t="shared" si="171"/>
        <v>0</v>
      </c>
      <c r="L2858" s="30">
        <f>IF(A2858="В/П",,MIN(SUMIFS(L$3:L2857,H$3:H2857,H2858,B$3:B2857,B2858)+E2858,8)-SUMIFS(L$3:L2857,H$3:H2857,H2858,B$3:B2857,B2858))</f>
        <v>0</v>
      </c>
    </row>
    <row r="2859" spans="1:12" x14ac:dyDescent="0.2">
      <c r="B2859" s="6">
        <v>45523</v>
      </c>
      <c r="C2859" s="71" t="str">
        <f>TEXT(B2859,"ДДД")</f>
        <v>Пн</v>
      </c>
      <c r="D2859" s="30" t="s">
        <v>85</v>
      </c>
      <c r="E2859" s="30">
        <v>4</v>
      </c>
      <c r="H2859" s="30" t="s">
        <v>92</v>
      </c>
      <c r="I2859" s="69">
        <f>EOMONTH(B2859,-1)+1</f>
        <v>45505</v>
      </c>
      <c r="J2859" s="30" t="str">
        <f>CHOOSE(SUMPRODUCT((K2859:L2859&gt;0)*{1,2})+1,"","переработка","норма","норма + переработка")</f>
        <v>норма</v>
      </c>
      <c r="K2859" s="30">
        <f>MIN(E2859,E2859-L2859)</f>
        <v>0</v>
      </c>
      <c r="L2859" s="30">
        <f>IF(A2859="В/П",,MIN(SUMIFS(L$3:L2858,H$3:H2858,H2859,B$3:B2858,B2859)+E2859,8)-SUMIFS(L$3:L2858,H$3:H2858,H2859,B$3:B2858,B2859))</f>
        <v>4</v>
      </c>
    </row>
    <row r="2860" spans="1:12" x14ac:dyDescent="0.2">
      <c r="B2860" s="6">
        <v>45523</v>
      </c>
      <c r="C2860" s="71" t="str">
        <f t="shared" si="169"/>
        <v>Пн</v>
      </c>
      <c r="D2860" s="30" t="s">
        <v>97</v>
      </c>
      <c r="E2860" s="30">
        <v>4</v>
      </c>
      <c r="H2860" s="30" t="s">
        <v>92</v>
      </c>
      <c r="I2860" s="69">
        <f t="shared" si="172"/>
        <v>45505</v>
      </c>
      <c r="J2860" s="30" t="str">
        <f>CHOOSE(SUMPRODUCT((K2860:L2860&gt;0)*{1,2})+1,"","переработка","норма","норма + переработка")</f>
        <v>норма</v>
      </c>
      <c r="K2860" s="30">
        <f t="shared" si="171"/>
        <v>0</v>
      </c>
      <c r="L2860" s="30">
        <f>IF(A2860="В/П",,MIN(SUMIFS(L$3:L2859,H$3:H2859,H2860,B$3:B2859,B2860)+E2860,8)-SUMIFS(L$3:L2859,H$3:H2859,H2860,B$3:B2859,B2860))</f>
        <v>4</v>
      </c>
    </row>
    <row r="2861" spans="1:12" x14ac:dyDescent="0.2">
      <c r="B2861" s="6">
        <v>45524</v>
      </c>
      <c r="C2861" s="71" t="str">
        <f t="shared" ref="C2861:C2924" si="173">TEXT(B2861,"ДДД")</f>
        <v>Вт</v>
      </c>
      <c r="D2861" s="30" t="s">
        <v>97</v>
      </c>
      <c r="E2861" s="30">
        <v>8</v>
      </c>
      <c r="H2861" s="30" t="s">
        <v>92</v>
      </c>
      <c r="I2861" s="69">
        <f t="shared" si="172"/>
        <v>45505</v>
      </c>
      <c r="J2861" s="30" t="str">
        <f>CHOOSE(SUMPRODUCT((K2861:L2861&gt;0)*{1,2})+1,"","переработка","норма","норма + переработка")</f>
        <v>норма</v>
      </c>
      <c r="K2861" s="30">
        <f t="shared" si="171"/>
        <v>0</v>
      </c>
      <c r="L2861" s="30">
        <f>IF(A2861="В/П",,MIN(SUMIFS(L$3:L2860,H$3:H2860,H2861,B$3:B2860,B2861)+E2861,8)-SUMIFS(L$3:L2860,H$3:H2860,H2861,B$3:B2860,B2861))</f>
        <v>8</v>
      </c>
    </row>
    <row r="2862" spans="1:12" x14ac:dyDescent="0.2">
      <c r="B2862" s="6">
        <v>45525</v>
      </c>
      <c r="C2862" s="71" t="str">
        <f t="shared" si="173"/>
        <v>Ср</v>
      </c>
      <c r="D2862" s="30" t="s">
        <v>97</v>
      </c>
      <c r="E2862" s="30">
        <v>8</v>
      </c>
      <c r="H2862" s="30" t="s">
        <v>92</v>
      </c>
      <c r="I2862" s="69">
        <f t="shared" si="172"/>
        <v>45505</v>
      </c>
      <c r="J2862" s="30" t="str">
        <f>CHOOSE(SUMPRODUCT((K2862:L2862&gt;0)*{1,2})+1,"","переработка","норма","норма + переработка")</f>
        <v>норма</v>
      </c>
      <c r="K2862" s="30">
        <f t="shared" si="171"/>
        <v>0</v>
      </c>
      <c r="L2862" s="30">
        <f>IF(A2862="В/П",,MIN(SUMIFS(L$3:L2861,H$3:H2861,H2862,B$3:B2861,B2862)+E2862,8)-SUMIFS(L$3:L2861,H$3:H2861,H2862,B$3:B2861,B2862))</f>
        <v>8</v>
      </c>
    </row>
    <row r="2863" spans="1:12" x14ac:dyDescent="0.2">
      <c r="B2863" s="6">
        <v>45526</v>
      </c>
      <c r="C2863" s="71" t="str">
        <f t="shared" si="173"/>
        <v>Чт</v>
      </c>
      <c r="D2863" s="30" t="s">
        <v>97</v>
      </c>
      <c r="E2863" s="30">
        <v>8</v>
      </c>
      <c r="H2863" s="30" t="s">
        <v>92</v>
      </c>
      <c r="I2863" s="69">
        <f t="shared" si="172"/>
        <v>45505</v>
      </c>
      <c r="J2863" s="30" t="str">
        <f>CHOOSE(SUMPRODUCT((K2863:L2863&gt;0)*{1,2})+1,"","переработка","норма","норма + переработка")</f>
        <v>норма</v>
      </c>
      <c r="K2863" s="30">
        <f t="shared" si="171"/>
        <v>0</v>
      </c>
      <c r="L2863" s="30">
        <f>IF(A2863="В/П",,MIN(SUMIFS(L$3:L2862,H$3:H2862,H2863,B$3:B2862,B2863)+E2863,8)-SUMIFS(L$3:L2862,H$3:H2862,H2863,B$3:B2862,B2863))</f>
        <v>8</v>
      </c>
    </row>
    <row r="2864" spans="1:12" x14ac:dyDescent="0.2">
      <c r="B2864" s="6">
        <v>45527</v>
      </c>
      <c r="C2864" s="71" t="str">
        <f t="shared" si="173"/>
        <v>Пт</v>
      </c>
      <c r="D2864" s="30" t="s">
        <v>97</v>
      </c>
      <c r="E2864" s="30">
        <v>8</v>
      </c>
      <c r="H2864" s="30" t="s">
        <v>92</v>
      </c>
      <c r="I2864" s="69">
        <f t="shared" si="172"/>
        <v>45505</v>
      </c>
      <c r="J2864" s="30" t="str">
        <f>CHOOSE(SUMPRODUCT((K2864:L2864&gt;0)*{1,2})+1,"","переработка","норма","норма + переработка")</f>
        <v>норма</v>
      </c>
      <c r="K2864" s="30">
        <f t="shared" si="171"/>
        <v>0</v>
      </c>
      <c r="L2864" s="30">
        <f>IF(A2864="В/П",,MIN(SUMIFS(L$3:L2863,H$3:H2863,H2864,B$3:B2863,B2864)+E2864,8)-SUMIFS(L$3:L2863,H$3:H2863,H2864,B$3:B2863,B2864))</f>
        <v>8</v>
      </c>
    </row>
    <row r="2865" spans="1:12" x14ac:dyDescent="0.2">
      <c r="A2865" s="66" t="s">
        <v>53</v>
      </c>
      <c r="B2865" s="6">
        <v>45528</v>
      </c>
      <c r="C2865" s="71" t="str">
        <f t="shared" si="173"/>
        <v>Сб</v>
      </c>
      <c r="E2865" s="30">
        <v>0</v>
      </c>
      <c r="H2865" s="30" t="s">
        <v>92</v>
      </c>
      <c r="I2865" s="69">
        <f t="shared" si="172"/>
        <v>45505</v>
      </c>
      <c r="J2865" s="30" t="str">
        <f>CHOOSE(SUMPRODUCT((K2865:L2865&gt;0)*{1,2})+1,"","переработка","норма","норма + переработка")</f>
        <v/>
      </c>
      <c r="K2865" s="30">
        <f t="shared" si="171"/>
        <v>0</v>
      </c>
      <c r="L2865" s="30">
        <f>IF(A2865="В/П",,MIN(SUMIFS(L$3:L2864,H$3:H2864,H2865,B$3:B2864,B2865)+E2865,8)-SUMIFS(L$3:L2864,H$3:H2864,H2865,B$3:B2864,B2865))</f>
        <v>0</v>
      </c>
    </row>
    <row r="2866" spans="1:12" x14ac:dyDescent="0.2">
      <c r="A2866" s="66" t="s">
        <v>53</v>
      </c>
      <c r="B2866" s="6">
        <v>45529</v>
      </c>
      <c r="C2866" s="71" t="str">
        <f t="shared" si="173"/>
        <v>Вс</v>
      </c>
      <c r="E2866" s="30">
        <v>0</v>
      </c>
      <c r="H2866" s="30" t="s">
        <v>92</v>
      </c>
      <c r="I2866" s="69">
        <f t="shared" si="172"/>
        <v>45505</v>
      </c>
      <c r="J2866" s="30" t="str">
        <f>CHOOSE(SUMPRODUCT((K2866:L2866&gt;0)*{1,2})+1,"","переработка","норма","норма + переработка")</f>
        <v/>
      </c>
      <c r="K2866" s="30">
        <f t="shared" si="171"/>
        <v>0</v>
      </c>
      <c r="L2866" s="30">
        <f>IF(A2866="В/П",,MIN(SUMIFS(L$3:L2865,H$3:H2865,H2866,B$3:B2865,B2866)+E2866,8)-SUMIFS(L$3:L2865,H$3:H2865,H2866,B$3:B2865,B2866))</f>
        <v>0</v>
      </c>
    </row>
    <row r="2867" spans="1:12" x14ac:dyDescent="0.2">
      <c r="B2867" s="6">
        <v>45530</v>
      </c>
      <c r="C2867" s="71" t="str">
        <f t="shared" si="173"/>
        <v>Пн</v>
      </c>
      <c r="D2867" s="30" t="s">
        <v>97</v>
      </c>
      <c r="E2867" s="30">
        <v>8</v>
      </c>
      <c r="H2867" s="30" t="s">
        <v>92</v>
      </c>
      <c r="I2867" s="69">
        <f t="shared" si="172"/>
        <v>45505</v>
      </c>
      <c r="J2867" s="30" t="str">
        <f>CHOOSE(SUMPRODUCT((K2867:L2867&gt;0)*{1,2})+1,"","переработка","норма","норма + переработка")</f>
        <v>норма</v>
      </c>
      <c r="K2867" s="30">
        <f t="shared" si="171"/>
        <v>0</v>
      </c>
      <c r="L2867" s="30">
        <f>IF(A2867="В/П",,MIN(SUMIFS(L$3:L2866,H$3:H2866,H2867,B$3:B2866,B2867)+E2867,8)-SUMIFS(L$3:L2866,H$3:H2866,H2867,B$3:B2866,B2867))</f>
        <v>8</v>
      </c>
    </row>
    <row r="2868" spans="1:12" x14ac:dyDescent="0.2">
      <c r="B2868" s="6">
        <v>45531</v>
      </c>
      <c r="C2868" s="71" t="str">
        <f t="shared" si="173"/>
        <v>Вт</v>
      </c>
      <c r="D2868" s="30" t="s">
        <v>97</v>
      </c>
      <c r="E2868" s="30">
        <v>8</v>
      </c>
      <c r="H2868" s="30" t="s">
        <v>92</v>
      </c>
      <c r="I2868" s="69">
        <f t="shared" si="172"/>
        <v>45505</v>
      </c>
      <c r="J2868" s="30" t="str">
        <f>CHOOSE(SUMPRODUCT((K2868:L2868&gt;0)*{1,2})+1,"","переработка","норма","норма + переработка")</f>
        <v>норма</v>
      </c>
      <c r="K2868" s="30">
        <f t="shared" si="171"/>
        <v>0</v>
      </c>
      <c r="L2868" s="30">
        <f>IF(A2868="В/П",,MIN(SUMIFS(L$3:L2867,H$3:H2867,H2868,B$3:B2867,B2868)+E2868,8)-SUMIFS(L$3:L2867,H$3:H2867,H2868,B$3:B2867,B2868))</f>
        <v>8</v>
      </c>
    </row>
    <row r="2869" spans="1:12" x14ac:dyDescent="0.2">
      <c r="B2869" s="6">
        <v>45532</v>
      </c>
      <c r="C2869" s="71" t="str">
        <f t="shared" si="173"/>
        <v>Ср</v>
      </c>
      <c r="D2869" s="30" t="s">
        <v>97</v>
      </c>
      <c r="E2869" s="30">
        <v>8</v>
      </c>
      <c r="H2869" s="30" t="s">
        <v>92</v>
      </c>
      <c r="I2869" s="69">
        <f t="shared" si="172"/>
        <v>45505</v>
      </c>
      <c r="J2869" s="30" t="str">
        <f>CHOOSE(SUMPRODUCT((K2869:L2869&gt;0)*{1,2})+1,"","переработка","норма","норма + переработка")</f>
        <v>норма</v>
      </c>
      <c r="K2869" s="30">
        <f t="shared" si="171"/>
        <v>0</v>
      </c>
      <c r="L2869" s="30">
        <f>IF(A2869="В/П",,MIN(SUMIFS(L$3:L2868,H$3:H2868,H2869,B$3:B2868,B2869)+E2869,8)-SUMIFS(L$3:L2868,H$3:H2868,H2869,B$3:B2868,B2869))</f>
        <v>8</v>
      </c>
    </row>
    <row r="2870" spans="1:12" x14ac:dyDescent="0.2">
      <c r="B2870" s="6">
        <v>45533</v>
      </c>
      <c r="C2870" s="71" t="str">
        <f t="shared" si="173"/>
        <v>Чт</v>
      </c>
      <c r="D2870" s="30" t="s">
        <v>97</v>
      </c>
      <c r="E2870" s="30">
        <v>8</v>
      </c>
      <c r="H2870" s="30" t="s">
        <v>92</v>
      </c>
      <c r="I2870" s="69">
        <f t="shared" si="172"/>
        <v>45505</v>
      </c>
      <c r="J2870" s="30" t="str">
        <f>CHOOSE(SUMPRODUCT((K2870:L2870&gt;0)*{1,2})+1,"","переработка","норма","норма + переработка")</f>
        <v>норма</v>
      </c>
      <c r="K2870" s="30">
        <f t="shared" si="171"/>
        <v>0</v>
      </c>
      <c r="L2870" s="30">
        <f>IF(A2870="В/П",,MIN(SUMIFS(L$3:L2869,H$3:H2869,H2870,B$3:B2869,B2870)+E2870,8)-SUMIFS(L$3:L2869,H$3:H2869,H2870,B$3:B2869,B2870))</f>
        <v>8</v>
      </c>
    </row>
    <row r="2871" spans="1:12" x14ac:dyDescent="0.2">
      <c r="B2871" s="6">
        <v>45534</v>
      </c>
      <c r="C2871" s="71" t="str">
        <f t="shared" si="173"/>
        <v>Пт</v>
      </c>
      <c r="D2871" s="30" t="s">
        <v>97</v>
      </c>
      <c r="E2871" s="30">
        <v>8</v>
      </c>
      <c r="H2871" s="30" t="s">
        <v>92</v>
      </c>
      <c r="I2871" s="69">
        <f t="shared" si="172"/>
        <v>45505</v>
      </c>
      <c r="J2871" s="30" t="str">
        <f>CHOOSE(SUMPRODUCT((K2871:L2871&gt;0)*{1,2})+1,"","переработка","норма","норма + переработка")</f>
        <v>норма</v>
      </c>
      <c r="K2871" s="30">
        <f t="shared" si="171"/>
        <v>0</v>
      </c>
      <c r="L2871" s="30">
        <f>IF(A2871="В/П",,MIN(SUMIFS(L$3:L2870,H$3:H2870,H2871,B$3:B2870,B2871)+E2871,8)-SUMIFS(L$3:L2870,H$3:H2870,H2871,B$3:B2870,B2871))</f>
        <v>8</v>
      </c>
    </row>
    <row r="2872" spans="1:12" x14ac:dyDescent="0.2">
      <c r="A2872" s="66" t="s">
        <v>53</v>
      </c>
      <c r="B2872" s="6">
        <v>45535</v>
      </c>
      <c r="C2872" s="71" t="str">
        <f t="shared" si="173"/>
        <v>Сб</v>
      </c>
      <c r="E2872" s="30">
        <v>0</v>
      </c>
      <c r="H2872" s="30" t="s">
        <v>92</v>
      </c>
      <c r="I2872" s="69">
        <f t="shared" si="172"/>
        <v>45505</v>
      </c>
      <c r="J2872" s="30" t="str">
        <f>CHOOSE(SUMPRODUCT((K2872:L2872&gt;0)*{1,2})+1,"","переработка","норма","норма + переработка")</f>
        <v/>
      </c>
      <c r="K2872" s="30">
        <f t="shared" si="171"/>
        <v>0</v>
      </c>
      <c r="L2872" s="30">
        <f>IF(A2872="В/П",,MIN(SUMIFS(L$3:L2871,H$3:H2871,H2872,B$3:B2871,B2872)+E2872,8)-SUMIFS(L$3:L2871,H$3:H2871,H2872,B$3:B2871,B2872))</f>
        <v>0</v>
      </c>
    </row>
    <row r="2873" spans="1:12" x14ac:dyDescent="0.2">
      <c r="B2873" s="6">
        <v>45505</v>
      </c>
      <c r="C2873" s="71" t="str">
        <f t="shared" si="173"/>
        <v>Чт</v>
      </c>
      <c r="D2873" s="30" t="s">
        <v>45</v>
      </c>
      <c r="E2873" s="30">
        <v>8</v>
      </c>
      <c r="H2873" s="7" t="s">
        <v>93</v>
      </c>
      <c r="I2873" s="69">
        <f t="shared" si="172"/>
        <v>45505</v>
      </c>
      <c r="J2873" s="30" t="str">
        <f>CHOOSE(SUMPRODUCT((K2873:L2873&gt;0)*{1,2})+1,"","переработка","норма","норма + переработка")</f>
        <v>норма</v>
      </c>
      <c r="K2873" s="30">
        <f t="shared" si="171"/>
        <v>0</v>
      </c>
      <c r="L2873" s="30">
        <f>IF(A2873="В/П",,MIN(SUMIFS(L$3:L2872,H$3:H2872,H2873,B$3:B2872,B2873)+E2873,8)-SUMIFS(L$3:L2872,H$3:H2872,H2873,B$3:B2872,B2873))</f>
        <v>8</v>
      </c>
    </row>
    <row r="2874" spans="1:12" x14ac:dyDescent="0.2">
      <c r="B2874" s="6">
        <v>45506</v>
      </c>
      <c r="C2874" s="71" t="str">
        <f t="shared" si="173"/>
        <v>Пт</v>
      </c>
      <c r="D2874" s="30" t="s">
        <v>45</v>
      </c>
      <c r="E2874" s="30">
        <v>8</v>
      </c>
      <c r="H2874" s="7" t="s">
        <v>93</v>
      </c>
      <c r="I2874" s="69">
        <f t="shared" si="172"/>
        <v>45505</v>
      </c>
      <c r="J2874" s="30" t="str">
        <f>CHOOSE(SUMPRODUCT((K2874:L2874&gt;0)*{1,2})+1,"","переработка","норма","норма + переработка")</f>
        <v>норма</v>
      </c>
      <c r="K2874" s="30">
        <f t="shared" si="171"/>
        <v>0</v>
      </c>
      <c r="L2874" s="30">
        <f>IF(A2874="В/П",,MIN(SUMIFS(L$3:L2873,H$3:H2873,H2874,B$3:B2873,B2874)+E2874,8)-SUMIFS(L$3:L2873,H$3:H2873,H2874,B$3:B2873,B2874))</f>
        <v>8</v>
      </c>
    </row>
    <row r="2875" spans="1:12" x14ac:dyDescent="0.2">
      <c r="A2875" s="66" t="s">
        <v>53</v>
      </c>
      <c r="B2875" s="6">
        <v>45507</v>
      </c>
      <c r="C2875" s="71" t="str">
        <f t="shared" si="173"/>
        <v>Сб</v>
      </c>
      <c r="E2875" s="30">
        <v>0</v>
      </c>
      <c r="H2875" s="7" t="s">
        <v>93</v>
      </c>
      <c r="I2875" s="69">
        <f t="shared" si="172"/>
        <v>45505</v>
      </c>
      <c r="J2875" s="30" t="str">
        <f>CHOOSE(SUMPRODUCT((K2875:L2875&gt;0)*{1,2})+1,"","переработка","норма","норма + переработка")</f>
        <v/>
      </c>
      <c r="K2875" s="30">
        <f t="shared" si="171"/>
        <v>0</v>
      </c>
      <c r="L2875" s="30">
        <f>IF(A2875="В/П",,MIN(SUMIFS(L$3:L2874,H$3:H2874,H2875,B$3:B2874,B2875)+E2875,8)-SUMIFS(L$3:L2874,H$3:H2874,H2875,B$3:B2874,B2875))</f>
        <v>0</v>
      </c>
    </row>
    <row r="2876" spans="1:12" x14ac:dyDescent="0.2">
      <c r="A2876" s="66" t="s">
        <v>53</v>
      </c>
      <c r="B2876" s="6">
        <v>45508</v>
      </c>
      <c r="C2876" s="71" t="str">
        <f t="shared" si="173"/>
        <v>Вс</v>
      </c>
      <c r="E2876" s="30">
        <v>0</v>
      </c>
      <c r="H2876" s="7" t="s">
        <v>93</v>
      </c>
      <c r="I2876" s="69">
        <f t="shared" si="172"/>
        <v>45505</v>
      </c>
      <c r="J2876" s="30" t="str">
        <f>CHOOSE(SUMPRODUCT((K2876:L2876&gt;0)*{1,2})+1,"","переработка","норма","норма + переработка")</f>
        <v/>
      </c>
      <c r="K2876" s="30">
        <f t="shared" si="171"/>
        <v>0</v>
      </c>
      <c r="L2876" s="30">
        <f>IF(A2876="В/П",,MIN(SUMIFS(L$3:L2875,H$3:H2875,H2876,B$3:B2875,B2876)+E2876,8)-SUMIFS(L$3:L2875,H$3:H2875,H2876,B$3:B2875,B2876))</f>
        <v>0</v>
      </c>
    </row>
    <row r="2877" spans="1:12" x14ac:dyDescent="0.2">
      <c r="B2877" s="6">
        <v>45509</v>
      </c>
      <c r="C2877" s="71" t="str">
        <f t="shared" si="173"/>
        <v>Пн</v>
      </c>
      <c r="D2877" s="30" t="s">
        <v>45</v>
      </c>
      <c r="E2877" s="30">
        <v>8</v>
      </c>
      <c r="H2877" s="7" t="s">
        <v>93</v>
      </c>
      <c r="I2877" s="69">
        <f t="shared" si="172"/>
        <v>45505</v>
      </c>
      <c r="J2877" s="30" t="str">
        <f>CHOOSE(SUMPRODUCT((K2877:L2877&gt;0)*{1,2})+1,"","переработка","норма","норма + переработка")</f>
        <v>норма</v>
      </c>
      <c r="K2877" s="30">
        <f t="shared" si="171"/>
        <v>0</v>
      </c>
      <c r="L2877" s="30">
        <f>IF(A2877="В/П",,MIN(SUMIFS(L$3:L2876,H$3:H2876,H2877,B$3:B2876,B2877)+E2877,8)-SUMIFS(L$3:L2876,H$3:H2876,H2877,B$3:B2876,B2877))</f>
        <v>8</v>
      </c>
    </row>
    <row r="2878" spans="1:12" x14ac:dyDescent="0.2">
      <c r="B2878" s="6">
        <v>45510</v>
      </c>
      <c r="C2878" s="71" t="str">
        <f t="shared" si="173"/>
        <v>Вт</v>
      </c>
      <c r="D2878" s="30" t="s">
        <v>45</v>
      </c>
      <c r="E2878" s="30">
        <v>8</v>
      </c>
      <c r="H2878" s="7" t="s">
        <v>93</v>
      </c>
      <c r="I2878" s="69">
        <f t="shared" si="172"/>
        <v>45505</v>
      </c>
      <c r="J2878" s="30" t="str">
        <f>CHOOSE(SUMPRODUCT((K2878:L2878&gt;0)*{1,2})+1,"","переработка","норма","норма + переработка")</f>
        <v>норма</v>
      </c>
      <c r="K2878" s="30">
        <f t="shared" si="171"/>
        <v>0</v>
      </c>
      <c r="L2878" s="30">
        <f>IF(A2878="В/П",,MIN(SUMIFS(L$3:L2877,H$3:H2877,H2878,B$3:B2877,B2878)+E2878,8)-SUMIFS(L$3:L2877,H$3:H2877,H2878,B$3:B2877,B2878))</f>
        <v>8</v>
      </c>
    </row>
    <row r="2879" spans="1:12" x14ac:dyDescent="0.2">
      <c r="B2879" s="6">
        <v>45511</v>
      </c>
      <c r="C2879" s="71" t="str">
        <f t="shared" si="173"/>
        <v>Ср</v>
      </c>
      <c r="D2879" s="30" t="s">
        <v>45</v>
      </c>
      <c r="E2879" s="30">
        <v>8</v>
      </c>
      <c r="H2879" s="7" t="s">
        <v>93</v>
      </c>
      <c r="I2879" s="69">
        <f t="shared" si="172"/>
        <v>45505</v>
      </c>
      <c r="J2879" s="30" t="str">
        <f>CHOOSE(SUMPRODUCT((K2879:L2879&gt;0)*{1,2})+1,"","переработка","норма","норма + переработка")</f>
        <v>норма</v>
      </c>
      <c r="K2879" s="30">
        <f t="shared" si="171"/>
        <v>0</v>
      </c>
      <c r="L2879" s="30">
        <f>IF(A2879="В/П",,MIN(SUMIFS(L$3:L2878,H$3:H2878,H2879,B$3:B2878,B2879)+E2879,8)-SUMIFS(L$3:L2878,H$3:H2878,H2879,B$3:B2878,B2879))</f>
        <v>8</v>
      </c>
    </row>
    <row r="2880" spans="1:12" x14ac:dyDescent="0.2">
      <c r="B2880" s="6">
        <v>45512</v>
      </c>
      <c r="C2880" s="71" t="str">
        <f t="shared" si="173"/>
        <v>Чт</v>
      </c>
      <c r="D2880" s="30" t="s">
        <v>45</v>
      </c>
      <c r="E2880" s="30">
        <v>8</v>
      </c>
      <c r="H2880" s="7" t="s">
        <v>93</v>
      </c>
      <c r="I2880" s="69">
        <f t="shared" si="172"/>
        <v>45505</v>
      </c>
      <c r="J2880" s="30" t="str">
        <f>CHOOSE(SUMPRODUCT((K2880:L2880&gt;0)*{1,2})+1,"","переработка","норма","норма + переработка")</f>
        <v>норма</v>
      </c>
      <c r="K2880" s="30">
        <f t="shared" ref="K2880:K2943" si="174">MIN(E2880,E2880-L2880)</f>
        <v>0</v>
      </c>
      <c r="L2880" s="30">
        <f>IF(A2880="В/П",,MIN(SUMIFS(L$3:L2879,H$3:H2879,H2880,B$3:B2879,B2880)+E2880,8)-SUMIFS(L$3:L2879,H$3:H2879,H2880,B$3:B2879,B2880))</f>
        <v>8</v>
      </c>
    </row>
    <row r="2881" spans="1:12" x14ac:dyDescent="0.2">
      <c r="B2881" s="6">
        <v>45513</v>
      </c>
      <c r="C2881" s="71" t="str">
        <f t="shared" si="173"/>
        <v>Пт</v>
      </c>
      <c r="D2881" s="30" t="s">
        <v>45</v>
      </c>
      <c r="E2881" s="30">
        <v>8</v>
      </c>
      <c r="H2881" s="7" t="s">
        <v>93</v>
      </c>
      <c r="I2881" s="69">
        <f t="shared" si="172"/>
        <v>45505</v>
      </c>
      <c r="J2881" s="30" t="str">
        <f>CHOOSE(SUMPRODUCT((K2881:L2881&gt;0)*{1,2})+1,"","переработка","норма","норма + переработка")</f>
        <v>норма</v>
      </c>
      <c r="K2881" s="30">
        <f t="shared" si="174"/>
        <v>0</v>
      </c>
      <c r="L2881" s="30">
        <f>IF(A2881="В/П",,MIN(SUMIFS(L$3:L2880,H$3:H2880,H2881,B$3:B2880,B2881)+E2881,8)-SUMIFS(L$3:L2880,H$3:H2880,H2881,B$3:B2880,B2881))</f>
        <v>8</v>
      </c>
    </row>
    <row r="2882" spans="1:12" x14ac:dyDescent="0.2">
      <c r="A2882" s="66" t="s">
        <v>53</v>
      </c>
      <c r="B2882" s="6">
        <v>45514</v>
      </c>
      <c r="C2882" s="71" t="str">
        <f t="shared" si="173"/>
        <v>Сб</v>
      </c>
      <c r="E2882" s="30">
        <v>0</v>
      </c>
      <c r="H2882" s="7" t="s">
        <v>93</v>
      </c>
      <c r="I2882" s="69">
        <f t="shared" si="172"/>
        <v>45505</v>
      </c>
      <c r="J2882" s="30" t="str">
        <f>CHOOSE(SUMPRODUCT((K2882:L2882&gt;0)*{1,2})+1,"","переработка","норма","норма + переработка")</f>
        <v/>
      </c>
      <c r="K2882" s="30">
        <f t="shared" si="174"/>
        <v>0</v>
      </c>
      <c r="L2882" s="30">
        <f>IF(A2882="В/П",,MIN(SUMIFS(L$3:L2881,H$3:H2881,H2882,B$3:B2881,B2882)+E2882,8)-SUMIFS(L$3:L2881,H$3:H2881,H2882,B$3:B2881,B2882))</f>
        <v>0</v>
      </c>
    </row>
    <row r="2883" spans="1:12" x14ac:dyDescent="0.2">
      <c r="A2883" s="66" t="s">
        <v>53</v>
      </c>
      <c r="B2883" s="6">
        <v>45515</v>
      </c>
      <c r="C2883" s="71" t="str">
        <f t="shared" si="173"/>
        <v>Вс</v>
      </c>
      <c r="E2883" s="30">
        <v>0</v>
      </c>
      <c r="H2883" s="7" t="s">
        <v>93</v>
      </c>
      <c r="I2883" s="69">
        <f t="shared" si="172"/>
        <v>45505</v>
      </c>
      <c r="J2883" s="30" t="str">
        <f>CHOOSE(SUMPRODUCT((K2883:L2883&gt;0)*{1,2})+1,"","переработка","норма","норма + переработка")</f>
        <v/>
      </c>
      <c r="K2883" s="30">
        <f t="shared" si="174"/>
        <v>0</v>
      </c>
      <c r="L2883" s="30">
        <f>IF(A2883="В/П",,MIN(SUMIFS(L$3:L2882,H$3:H2882,H2883,B$3:B2882,B2883)+E2883,8)-SUMIFS(L$3:L2882,H$3:H2882,H2883,B$3:B2882,B2883))</f>
        <v>0</v>
      </c>
    </row>
    <row r="2884" spans="1:12" x14ac:dyDescent="0.2">
      <c r="B2884" s="6">
        <v>45516</v>
      </c>
      <c r="C2884" s="71" t="str">
        <f t="shared" si="173"/>
        <v>Пн</v>
      </c>
      <c r="D2884" s="30" t="s">
        <v>86</v>
      </c>
      <c r="E2884" s="30">
        <v>8</v>
      </c>
      <c r="H2884" s="7" t="s">
        <v>93</v>
      </c>
      <c r="I2884" s="69">
        <f t="shared" si="172"/>
        <v>45505</v>
      </c>
      <c r="J2884" s="30" t="str">
        <f>CHOOSE(SUMPRODUCT((K2884:L2884&gt;0)*{1,2})+1,"","переработка","норма","норма + переработка")</f>
        <v>норма</v>
      </c>
      <c r="K2884" s="30">
        <f t="shared" si="174"/>
        <v>0</v>
      </c>
      <c r="L2884" s="30">
        <f>IF(A2884="В/П",,MIN(SUMIFS(L$3:L2883,H$3:H2883,H2884,B$3:B2883,B2884)+E2884,8)-SUMIFS(L$3:L2883,H$3:H2883,H2884,B$3:B2883,B2884))</f>
        <v>8</v>
      </c>
    </row>
    <row r="2885" spans="1:12" x14ac:dyDescent="0.2">
      <c r="B2885" s="6">
        <v>45517</v>
      </c>
      <c r="C2885" s="71" t="str">
        <f t="shared" si="173"/>
        <v>Вт</v>
      </c>
      <c r="D2885" s="30" t="s">
        <v>86</v>
      </c>
      <c r="E2885" s="30">
        <v>8</v>
      </c>
      <c r="H2885" s="7" t="s">
        <v>93</v>
      </c>
      <c r="I2885" s="69">
        <f t="shared" si="172"/>
        <v>45505</v>
      </c>
      <c r="J2885" s="30" t="str">
        <f>CHOOSE(SUMPRODUCT((K2885:L2885&gt;0)*{1,2})+1,"","переработка","норма","норма + переработка")</f>
        <v>норма</v>
      </c>
      <c r="K2885" s="30">
        <f t="shared" si="174"/>
        <v>0</v>
      </c>
      <c r="L2885" s="30">
        <f>IF(A2885="В/П",,MIN(SUMIFS(L$3:L2884,H$3:H2884,H2885,B$3:B2884,B2885)+E2885,8)-SUMIFS(L$3:L2884,H$3:H2884,H2885,B$3:B2884,B2885))</f>
        <v>8</v>
      </c>
    </row>
    <row r="2886" spans="1:12" x14ac:dyDescent="0.2">
      <c r="B2886" s="6">
        <v>45518</v>
      </c>
      <c r="C2886" s="71" t="str">
        <f t="shared" si="173"/>
        <v>Ср</v>
      </c>
      <c r="D2886" s="30" t="s">
        <v>86</v>
      </c>
      <c r="E2886" s="30">
        <v>8</v>
      </c>
      <c r="H2886" s="7" t="s">
        <v>93</v>
      </c>
      <c r="I2886" s="69">
        <f t="shared" si="172"/>
        <v>45505</v>
      </c>
      <c r="J2886" s="30" t="str">
        <f>CHOOSE(SUMPRODUCT((K2886:L2886&gt;0)*{1,2})+1,"","переработка","норма","норма + переработка")</f>
        <v>норма</v>
      </c>
      <c r="K2886" s="30">
        <f t="shared" si="174"/>
        <v>0</v>
      </c>
      <c r="L2886" s="30">
        <f>IF(A2886="В/П",,MIN(SUMIFS(L$3:L2885,H$3:H2885,H2886,B$3:B2885,B2886)+E2886,8)-SUMIFS(L$3:L2885,H$3:H2885,H2886,B$3:B2885,B2886))</f>
        <v>8</v>
      </c>
    </row>
    <row r="2887" spans="1:12" x14ac:dyDescent="0.2">
      <c r="B2887" s="6">
        <v>45519</v>
      </c>
      <c r="C2887" s="71" t="str">
        <f t="shared" si="173"/>
        <v>Чт</v>
      </c>
      <c r="D2887" s="30" t="s">
        <v>86</v>
      </c>
      <c r="E2887" s="30">
        <v>8</v>
      </c>
      <c r="H2887" s="7" t="s">
        <v>93</v>
      </c>
      <c r="I2887" s="69">
        <f t="shared" si="172"/>
        <v>45505</v>
      </c>
      <c r="J2887" s="30" t="str">
        <f>CHOOSE(SUMPRODUCT((K2887:L2887&gt;0)*{1,2})+1,"","переработка","норма","норма + переработка")</f>
        <v>норма</v>
      </c>
      <c r="K2887" s="30">
        <f t="shared" si="174"/>
        <v>0</v>
      </c>
      <c r="L2887" s="30">
        <f>IF(A2887="В/П",,MIN(SUMIFS(L$3:L2886,H$3:H2886,H2887,B$3:B2886,B2887)+E2887,8)-SUMIFS(L$3:L2886,H$3:H2886,H2887,B$3:B2886,B2887))</f>
        <v>8</v>
      </c>
    </row>
    <row r="2888" spans="1:12" x14ac:dyDescent="0.2">
      <c r="B2888" s="6">
        <v>45520</v>
      </c>
      <c r="C2888" s="71" t="str">
        <f t="shared" si="173"/>
        <v>Пт</v>
      </c>
      <c r="D2888" s="30" t="s">
        <v>86</v>
      </c>
      <c r="E2888" s="30">
        <v>8</v>
      </c>
      <c r="H2888" s="7" t="s">
        <v>93</v>
      </c>
      <c r="I2888" s="69">
        <f t="shared" si="172"/>
        <v>45505</v>
      </c>
      <c r="J2888" s="30" t="str">
        <f>CHOOSE(SUMPRODUCT((K2888:L2888&gt;0)*{1,2})+1,"","переработка","норма","норма + переработка")</f>
        <v>норма</v>
      </c>
      <c r="K2888" s="30">
        <f t="shared" si="174"/>
        <v>0</v>
      </c>
      <c r="L2888" s="30">
        <f>IF(A2888="В/П",,MIN(SUMIFS(L$3:L2887,H$3:H2887,H2888,B$3:B2887,B2888)+E2888,8)-SUMIFS(L$3:L2887,H$3:H2887,H2888,B$3:B2887,B2888))</f>
        <v>8</v>
      </c>
    </row>
    <row r="2889" spans="1:12" x14ac:dyDescent="0.2">
      <c r="A2889" s="66" t="s">
        <v>53</v>
      </c>
      <c r="B2889" s="6">
        <v>45521</v>
      </c>
      <c r="C2889" s="71" t="str">
        <f t="shared" si="173"/>
        <v>Сб</v>
      </c>
      <c r="E2889" s="30">
        <v>0</v>
      </c>
      <c r="H2889" s="7" t="s">
        <v>93</v>
      </c>
      <c r="I2889" s="69">
        <f t="shared" si="172"/>
        <v>45505</v>
      </c>
      <c r="J2889" s="30" t="str">
        <f>CHOOSE(SUMPRODUCT((K2889:L2889&gt;0)*{1,2})+1,"","переработка","норма","норма + переработка")</f>
        <v/>
      </c>
      <c r="K2889" s="30">
        <f t="shared" si="174"/>
        <v>0</v>
      </c>
      <c r="L2889" s="30">
        <f>IF(A2889="В/П",,MIN(SUMIFS(L$3:L2888,H$3:H2888,H2889,B$3:B2888,B2889)+E2889,8)-SUMIFS(L$3:L2888,H$3:H2888,H2889,B$3:B2888,B2889))</f>
        <v>0</v>
      </c>
    </row>
    <row r="2890" spans="1:12" x14ac:dyDescent="0.2">
      <c r="A2890" s="66" t="s">
        <v>53</v>
      </c>
      <c r="B2890" s="6">
        <v>45522</v>
      </c>
      <c r="C2890" s="71" t="str">
        <f t="shared" si="173"/>
        <v>Вс</v>
      </c>
      <c r="E2890" s="30">
        <v>0</v>
      </c>
      <c r="H2890" s="7" t="s">
        <v>93</v>
      </c>
      <c r="I2890" s="69">
        <f t="shared" si="172"/>
        <v>45505</v>
      </c>
      <c r="J2890" s="30" t="str">
        <f>CHOOSE(SUMPRODUCT((K2890:L2890&gt;0)*{1,2})+1,"","переработка","норма","норма + переработка")</f>
        <v/>
      </c>
      <c r="K2890" s="30">
        <f t="shared" si="174"/>
        <v>0</v>
      </c>
      <c r="L2890" s="30">
        <f>IF(A2890="В/П",,MIN(SUMIFS(L$3:L2889,H$3:H2889,H2890,B$3:B2889,B2890)+E2890,8)-SUMIFS(L$3:L2889,H$3:H2889,H2890,B$3:B2889,B2890))</f>
        <v>0</v>
      </c>
    </row>
    <row r="2891" spans="1:12" x14ac:dyDescent="0.2">
      <c r="B2891" s="6">
        <v>45523</v>
      </c>
      <c r="C2891" s="71" t="str">
        <f t="shared" si="173"/>
        <v>Пн</v>
      </c>
      <c r="D2891" s="30" t="s">
        <v>85</v>
      </c>
      <c r="E2891" s="30">
        <v>8</v>
      </c>
      <c r="H2891" s="7" t="s">
        <v>93</v>
      </c>
      <c r="I2891" s="69">
        <f t="shared" si="172"/>
        <v>45505</v>
      </c>
      <c r="J2891" s="30" t="str">
        <f>CHOOSE(SUMPRODUCT((K2891:L2891&gt;0)*{1,2})+1,"","переработка","норма","норма + переработка")</f>
        <v>норма</v>
      </c>
      <c r="K2891" s="30">
        <f t="shared" si="174"/>
        <v>0</v>
      </c>
      <c r="L2891" s="30">
        <f>IF(A2891="В/П",,MIN(SUMIFS(L$3:L2890,H$3:H2890,H2891,B$3:B2890,B2891)+E2891,8)-SUMIFS(L$3:L2890,H$3:H2890,H2891,B$3:B2890,B2891))</f>
        <v>8</v>
      </c>
    </row>
    <row r="2892" spans="1:12" x14ac:dyDescent="0.2">
      <c r="B2892" s="6">
        <v>45524</v>
      </c>
      <c r="C2892" s="71" t="str">
        <f t="shared" si="173"/>
        <v>Вт</v>
      </c>
      <c r="D2892" s="30" t="s">
        <v>85</v>
      </c>
      <c r="E2892" s="30">
        <v>8</v>
      </c>
      <c r="H2892" s="7" t="s">
        <v>93</v>
      </c>
      <c r="I2892" s="69">
        <f t="shared" si="172"/>
        <v>45505</v>
      </c>
      <c r="J2892" s="30" t="str">
        <f>CHOOSE(SUMPRODUCT((K2892:L2892&gt;0)*{1,2})+1,"","переработка","норма","норма + переработка")</f>
        <v>норма</v>
      </c>
      <c r="K2892" s="30">
        <f t="shared" si="174"/>
        <v>0</v>
      </c>
      <c r="L2892" s="30">
        <f>IF(A2892="В/П",,MIN(SUMIFS(L$3:L2891,H$3:H2891,H2892,B$3:B2891,B2892)+E2892,8)-SUMIFS(L$3:L2891,H$3:H2891,H2892,B$3:B2891,B2892))</f>
        <v>8</v>
      </c>
    </row>
    <row r="2893" spans="1:12" x14ac:dyDescent="0.2">
      <c r="B2893" s="6">
        <v>45525</v>
      </c>
      <c r="C2893" s="71" t="str">
        <f t="shared" si="173"/>
        <v>Ср</v>
      </c>
      <c r="D2893" s="30" t="s">
        <v>85</v>
      </c>
      <c r="E2893" s="30">
        <v>8</v>
      </c>
      <c r="H2893" s="7" t="s">
        <v>93</v>
      </c>
      <c r="I2893" s="69">
        <f t="shared" si="172"/>
        <v>45505</v>
      </c>
      <c r="J2893" s="30" t="str">
        <f>CHOOSE(SUMPRODUCT((K2893:L2893&gt;0)*{1,2})+1,"","переработка","норма","норма + переработка")</f>
        <v>норма</v>
      </c>
      <c r="K2893" s="30">
        <f t="shared" si="174"/>
        <v>0</v>
      </c>
      <c r="L2893" s="30">
        <f>IF(A2893="В/П",,MIN(SUMIFS(L$3:L2892,H$3:H2892,H2893,B$3:B2892,B2893)+E2893,8)-SUMIFS(L$3:L2892,H$3:H2892,H2893,B$3:B2892,B2893))</f>
        <v>8</v>
      </c>
    </row>
    <row r="2894" spans="1:12" x14ac:dyDescent="0.2">
      <c r="B2894" s="6">
        <v>45526</v>
      </c>
      <c r="C2894" s="71" t="str">
        <f t="shared" si="173"/>
        <v>Чт</v>
      </c>
      <c r="D2894" s="30" t="s">
        <v>85</v>
      </c>
      <c r="E2894" s="30">
        <v>8</v>
      </c>
      <c r="H2894" s="7" t="s">
        <v>93</v>
      </c>
      <c r="I2894" s="69">
        <f t="shared" si="172"/>
        <v>45505</v>
      </c>
      <c r="J2894" s="30" t="str">
        <f>CHOOSE(SUMPRODUCT((K2894:L2894&gt;0)*{1,2})+1,"","переработка","норма","норма + переработка")</f>
        <v>норма</v>
      </c>
      <c r="K2894" s="30">
        <f t="shared" si="174"/>
        <v>0</v>
      </c>
      <c r="L2894" s="30">
        <f>IF(A2894="В/П",,MIN(SUMIFS(L$3:L2893,H$3:H2893,H2894,B$3:B2893,B2894)+E2894,8)-SUMIFS(L$3:L2893,H$3:H2893,H2894,B$3:B2893,B2894))</f>
        <v>8</v>
      </c>
    </row>
    <row r="2895" spans="1:12" x14ac:dyDescent="0.2">
      <c r="B2895" s="6">
        <v>45527</v>
      </c>
      <c r="C2895" s="71" t="str">
        <f t="shared" si="173"/>
        <v>Пт</v>
      </c>
      <c r="D2895" s="30" t="s">
        <v>85</v>
      </c>
      <c r="E2895" s="30">
        <v>8</v>
      </c>
      <c r="H2895" s="7" t="s">
        <v>93</v>
      </c>
      <c r="I2895" s="69">
        <f t="shared" si="172"/>
        <v>45505</v>
      </c>
      <c r="J2895" s="30" t="str">
        <f>CHOOSE(SUMPRODUCT((K2895:L2895&gt;0)*{1,2})+1,"","переработка","норма","норма + переработка")</f>
        <v>норма</v>
      </c>
      <c r="K2895" s="30">
        <f t="shared" si="174"/>
        <v>0</v>
      </c>
      <c r="L2895" s="30">
        <f>IF(A2895="В/П",,MIN(SUMIFS(L$3:L2894,H$3:H2894,H2895,B$3:B2894,B2895)+E2895,8)-SUMIFS(L$3:L2894,H$3:H2894,H2895,B$3:B2894,B2895))</f>
        <v>8</v>
      </c>
    </row>
    <row r="2896" spans="1:12" x14ac:dyDescent="0.2">
      <c r="A2896" s="66" t="s">
        <v>53</v>
      </c>
      <c r="B2896" s="6">
        <v>45528</v>
      </c>
      <c r="C2896" s="71" t="str">
        <f t="shared" si="173"/>
        <v>Сб</v>
      </c>
      <c r="E2896" s="30">
        <v>0</v>
      </c>
      <c r="H2896" s="7" t="s">
        <v>93</v>
      </c>
      <c r="I2896" s="69">
        <f t="shared" si="172"/>
        <v>45505</v>
      </c>
      <c r="J2896" s="30" t="str">
        <f>CHOOSE(SUMPRODUCT((K2896:L2896&gt;0)*{1,2})+1,"","переработка","норма","норма + переработка")</f>
        <v/>
      </c>
      <c r="K2896" s="30">
        <f t="shared" si="174"/>
        <v>0</v>
      </c>
      <c r="L2896" s="30">
        <f>IF(A2896="В/П",,MIN(SUMIFS(L$3:L2895,H$3:H2895,H2896,B$3:B2895,B2896)+E2896,8)-SUMIFS(L$3:L2895,H$3:H2895,H2896,B$3:B2895,B2896))</f>
        <v>0</v>
      </c>
    </row>
    <row r="2897" spans="1:12" x14ac:dyDescent="0.2">
      <c r="A2897" s="66" t="s">
        <v>53</v>
      </c>
      <c r="B2897" s="6">
        <v>45529</v>
      </c>
      <c r="C2897" s="71" t="str">
        <f t="shared" si="173"/>
        <v>Вс</v>
      </c>
      <c r="E2897" s="30">
        <v>0</v>
      </c>
      <c r="H2897" s="7" t="s">
        <v>93</v>
      </c>
      <c r="I2897" s="69">
        <f t="shared" si="172"/>
        <v>45505</v>
      </c>
      <c r="J2897" s="30" t="str">
        <f>CHOOSE(SUMPRODUCT((K2897:L2897&gt;0)*{1,2})+1,"","переработка","норма","норма + переработка")</f>
        <v/>
      </c>
      <c r="K2897" s="30">
        <f t="shared" si="174"/>
        <v>0</v>
      </c>
      <c r="L2897" s="30">
        <f>IF(A2897="В/П",,MIN(SUMIFS(L$3:L2896,H$3:H2896,H2897,B$3:B2896,B2897)+E2897,8)-SUMIFS(L$3:L2896,H$3:H2896,H2897,B$3:B2896,B2897))</f>
        <v>0</v>
      </c>
    </row>
    <row r="2898" spans="1:12" x14ac:dyDescent="0.2">
      <c r="B2898" s="6">
        <v>45530</v>
      </c>
      <c r="C2898" s="71" t="str">
        <f t="shared" si="173"/>
        <v>Пн</v>
      </c>
      <c r="D2898" s="30" t="s">
        <v>85</v>
      </c>
      <c r="E2898" s="30">
        <v>8</v>
      </c>
      <c r="H2898" s="7" t="s">
        <v>93</v>
      </c>
      <c r="I2898" s="69">
        <f t="shared" si="172"/>
        <v>45505</v>
      </c>
      <c r="J2898" s="30" t="str">
        <f>CHOOSE(SUMPRODUCT((K2898:L2898&gt;0)*{1,2})+1,"","переработка","норма","норма + переработка")</f>
        <v>норма</v>
      </c>
      <c r="K2898" s="30">
        <f t="shared" si="174"/>
        <v>0</v>
      </c>
      <c r="L2898" s="30">
        <f>IF(A2898="В/П",,MIN(SUMIFS(L$3:L2897,H$3:H2897,H2898,B$3:B2897,B2898)+E2898,8)-SUMIFS(L$3:L2897,H$3:H2897,H2898,B$3:B2897,B2898))</f>
        <v>8</v>
      </c>
    </row>
    <row r="2899" spans="1:12" x14ac:dyDescent="0.2">
      <c r="B2899" s="6">
        <v>45531</v>
      </c>
      <c r="C2899" s="71" t="str">
        <f t="shared" si="173"/>
        <v>Вт</v>
      </c>
      <c r="D2899" s="30" t="s">
        <v>85</v>
      </c>
      <c r="E2899" s="30">
        <v>8</v>
      </c>
      <c r="H2899" s="7" t="s">
        <v>93</v>
      </c>
      <c r="I2899" s="69">
        <f t="shared" si="172"/>
        <v>45505</v>
      </c>
      <c r="J2899" s="30" t="str">
        <f>CHOOSE(SUMPRODUCT((K2899:L2899&gt;0)*{1,2})+1,"","переработка","норма","норма + переработка")</f>
        <v>норма</v>
      </c>
      <c r="K2899" s="30">
        <f t="shared" si="174"/>
        <v>0</v>
      </c>
      <c r="L2899" s="30">
        <f>IF(A2899="В/П",,MIN(SUMIFS(L$3:L2898,H$3:H2898,H2899,B$3:B2898,B2899)+E2899,8)-SUMIFS(L$3:L2898,H$3:H2898,H2899,B$3:B2898,B2899))</f>
        <v>8</v>
      </c>
    </row>
    <row r="2900" spans="1:12" x14ac:dyDescent="0.2">
      <c r="B2900" s="6">
        <v>45532</v>
      </c>
      <c r="C2900" s="71" t="str">
        <f t="shared" si="173"/>
        <v>Ср</v>
      </c>
      <c r="D2900" s="30" t="s">
        <v>85</v>
      </c>
      <c r="E2900" s="30">
        <v>8</v>
      </c>
      <c r="H2900" s="7" t="s">
        <v>93</v>
      </c>
      <c r="I2900" s="69">
        <f t="shared" si="172"/>
        <v>45505</v>
      </c>
      <c r="J2900" s="30" t="str">
        <f>CHOOSE(SUMPRODUCT((K2900:L2900&gt;0)*{1,2})+1,"","переработка","норма","норма + переработка")</f>
        <v>норма</v>
      </c>
      <c r="K2900" s="30">
        <f t="shared" si="174"/>
        <v>0</v>
      </c>
      <c r="L2900" s="30">
        <f>IF(A2900="В/П",,MIN(SUMIFS(L$3:L2899,H$3:H2899,H2900,B$3:B2899,B2900)+E2900,8)-SUMIFS(L$3:L2899,H$3:H2899,H2900,B$3:B2899,B2900))</f>
        <v>8</v>
      </c>
    </row>
    <row r="2901" spans="1:12" x14ac:dyDescent="0.2">
      <c r="B2901" s="6">
        <v>45533</v>
      </c>
      <c r="C2901" s="71" t="str">
        <f t="shared" si="173"/>
        <v>Чт</v>
      </c>
      <c r="D2901" s="30" t="s">
        <v>85</v>
      </c>
      <c r="E2901" s="30">
        <v>8</v>
      </c>
      <c r="H2901" s="7" t="s">
        <v>93</v>
      </c>
      <c r="I2901" s="69">
        <f t="shared" si="172"/>
        <v>45505</v>
      </c>
      <c r="J2901" s="30" t="str">
        <f>CHOOSE(SUMPRODUCT((K2901:L2901&gt;0)*{1,2})+1,"","переработка","норма","норма + переработка")</f>
        <v>норма</v>
      </c>
      <c r="K2901" s="30">
        <f t="shared" si="174"/>
        <v>0</v>
      </c>
      <c r="L2901" s="30">
        <f>IF(A2901="В/П",,MIN(SUMIFS(L$3:L2900,H$3:H2900,H2901,B$3:B2900,B2901)+E2901,8)-SUMIFS(L$3:L2900,H$3:H2900,H2901,B$3:B2900,B2901))</f>
        <v>8</v>
      </c>
    </row>
    <row r="2902" spans="1:12" x14ac:dyDescent="0.2">
      <c r="B2902" s="6">
        <v>45534</v>
      </c>
      <c r="C2902" s="71" t="str">
        <f t="shared" si="173"/>
        <v>Пт</v>
      </c>
      <c r="D2902" s="30" t="s">
        <v>85</v>
      </c>
      <c r="E2902" s="30">
        <v>8</v>
      </c>
      <c r="H2902" s="7" t="s">
        <v>93</v>
      </c>
      <c r="I2902" s="69">
        <f t="shared" si="172"/>
        <v>45505</v>
      </c>
      <c r="J2902" s="30" t="str">
        <f>CHOOSE(SUMPRODUCT((K2902:L2902&gt;0)*{1,2})+1,"","переработка","норма","норма + переработка")</f>
        <v>норма</v>
      </c>
      <c r="K2902" s="30">
        <f t="shared" si="174"/>
        <v>0</v>
      </c>
      <c r="L2902" s="30">
        <f>IF(A2902="В/П",,MIN(SUMIFS(L$3:L2901,H$3:H2901,H2902,B$3:B2901,B2902)+E2902,8)-SUMIFS(L$3:L2901,H$3:H2901,H2902,B$3:B2901,B2902))</f>
        <v>8</v>
      </c>
    </row>
    <row r="2903" spans="1:12" x14ac:dyDescent="0.2">
      <c r="A2903" s="66" t="s">
        <v>53</v>
      </c>
      <c r="B2903" s="6">
        <v>45535</v>
      </c>
      <c r="C2903" s="71" t="str">
        <f t="shared" si="173"/>
        <v>Сб</v>
      </c>
      <c r="E2903" s="30">
        <v>0</v>
      </c>
      <c r="H2903" s="7" t="s">
        <v>93</v>
      </c>
      <c r="I2903" s="69">
        <f t="shared" si="172"/>
        <v>45505</v>
      </c>
      <c r="J2903" s="30" t="str">
        <f>CHOOSE(SUMPRODUCT((K2903:L2903&gt;0)*{1,2})+1,"","переработка","норма","норма + переработка")</f>
        <v/>
      </c>
      <c r="K2903" s="30">
        <f t="shared" si="174"/>
        <v>0</v>
      </c>
      <c r="L2903" s="30">
        <f>IF(A2903="В/П",,MIN(SUMIFS(L$3:L2902,H$3:H2902,H2903,B$3:B2902,B2903)+E2903,8)-SUMIFS(L$3:L2902,H$3:H2902,H2903,B$3:B2902,B2903))</f>
        <v>0</v>
      </c>
    </row>
    <row r="2904" spans="1:12" x14ac:dyDescent="0.2">
      <c r="B2904" s="6">
        <v>45505</v>
      </c>
      <c r="C2904" s="71" t="str">
        <f t="shared" si="173"/>
        <v>Чт</v>
      </c>
      <c r="D2904" s="30" t="s">
        <v>91</v>
      </c>
      <c r="E2904" s="30">
        <v>8</v>
      </c>
      <c r="H2904" s="30" t="s">
        <v>27</v>
      </c>
      <c r="I2904" s="69">
        <f t="shared" si="172"/>
        <v>45505</v>
      </c>
      <c r="J2904" s="30" t="str">
        <f>CHOOSE(SUMPRODUCT((K2904:L2904&gt;0)*{1,2})+1,"","переработка","норма","норма + переработка")</f>
        <v>норма</v>
      </c>
      <c r="K2904" s="30">
        <f t="shared" si="174"/>
        <v>0</v>
      </c>
      <c r="L2904" s="30">
        <f>IF(A2904="В/П",,MIN(SUMIFS(L$3:L2903,H$3:H2903,H2904,B$3:B2903,B2904)+E2904,8)-SUMIFS(L$3:L2903,H$3:H2903,H2904,B$3:B2903,B2904))</f>
        <v>8</v>
      </c>
    </row>
    <row r="2905" spans="1:12" x14ac:dyDescent="0.2">
      <c r="B2905" s="6">
        <v>45506</v>
      </c>
      <c r="C2905" s="71" t="str">
        <f t="shared" si="173"/>
        <v>Пт</v>
      </c>
      <c r="D2905" s="30" t="s">
        <v>91</v>
      </c>
      <c r="E2905" s="30">
        <v>8</v>
      </c>
      <c r="H2905" s="30" t="s">
        <v>27</v>
      </c>
      <c r="I2905" s="69">
        <f t="shared" si="172"/>
        <v>45505</v>
      </c>
      <c r="J2905" s="30" t="str">
        <f>CHOOSE(SUMPRODUCT((K2905:L2905&gt;0)*{1,2})+1,"","переработка","норма","норма + переработка")</f>
        <v>норма</v>
      </c>
      <c r="K2905" s="30">
        <f t="shared" si="174"/>
        <v>0</v>
      </c>
      <c r="L2905" s="30">
        <f>IF(A2905="В/П",,MIN(SUMIFS(L$3:L2904,H$3:H2904,H2905,B$3:B2904,B2905)+E2905,8)-SUMIFS(L$3:L2904,H$3:H2904,H2905,B$3:B2904,B2905))</f>
        <v>8</v>
      </c>
    </row>
    <row r="2906" spans="1:12" x14ac:dyDescent="0.2">
      <c r="A2906" s="66" t="s">
        <v>53</v>
      </c>
      <c r="B2906" s="6">
        <v>45507</v>
      </c>
      <c r="C2906" s="71" t="str">
        <f t="shared" si="173"/>
        <v>Сб</v>
      </c>
      <c r="E2906" s="30">
        <v>0</v>
      </c>
      <c r="H2906" s="30" t="s">
        <v>27</v>
      </c>
      <c r="I2906" s="69">
        <f t="shared" ref="I2906:I2970" si="175">EOMONTH(B2906,-1)+1</f>
        <v>45505</v>
      </c>
      <c r="J2906" s="30" t="str">
        <f>CHOOSE(SUMPRODUCT((K2906:L2906&gt;0)*{1,2})+1,"","переработка","норма","норма + переработка")</f>
        <v/>
      </c>
      <c r="K2906" s="30">
        <f t="shared" si="174"/>
        <v>0</v>
      </c>
      <c r="L2906" s="30">
        <f>IF(A2906="В/П",,MIN(SUMIFS(L$3:L2905,H$3:H2905,H2906,B$3:B2905,B2906)+E2906,8)-SUMIFS(L$3:L2905,H$3:H2905,H2906,B$3:B2905,B2906))</f>
        <v>0</v>
      </c>
    </row>
    <row r="2907" spans="1:12" x14ac:dyDescent="0.2">
      <c r="A2907" s="66" t="s">
        <v>53</v>
      </c>
      <c r="B2907" s="6">
        <v>45508</v>
      </c>
      <c r="C2907" s="71" t="str">
        <f t="shared" si="173"/>
        <v>Вс</v>
      </c>
      <c r="E2907" s="30">
        <v>0</v>
      </c>
      <c r="H2907" s="30" t="s">
        <v>27</v>
      </c>
      <c r="I2907" s="69">
        <f t="shared" si="175"/>
        <v>45505</v>
      </c>
      <c r="J2907" s="30" t="str">
        <f>CHOOSE(SUMPRODUCT((K2907:L2907&gt;0)*{1,2})+1,"","переработка","норма","норма + переработка")</f>
        <v/>
      </c>
      <c r="K2907" s="30">
        <f t="shared" si="174"/>
        <v>0</v>
      </c>
      <c r="L2907" s="30">
        <f>IF(A2907="В/П",,MIN(SUMIFS(L$3:L2906,H$3:H2906,H2907,B$3:B2906,B2907)+E2907,8)-SUMIFS(L$3:L2906,H$3:H2906,H2907,B$3:B2906,B2907))</f>
        <v>0</v>
      </c>
    </row>
    <row r="2908" spans="1:12" x14ac:dyDescent="0.2">
      <c r="B2908" s="6">
        <v>45509</v>
      </c>
      <c r="C2908" s="71" t="str">
        <f t="shared" si="173"/>
        <v>Пн</v>
      </c>
      <c r="D2908" s="30" t="s">
        <v>91</v>
      </c>
      <c r="E2908" s="30">
        <v>8</v>
      </c>
      <c r="H2908" s="30" t="s">
        <v>27</v>
      </c>
      <c r="I2908" s="69">
        <f t="shared" si="175"/>
        <v>45505</v>
      </c>
      <c r="J2908" s="30" t="str">
        <f>CHOOSE(SUMPRODUCT((K2908:L2908&gt;0)*{1,2})+1,"","переработка","норма","норма + переработка")</f>
        <v>норма</v>
      </c>
      <c r="K2908" s="30">
        <f t="shared" si="174"/>
        <v>0</v>
      </c>
      <c r="L2908" s="30">
        <f>IF(A2908="В/П",,MIN(SUMIFS(L$3:L2907,H$3:H2907,H2908,B$3:B2907,B2908)+E2908,8)-SUMIFS(L$3:L2907,H$3:H2907,H2908,B$3:B2907,B2908))</f>
        <v>8</v>
      </c>
    </row>
    <row r="2909" spans="1:12" x14ac:dyDescent="0.2">
      <c r="B2909" s="6">
        <v>45510</v>
      </c>
      <c r="C2909" s="71" t="str">
        <f t="shared" si="173"/>
        <v>Вт</v>
      </c>
      <c r="D2909" s="30" t="s">
        <v>91</v>
      </c>
      <c r="E2909" s="30">
        <v>8</v>
      </c>
      <c r="H2909" s="30" t="s">
        <v>27</v>
      </c>
      <c r="I2909" s="69">
        <f t="shared" si="175"/>
        <v>45505</v>
      </c>
      <c r="J2909" s="30" t="str">
        <f>CHOOSE(SUMPRODUCT((K2909:L2909&gt;0)*{1,2})+1,"","переработка","норма","норма + переработка")</f>
        <v>норма</v>
      </c>
      <c r="K2909" s="30">
        <f t="shared" si="174"/>
        <v>0</v>
      </c>
      <c r="L2909" s="30">
        <f>IF(A2909="В/П",,MIN(SUMIFS(L$3:L2908,H$3:H2908,H2909,B$3:B2908,B2909)+E2909,8)-SUMIFS(L$3:L2908,H$3:H2908,H2909,B$3:B2908,B2909))</f>
        <v>8</v>
      </c>
    </row>
    <row r="2910" spans="1:12" x14ac:dyDescent="0.2">
      <c r="B2910" s="6">
        <v>45511</v>
      </c>
      <c r="C2910" s="71" t="str">
        <f t="shared" si="173"/>
        <v>Ср</v>
      </c>
      <c r="D2910" s="30" t="s">
        <v>91</v>
      </c>
      <c r="E2910" s="30">
        <v>8</v>
      </c>
      <c r="H2910" s="30" t="s">
        <v>27</v>
      </c>
      <c r="I2910" s="69">
        <f t="shared" si="175"/>
        <v>45505</v>
      </c>
      <c r="J2910" s="30" t="str">
        <f>CHOOSE(SUMPRODUCT((K2910:L2910&gt;0)*{1,2})+1,"","переработка","норма","норма + переработка")</f>
        <v>норма</v>
      </c>
      <c r="K2910" s="30">
        <f t="shared" si="174"/>
        <v>0</v>
      </c>
      <c r="L2910" s="30">
        <f>IF(A2910="В/П",,MIN(SUMIFS(L$3:L2909,H$3:H2909,H2910,B$3:B2909,B2910)+E2910,8)-SUMIFS(L$3:L2909,H$3:H2909,H2910,B$3:B2909,B2910))</f>
        <v>8</v>
      </c>
    </row>
    <row r="2911" spans="1:12" x14ac:dyDescent="0.2">
      <c r="B2911" s="6">
        <v>45512</v>
      </c>
      <c r="C2911" s="71" t="str">
        <f t="shared" si="173"/>
        <v>Чт</v>
      </c>
      <c r="D2911" s="30" t="s">
        <v>91</v>
      </c>
      <c r="E2911" s="30">
        <v>8</v>
      </c>
      <c r="H2911" s="30" t="s">
        <v>27</v>
      </c>
      <c r="I2911" s="69">
        <f t="shared" si="175"/>
        <v>45505</v>
      </c>
      <c r="J2911" s="30" t="str">
        <f>CHOOSE(SUMPRODUCT((K2911:L2911&gt;0)*{1,2})+1,"","переработка","норма","норма + переработка")</f>
        <v>норма</v>
      </c>
      <c r="K2911" s="30">
        <f t="shared" si="174"/>
        <v>0</v>
      </c>
      <c r="L2911" s="30">
        <f>IF(A2911="В/П",,MIN(SUMIFS(L$3:L2910,H$3:H2910,H2911,B$3:B2910,B2911)+E2911,8)-SUMIFS(L$3:L2910,H$3:H2910,H2911,B$3:B2910,B2911))</f>
        <v>8</v>
      </c>
    </row>
    <row r="2912" spans="1:12" x14ac:dyDescent="0.2">
      <c r="B2912" s="6">
        <v>45513</v>
      </c>
      <c r="C2912" s="71" t="str">
        <f t="shared" si="173"/>
        <v>Пт</v>
      </c>
      <c r="D2912" s="30" t="s">
        <v>91</v>
      </c>
      <c r="E2912" s="30">
        <v>8</v>
      </c>
      <c r="H2912" s="30" t="s">
        <v>27</v>
      </c>
      <c r="I2912" s="69">
        <f t="shared" si="175"/>
        <v>45505</v>
      </c>
      <c r="J2912" s="30" t="str">
        <f>CHOOSE(SUMPRODUCT((K2912:L2912&gt;0)*{1,2})+1,"","переработка","норма","норма + переработка")</f>
        <v>норма</v>
      </c>
      <c r="K2912" s="30">
        <f t="shared" si="174"/>
        <v>0</v>
      </c>
      <c r="L2912" s="30">
        <f>IF(A2912="В/П",,MIN(SUMIFS(L$3:L2911,H$3:H2911,H2912,B$3:B2911,B2912)+E2912,8)-SUMIFS(L$3:L2911,H$3:H2911,H2912,B$3:B2911,B2912))</f>
        <v>8</v>
      </c>
    </row>
    <row r="2913" spans="1:12" x14ac:dyDescent="0.2">
      <c r="A2913" s="66" t="s">
        <v>53</v>
      </c>
      <c r="B2913" s="6">
        <v>45514</v>
      </c>
      <c r="C2913" s="71" t="str">
        <f t="shared" si="173"/>
        <v>Сб</v>
      </c>
      <c r="E2913" s="30">
        <v>0</v>
      </c>
      <c r="H2913" s="30" t="s">
        <v>27</v>
      </c>
      <c r="I2913" s="69">
        <f t="shared" si="175"/>
        <v>45505</v>
      </c>
      <c r="J2913" s="30" t="str">
        <f>CHOOSE(SUMPRODUCT((K2913:L2913&gt;0)*{1,2})+1,"","переработка","норма","норма + переработка")</f>
        <v/>
      </c>
      <c r="K2913" s="30">
        <f t="shared" si="174"/>
        <v>0</v>
      </c>
      <c r="L2913" s="30">
        <f>IF(A2913="В/П",,MIN(SUMIFS(L$3:L2912,H$3:H2912,H2913,B$3:B2912,B2913)+E2913,8)-SUMIFS(L$3:L2912,H$3:H2912,H2913,B$3:B2912,B2913))</f>
        <v>0</v>
      </c>
    </row>
    <row r="2914" spans="1:12" x14ac:dyDescent="0.2">
      <c r="A2914" s="66" t="s">
        <v>53</v>
      </c>
      <c r="B2914" s="6">
        <v>45515</v>
      </c>
      <c r="C2914" s="71" t="str">
        <f t="shared" si="173"/>
        <v>Вс</v>
      </c>
      <c r="E2914" s="30">
        <v>0</v>
      </c>
      <c r="H2914" s="30" t="s">
        <v>27</v>
      </c>
      <c r="I2914" s="69">
        <f t="shared" si="175"/>
        <v>45505</v>
      </c>
      <c r="J2914" s="30" t="str">
        <f>CHOOSE(SUMPRODUCT((K2914:L2914&gt;0)*{1,2})+1,"","переработка","норма","норма + переработка")</f>
        <v/>
      </c>
      <c r="K2914" s="30">
        <f t="shared" si="174"/>
        <v>0</v>
      </c>
      <c r="L2914" s="30">
        <f>IF(A2914="В/П",,MIN(SUMIFS(L$3:L2913,H$3:H2913,H2914,B$3:B2913,B2914)+E2914,8)-SUMIFS(L$3:L2913,H$3:H2913,H2914,B$3:B2913,B2914))</f>
        <v>0</v>
      </c>
    </row>
    <row r="2915" spans="1:12" x14ac:dyDescent="0.2">
      <c r="B2915" s="6">
        <v>45516</v>
      </c>
      <c r="C2915" s="71" t="str">
        <f t="shared" si="173"/>
        <v>Пн</v>
      </c>
      <c r="D2915" s="30" t="s">
        <v>91</v>
      </c>
      <c r="E2915" s="30">
        <v>8</v>
      </c>
      <c r="H2915" s="30" t="s">
        <v>27</v>
      </c>
      <c r="I2915" s="69">
        <f t="shared" si="175"/>
        <v>45505</v>
      </c>
      <c r="J2915" s="30" t="str">
        <f>CHOOSE(SUMPRODUCT((K2915:L2915&gt;0)*{1,2})+1,"","переработка","норма","норма + переработка")</f>
        <v>норма</v>
      </c>
      <c r="K2915" s="30">
        <f t="shared" si="174"/>
        <v>0</v>
      </c>
      <c r="L2915" s="30">
        <f>IF(A2915="В/П",,MIN(SUMIFS(L$3:L2914,H$3:H2914,H2915,B$3:B2914,B2915)+E2915,8)-SUMIFS(L$3:L2914,H$3:H2914,H2915,B$3:B2914,B2915))</f>
        <v>8</v>
      </c>
    </row>
    <row r="2916" spans="1:12" x14ac:dyDescent="0.2">
      <c r="B2916" s="6">
        <v>45517</v>
      </c>
      <c r="C2916" s="71" t="str">
        <f t="shared" si="173"/>
        <v>Вт</v>
      </c>
      <c r="D2916" s="30" t="s">
        <v>91</v>
      </c>
      <c r="E2916" s="30">
        <v>8</v>
      </c>
      <c r="H2916" s="30" t="s">
        <v>27</v>
      </c>
      <c r="I2916" s="69">
        <f t="shared" si="175"/>
        <v>45505</v>
      </c>
      <c r="J2916" s="30" t="str">
        <f>CHOOSE(SUMPRODUCT((K2916:L2916&gt;0)*{1,2})+1,"","переработка","норма","норма + переработка")</f>
        <v>норма</v>
      </c>
      <c r="K2916" s="30">
        <f t="shared" si="174"/>
        <v>0</v>
      </c>
      <c r="L2916" s="30">
        <f>IF(A2916="В/П",,MIN(SUMIFS(L$3:L2915,H$3:H2915,H2916,B$3:B2915,B2916)+E2916,8)-SUMIFS(L$3:L2915,H$3:H2915,H2916,B$3:B2915,B2916))</f>
        <v>8</v>
      </c>
    </row>
    <row r="2917" spans="1:12" x14ac:dyDescent="0.2">
      <c r="B2917" s="6">
        <v>45518</v>
      </c>
      <c r="C2917" s="71" t="str">
        <f t="shared" si="173"/>
        <v>Ср</v>
      </c>
      <c r="D2917" s="30" t="s">
        <v>91</v>
      </c>
      <c r="E2917" s="30">
        <v>8</v>
      </c>
      <c r="H2917" s="30" t="s">
        <v>27</v>
      </c>
      <c r="I2917" s="69">
        <f t="shared" si="175"/>
        <v>45505</v>
      </c>
      <c r="J2917" s="30" t="str">
        <f>CHOOSE(SUMPRODUCT((K2917:L2917&gt;0)*{1,2})+1,"","переработка","норма","норма + переработка")</f>
        <v>норма</v>
      </c>
      <c r="K2917" s="30">
        <f t="shared" si="174"/>
        <v>0</v>
      </c>
      <c r="L2917" s="30">
        <f>IF(A2917="В/П",,MIN(SUMIFS(L$3:L2916,H$3:H2916,H2917,B$3:B2916,B2917)+E2917,8)-SUMIFS(L$3:L2916,H$3:H2916,H2917,B$3:B2916,B2917))</f>
        <v>8</v>
      </c>
    </row>
    <row r="2918" spans="1:12" x14ac:dyDescent="0.2">
      <c r="B2918" s="6">
        <v>45519</v>
      </c>
      <c r="C2918" s="71" t="str">
        <f t="shared" si="173"/>
        <v>Чт</v>
      </c>
      <c r="D2918" s="30" t="s">
        <v>91</v>
      </c>
      <c r="E2918" s="30">
        <v>8</v>
      </c>
      <c r="H2918" s="30" t="s">
        <v>27</v>
      </c>
      <c r="I2918" s="69">
        <f t="shared" si="175"/>
        <v>45505</v>
      </c>
      <c r="J2918" s="30" t="str">
        <f>CHOOSE(SUMPRODUCT((K2918:L2918&gt;0)*{1,2})+1,"","переработка","норма","норма + переработка")</f>
        <v>норма</v>
      </c>
      <c r="K2918" s="30">
        <f t="shared" si="174"/>
        <v>0</v>
      </c>
      <c r="L2918" s="30">
        <f>IF(A2918="В/П",,MIN(SUMIFS(L$3:L2917,H$3:H2917,H2918,B$3:B2917,B2918)+E2918,8)-SUMIFS(L$3:L2917,H$3:H2917,H2918,B$3:B2917,B2918))</f>
        <v>8</v>
      </c>
    </row>
    <row r="2919" spans="1:12" x14ac:dyDescent="0.2">
      <c r="B2919" s="6">
        <v>45520</v>
      </c>
      <c r="C2919" s="71" t="str">
        <f t="shared" si="173"/>
        <v>Пт</v>
      </c>
      <c r="D2919" s="30" t="s">
        <v>91</v>
      </c>
      <c r="E2919" s="30">
        <v>8</v>
      </c>
      <c r="H2919" s="30" t="s">
        <v>27</v>
      </c>
      <c r="I2919" s="69">
        <f t="shared" si="175"/>
        <v>45505</v>
      </c>
      <c r="J2919" s="30" t="str">
        <f>CHOOSE(SUMPRODUCT((K2919:L2919&gt;0)*{1,2})+1,"","переработка","норма","норма + переработка")</f>
        <v>норма</v>
      </c>
      <c r="K2919" s="30">
        <f t="shared" si="174"/>
        <v>0</v>
      </c>
      <c r="L2919" s="30">
        <f>IF(A2919="В/П",,MIN(SUMIFS(L$3:L2918,H$3:H2918,H2919,B$3:B2918,B2919)+E2919,8)-SUMIFS(L$3:L2918,H$3:H2918,H2919,B$3:B2918,B2919))</f>
        <v>8</v>
      </c>
    </row>
    <row r="2920" spans="1:12" x14ac:dyDescent="0.2">
      <c r="A2920" s="66" t="s">
        <v>53</v>
      </c>
      <c r="B2920" s="6">
        <v>45521</v>
      </c>
      <c r="C2920" s="71" t="str">
        <f t="shared" si="173"/>
        <v>Сб</v>
      </c>
      <c r="E2920" s="30">
        <v>0</v>
      </c>
      <c r="H2920" s="30" t="s">
        <v>27</v>
      </c>
      <c r="I2920" s="69">
        <f t="shared" si="175"/>
        <v>45505</v>
      </c>
      <c r="J2920" s="30" t="str">
        <f>CHOOSE(SUMPRODUCT((K2920:L2920&gt;0)*{1,2})+1,"","переработка","норма","норма + переработка")</f>
        <v/>
      </c>
      <c r="K2920" s="30">
        <f t="shared" si="174"/>
        <v>0</v>
      </c>
      <c r="L2920" s="30">
        <f>IF(A2920="В/П",,MIN(SUMIFS(L$3:L2919,H$3:H2919,H2920,B$3:B2919,B2920)+E2920,8)-SUMIFS(L$3:L2919,H$3:H2919,H2920,B$3:B2919,B2920))</f>
        <v>0</v>
      </c>
    </row>
    <row r="2921" spans="1:12" x14ac:dyDescent="0.2">
      <c r="A2921" s="66" t="s">
        <v>53</v>
      </c>
      <c r="B2921" s="6">
        <v>45522</v>
      </c>
      <c r="C2921" s="71" t="str">
        <f t="shared" si="173"/>
        <v>Вс</v>
      </c>
      <c r="E2921" s="30">
        <v>0</v>
      </c>
      <c r="H2921" s="30" t="s">
        <v>27</v>
      </c>
      <c r="I2921" s="69">
        <f t="shared" si="175"/>
        <v>45505</v>
      </c>
      <c r="J2921" s="30" t="str">
        <f>CHOOSE(SUMPRODUCT((K2921:L2921&gt;0)*{1,2})+1,"","переработка","норма","норма + переработка")</f>
        <v/>
      </c>
      <c r="K2921" s="30">
        <f t="shared" si="174"/>
        <v>0</v>
      </c>
      <c r="L2921" s="30">
        <f>IF(A2921="В/П",,MIN(SUMIFS(L$3:L2920,H$3:H2920,H2921,B$3:B2920,B2921)+E2921,8)-SUMIFS(L$3:L2920,H$3:H2920,H2921,B$3:B2920,B2921))</f>
        <v>0</v>
      </c>
    </row>
    <row r="2922" spans="1:12" x14ac:dyDescent="0.2">
      <c r="B2922" s="6">
        <v>45523</v>
      </c>
      <c r="C2922" s="71" t="str">
        <f t="shared" si="173"/>
        <v>Пн</v>
      </c>
      <c r="D2922" s="30" t="s">
        <v>91</v>
      </c>
      <c r="E2922" s="30">
        <v>8</v>
      </c>
      <c r="H2922" s="30" t="s">
        <v>27</v>
      </c>
      <c r="I2922" s="69">
        <f t="shared" si="175"/>
        <v>45505</v>
      </c>
      <c r="J2922" s="30" t="str">
        <f>CHOOSE(SUMPRODUCT((K2922:L2922&gt;0)*{1,2})+1,"","переработка","норма","норма + переработка")</f>
        <v>норма</v>
      </c>
      <c r="K2922" s="30">
        <f t="shared" si="174"/>
        <v>0</v>
      </c>
      <c r="L2922" s="30">
        <f>IF(A2922="В/П",,MIN(SUMIFS(L$3:L2921,H$3:H2921,H2922,B$3:B2921,B2922)+E2922,8)-SUMIFS(L$3:L2921,H$3:H2921,H2922,B$3:B2921,B2922))</f>
        <v>8</v>
      </c>
    </row>
    <row r="2923" spans="1:12" x14ac:dyDescent="0.2">
      <c r="B2923" s="6">
        <v>45524</v>
      </c>
      <c r="C2923" s="71" t="str">
        <f t="shared" si="173"/>
        <v>Вт</v>
      </c>
      <c r="D2923" s="30" t="s">
        <v>91</v>
      </c>
      <c r="E2923" s="30">
        <v>8</v>
      </c>
      <c r="H2923" s="30" t="s">
        <v>27</v>
      </c>
      <c r="I2923" s="69">
        <f t="shared" si="175"/>
        <v>45505</v>
      </c>
      <c r="J2923" s="30" t="str">
        <f>CHOOSE(SUMPRODUCT((K2923:L2923&gt;0)*{1,2})+1,"","переработка","норма","норма + переработка")</f>
        <v>норма</v>
      </c>
      <c r="K2923" s="30">
        <f t="shared" si="174"/>
        <v>0</v>
      </c>
      <c r="L2923" s="30">
        <f>IF(A2923="В/П",,MIN(SUMIFS(L$3:L2922,H$3:H2922,H2923,B$3:B2922,B2923)+E2923,8)-SUMIFS(L$3:L2922,H$3:H2922,H2923,B$3:B2922,B2923))</f>
        <v>8</v>
      </c>
    </row>
    <row r="2924" spans="1:12" x14ac:dyDescent="0.2">
      <c r="B2924" s="6">
        <v>45525</v>
      </c>
      <c r="C2924" s="71" t="str">
        <f t="shared" si="173"/>
        <v>Ср</v>
      </c>
      <c r="D2924" s="30" t="s">
        <v>91</v>
      </c>
      <c r="E2924" s="30">
        <v>8</v>
      </c>
      <c r="H2924" s="30" t="s">
        <v>27</v>
      </c>
      <c r="I2924" s="69">
        <f t="shared" si="175"/>
        <v>45505</v>
      </c>
      <c r="J2924" s="30" t="str">
        <f>CHOOSE(SUMPRODUCT((K2924:L2924&gt;0)*{1,2})+1,"","переработка","норма","норма + переработка")</f>
        <v>норма</v>
      </c>
      <c r="K2924" s="30">
        <f t="shared" si="174"/>
        <v>0</v>
      </c>
      <c r="L2924" s="30">
        <f>IF(A2924="В/П",,MIN(SUMIFS(L$3:L2923,H$3:H2923,H2924,B$3:B2923,B2924)+E2924,8)-SUMIFS(L$3:L2923,H$3:H2923,H2924,B$3:B2923,B2924))</f>
        <v>8</v>
      </c>
    </row>
    <row r="2925" spans="1:12" x14ac:dyDescent="0.2">
      <c r="B2925" s="6">
        <v>45526</v>
      </c>
      <c r="C2925" s="71" t="str">
        <f t="shared" ref="C2925:C2989" si="176">TEXT(B2925,"ДДД")</f>
        <v>Чт</v>
      </c>
      <c r="D2925" s="30" t="s">
        <v>91</v>
      </c>
      <c r="E2925" s="30">
        <v>8</v>
      </c>
      <c r="H2925" s="30" t="s">
        <v>27</v>
      </c>
      <c r="I2925" s="69">
        <f t="shared" si="175"/>
        <v>45505</v>
      </c>
      <c r="J2925" s="30" t="str">
        <f>CHOOSE(SUMPRODUCT((K2925:L2925&gt;0)*{1,2})+1,"","переработка","норма","норма + переработка")</f>
        <v>норма</v>
      </c>
      <c r="K2925" s="30">
        <f t="shared" si="174"/>
        <v>0</v>
      </c>
      <c r="L2925" s="30">
        <f>IF(A2925="В/П",,MIN(SUMIFS(L$3:L2924,H$3:H2924,H2925,B$3:B2924,B2925)+E2925,8)-SUMIFS(L$3:L2924,H$3:H2924,H2925,B$3:B2924,B2925))</f>
        <v>8</v>
      </c>
    </row>
    <row r="2926" spans="1:12" x14ac:dyDescent="0.2">
      <c r="B2926" s="6">
        <v>45527</v>
      </c>
      <c r="C2926" s="71" t="str">
        <f t="shared" si="176"/>
        <v>Пт</v>
      </c>
      <c r="D2926" s="30" t="s">
        <v>91</v>
      </c>
      <c r="E2926" s="30">
        <v>8</v>
      </c>
      <c r="H2926" s="30" t="s">
        <v>27</v>
      </c>
      <c r="I2926" s="69">
        <f t="shared" si="175"/>
        <v>45505</v>
      </c>
      <c r="J2926" s="30" t="str">
        <f>CHOOSE(SUMPRODUCT((K2926:L2926&gt;0)*{1,2})+1,"","переработка","норма","норма + переработка")</f>
        <v>норма</v>
      </c>
      <c r="K2926" s="30">
        <f t="shared" si="174"/>
        <v>0</v>
      </c>
      <c r="L2926" s="30">
        <f>IF(A2926="В/П",,MIN(SUMIFS(L$3:L2925,H$3:H2925,H2926,B$3:B2925,B2926)+E2926,8)-SUMIFS(L$3:L2925,H$3:H2925,H2926,B$3:B2925,B2926))</f>
        <v>8</v>
      </c>
    </row>
    <row r="2927" spans="1:12" x14ac:dyDescent="0.2">
      <c r="A2927" s="66" t="s">
        <v>53</v>
      </c>
      <c r="B2927" s="6">
        <v>45528</v>
      </c>
      <c r="C2927" s="71" t="str">
        <f t="shared" si="176"/>
        <v>Сб</v>
      </c>
      <c r="E2927" s="30">
        <v>0</v>
      </c>
      <c r="H2927" s="30" t="s">
        <v>27</v>
      </c>
      <c r="I2927" s="69">
        <f t="shared" si="175"/>
        <v>45505</v>
      </c>
      <c r="J2927" s="30" t="str">
        <f>CHOOSE(SUMPRODUCT((K2927:L2927&gt;0)*{1,2})+1,"","переработка","норма","норма + переработка")</f>
        <v/>
      </c>
      <c r="K2927" s="30">
        <f t="shared" si="174"/>
        <v>0</v>
      </c>
      <c r="L2927" s="30">
        <f>IF(A2927="В/П",,MIN(SUMIFS(L$3:L2926,H$3:H2926,H2927,B$3:B2926,B2927)+E2927,8)-SUMIFS(L$3:L2926,H$3:H2926,H2927,B$3:B2926,B2927))</f>
        <v>0</v>
      </c>
    </row>
    <row r="2928" spans="1:12" x14ac:dyDescent="0.2">
      <c r="A2928" s="66" t="s">
        <v>53</v>
      </c>
      <c r="B2928" s="6">
        <v>45529</v>
      </c>
      <c r="C2928" s="71" t="str">
        <f t="shared" si="176"/>
        <v>Вс</v>
      </c>
      <c r="E2928" s="30">
        <v>0</v>
      </c>
      <c r="H2928" s="30" t="s">
        <v>27</v>
      </c>
      <c r="I2928" s="69">
        <f t="shared" si="175"/>
        <v>45505</v>
      </c>
      <c r="J2928" s="30" t="str">
        <f>CHOOSE(SUMPRODUCT((K2928:L2928&gt;0)*{1,2})+1,"","переработка","норма","норма + переработка")</f>
        <v/>
      </c>
      <c r="K2928" s="30">
        <f t="shared" si="174"/>
        <v>0</v>
      </c>
      <c r="L2928" s="30">
        <f>IF(A2928="В/П",,MIN(SUMIFS(L$3:L2927,H$3:H2927,H2928,B$3:B2927,B2928)+E2928,8)-SUMIFS(L$3:L2927,H$3:H2927,H2928,B$3:B2927,B2928))</f>
        <v>0</v>
      </c>
    </row>
    <row r="2929" spans="1:12" x14ac:dyDescent="0.2">
      <c r="B2929" s="6">
        <v>45530</v>
      </c>
      <c r="C2929" s="71" t="str">
        <f t="shared" si="176"/>
        <v>Пн</v>
      </c>
      <c r="D2929" s="30" t="s">
        <v>91</v>
      </c>
      <c r="E2929" s="30">
        <v>8</v>
      </c>
      <c r="H2929" s="30" t="s">
        <v>27</v>
      </c>
      <c r="I2929" s="69">
        <f t="shared" si="175"/>
        <v>45505</v>
      </c>
      <c r="J2929" s="30" t="str">
        <f>CHOOSE(SUMPRODUCT((K2929:L2929&gt;0)*{1,2})+1,"","переработка","норма","норма + переработка")</f>
        <v>норма</v>
      </c>
      <c r="K2929" s="30">
        <f t="shared" si="174"/>
        <v>0</v>
      </c>
      <c r="L2929" s="30">
        <f>IF(A2929="В/П",,MIN(SUMIFS(L$3:L2928,H$3:H2928,H2929,B$3:B2928,B2929)+E2929,8)-SUMIFS(L$3:L2928,H$3:H2928,H2929,B$3:B2928,B2929))</f>
        <v>8</v>
      </c>
    </row>
    <row r="2930" spans="1:12" x14ac:dyDescent="0.2">
      <c r="B2930" s="6">
        <v>45531</v>
      </c>
      <c r="C2930" s="71" t="str">
        <f t="shared" si="176"/>
        <v>Вт</v>
      </c>
      <c r="D2930" s="30" t="s">
        <v>91</v>
      </c>
      <c r="E2930" s="30">
        <v>8</v>
      </c>
      <c r="H2930" s="30" t="s">
        <v>27</v>
      </c>
      <c r="I2930" s="69">
        <f t="shared" si="175"/>
        <v>45505</v>
      </c>
      <c r="J2930" s="30" t="str">
        <f>CHOOSE(SUMPRODUCT((K2930:L2930&gt;0)*{1,2})+1,"","переработка","норма","норма + переработка")</f>
        <v>норма</v>
      </c>
      <c r="K2930" s="30">
        <f t="shared" si="174"/>
        <v>0</v>
      </c>
      <c r="L2930" s="30">
        <f>IF(A2930="В/П",,MIN(SUMIFS(L$3:L2929,H$3:H2929,H2930,B$3:B2929,B2930)+E2930,8)-SUMIFS(L$3:L2929,H$3:H2929,H2930,B$3:B2929,B2930))</f>
        <v>8</v>
      </c>
    </row>
    <row r="2931" spans="1:12" x14ac:dyDescent="0.2">
      <c r="B2931" s="6">
        <v>45532</v>
      </c>
      <c r="C2931" s="71" t="str">
        <f t="shared" si="176"/>
        <v>Ср</v>
      </c>
      <c r="D2931" s="30" t="s">
        <v>91</v>
      </c>
      <c r="E2931" s="30">
        <v>8</v>
      </c>
      <c r="H2931" s="30" t="s">
        <v>27</v>
      </c>
      <c r="I2931" s="69">
        <f t="shared" si="175"/>
        <v>45505</v>
      </c>
      <c r="J2931" s="30" t="str">
        <f>CHOOSE(SUMPRODUCT((K2931:L2931&gt;0)*{1,2})+1,"","переработка","норма","норма + переработка")</f>
        <v>норма</v>
      </c>
      <c r="K2931" s="30">
        <f t="shared" si="174"/>
        <v>0</v>
      </c>
      <c r="L2931" s="30">
        <f>IF(A2931="В/П",,MIN(SUMIFS(L$3:L2930,H$3:H2930,H2931,B$3:B2930,B2931)+E2931,8)-SUMIFS(L$3:L2930,H$3:H2930,H2931,B$3:B2930,B2931))</f>
        <v>8</v>
      </c>
    </row>
    <row r="2932" spans="1:12" x14ac:dyDescent="0.2">
      <c r="B2932" s="6">
        <v>45533</v>
      </c>
      <c r="C2932" s="71" t="str">
        <f t="shared" si="176"/>
        <v>Чт</v>
      </c>
      <c r="D2932" s="30" t="s">
        <v>91</v>
      </c>
      <c r="E2932" s="30">
        <v>8</v>
      </c>
      <c r="H2932" s="30" t="s">
        <v>27</v>
      </c>
      <c r="I2932" s="69">
        <f t="shared" si="175"/>
        <v>45505</v>
      </c>
      <c r="J2932" s="30" t="str">
        <f>CHOOSE(SUMPRODUCT((K2932:L2932&gt;0)*{1,2})+1,"","переработка","норма","норма + переработка")</f>
        <v>норма</v>
      </c>
      <c r="K2932" s="30">
        <f t="shared" si="174"/>
        <v>0</v>
      </c>
      <c r="L2932" s="30">
        <f>IF(A2932="В/П",,MIN(SUMIFS(L$3:L2931,H$3:H2931,H2932,B$3:B2931,B2932)+E2932,8)-SUMIFS(L$3:L2931,H$3:H2931,H2932,B$3:B2931,B2932))</f>
        <v>8</v>
      </c>
    </row>
    <row r="2933" spans="1:12" x14ac:dyDescent="0.2">
      <c r="B2933" s="6">
        <v>45534</v>
      </c>
      <c r="C2933" s="71" t="str">
        <f t="shared" si="176"/>
        <v>Пт</v>
      </c>
      <c r="D2933" s="30" t="s">
        <v>91</v>
      </c>
      <c r="E2933" s="30">
        <v>8</v>
      </c>
      <c r="H2933" s="30" t="s">
        <v>27</v>
      </c>
      <c r="I2933" s="69">
        <f t="shared" si="175"/>
        <v>45505</v>
      </c>
      <c r="J2933" s="30" t="str">
        <f>CHOOSE(SUMPRODUCT((K2933:L2933&gt;0)*{1,2})+1,"","переработка","норма","норма + переработка")</f>
        <v>норма</v>
      </c>
      <c r="K2933" s="30">
        <f t="shared" si="174"/>
        <v>0</v>
      </c>
      <c r="L2933" s="30">
        <f>IF(A2933="В/П",,MIN(SUMIFS(L$3:L2932,H$3:H2932,H2933,B$3:B2932,B2933)+E2933,8)-SUMIFS(L$3:L2932,H$3:H2932,H2933,B$3:B2932,B2933))</f>
        <v>8</v>
      </c>
    </row>
    <row r="2934" spans="1:12" x14ac:dyDescent="0.2">
      <c r="A2934" s="66" t="s">
        <v>53</v>
      </c>
      <c r="B2934" s="6">
        <v>45535</v>
      </c>
      <c r="C2934" s="71" t="str">
        <f t="shared" si="176"/>
        <v>Сб</v>
      </c>
      <c r="E2934" s="30">
        <v>0</v>
      </c>
      <c r="H2934" s="30" t="s">
        <v>27</v>
      </c>
      <c r="I2934" s="69">
        <f t="shared" si="175"/>
        <v>45505</v>
      </c>
      <c r="J2934" s="30" t="str">
        <f>CHOOSE(SUMPRODUCT((K2934:L2934&gt;0)*{1,2})+1,"","переработка","норма","норма + переработка")</f>
        <v/>
      </c>
      <c r="K2934" s="30">
        <f t="shared" si="174"/>
        <v>0</v>
      </c>
      <c r="L2934" s="30">
        <f>IF(A2934="В/П",,MIN(SUMIFS(L$3:L2933,H$3:H2933,H2934,B$3:B2933,B2934)+E2934,8)-SUMIFS(L$3:L2933,H$3:H2933,H2934,B$3:B2933,B2934))</f>
        <v>0</v>
      </c>
    </row>
    <row r="2935" spans="1:12" x14ac:dyDescent="0.2">
      <c r="B2935" s="6">
        <v>45505</v>
      </c>
      <c r="C2935" s="71" t="str">
        <f t="shared" si="176"/>
        <v>Чт</v>
      </c>
      <c r="D2935" s="30" t="s">
        <v>35</v>
      </c>
      <c r="E2935" s="30">
        <v>8</v>
      </c>
      <c r="H2935" s="30" t="s">
        <v>52</v>
      </c>
      <c r="I2935" s="69">
        <f t="shared" si="175"/>
        <v>45505</v>
      </c>
      <c r="J2935" s="30" t="str">
        <f>CHOOSE(SUMPRODUCT((K2935:L2935&gt;0)*{1,2})+1,"","переработка","норма","норма + переработка")</f>
        <v>норма</v>
      </c>
      <c r="K2935" s="30">
        <f t="shared" si="174"/>
        <v>0</v>
      </c>
      <c r="L2935" s="30">
        <f>IF(A2935="В/П",,MIN(SUMIFS(L$3:L2934,H$3:H2934,H2935,B$3:B2934,B2935)+E2935,8)-SUMIFS(L$3:L2934,H$3:H2934,H2935,B$3:B2934,B2935))</f>
        <v>8</v>
      </c>
    </row>
    <row r="2936" spans="1:12" x14ac:dyDescent="0.2">
      <c r="B2936" s="6">
        <v>45506</v>
      </c>
      <c r="C2936" s="71" t="str">
        <f t="shared" si="176"/>
        <v>Пт</v>
      </c>
      <c r="D2936" s="30" t="s">
        <v>24</v>
      </c>
      <c r="E2936" s="30">
        <v>8</v>
      </c>
      <c r="H2936" s="30" t="s">
        <v>52</v>
      </c>
      <c r="I2936" s="69">
        <f t="shared" si="175"/>
        <v>45505</v>
      </c>
      <c r="J2936" s="30" t="str">
        <f>CHOOSE(SUMPRODUCT((K2936:L2936&gt;0)*{1,2})+1,"","переработка","норма","норма + переработка")</f>
        <v>норма</v>
      </c>
      <c r="K2936" s="30">
        <f t="shared" si="174"/>
        <v>0</v>
      </c>
      <c r="L2936" s="30">
        <f>IF(A2936="В/П",,MIN(SUMIFS(L$3:L2935,H$3:H2935,H2936,B$3:B2935,B2936)+E2936,8)-SUMIFS(L$3:L2935,H$3:H2935,H2936,B$3:B2935,B2936))</f>
        <v>8</v>
      </c>
    </row>
    <row r="2937" spans="1:12" x14ac:dyDescent="0.2">
      <c r="A2937" s="66" t="s">
        <v>53</v>
      </c>
      <c r="B2937" s="6">
        <v>45507</v>
      </c>
      <c r="C2937" s="71" t="str">
        <f t="shared" si="176"/>
        <v>Сб</v>
      </c>
      <c r="D2937" s="30" t="s">
        <v>24</v>
      </c>
      <c r="E2937" s="30">
        <v>2</v>
      </c>
      <c r="H2937" s="30" t="s">
        <v>52</v>
      </c>
      <c r="I2937" s="69">
        <f t="shared" si="175"/>
        <v>45505</v>
      </c>
      <c r="J2937" s="30" t="str">
        <f>CHOOSE(SUMPRODUCT((K2937:L2937&gt;0)*{1,2})+1,"","переработка","норма","норма + переработка")</f>
        <v>переработка</v>
      </c>
      <c r="K2937" s="30">
        <f t="shared" si="174"/>
        <v>2</v>
      </c>
      <c r="L2937" s="30">
        <f>IF(A2937="В/П",,MIN(SUMIFS(L$3:L2936,H$3:H2936,H2937,B$3:B2936,B2937)+E2937,8)-SUMIFS(L$3:L2936,H$3:H2936,H2937,B$3:B2936,B2937))</f>
        <v>0</v>
      </c>
    </row>
    <row r="2938" spans="1:12" x14ac:dyDescent="0.2">
      <c r="A2938" s="66" t="s">
        <v>53</v>
      </c>
      <c r="B2938" s="6">
        <v>45508</v>
      </c>
      <c r="C2938" s="71" t="str">
        <f t="shared" si="176"/>
        <v>Вс</v>
      </c>
      <c r="E2938" s="30">
        <v>0</v>
      </c>
      <c r="H2938" s="30" t="s">
        <v>52</v>
      </c>
      <c r="I2938" s="69">
        <f t="shared" si="175"/>
        <v>45505</v>
      </c>
      <c r="J2938" s="30" t="str">
        <f>CHOOSE(SUMPRODUCT((K2938:L2938&gt;0)*{1,2})+1,"","переработка","норма","норма + переработка")</f>
        <v/>
      </c>
      <c r="K2938" s="30">
        <f t="shared" si="174"/>
        <v>0</v>
      </c>
      <c r="L2938" s="30">
        <f>IF(A2938="В/П",,MIN(SUMIFS(L$3:L2937,H$3:H2937,H2938,B$3:B2937,B2938)+E2938,8)-SUMIFS(L$3:L2937,H$3:H2937,H2938,B$3:B2937,B2938))</f>
        <v>0</v>
      </c>
    </row>
    <row r="2939" spans="1:12" x14ac:dyDescent="0.2">
      <c r="B2939" s="6">
        <v>45509</v>
      </c>
      <c r="C2939" s="71" t="str">
        <f t="shared" si="176"/>
        <v>Пн</v>
      </c>
      <c r="D2939" s="30" t="s">
        <v>35</v>
      </c>
      <c r="E2939" s="30">
        <v>8</v>
      </c>
      <c r="H2939" s="30" t="s">
        <v>52</v>
      </c>
      <c r="I2939" s="69">
        <f t="shared" si="175"/>
        <v>45505</v>
      </c>
      <c r="J2939" s="30" t="str">
        <f>CHOOSE(SUMPRODUCT((K2939:L2939&gt;0)*{1,2})+1,"","переработка","норма","норма + переработка")</f>
        <v>норма</v>
      </c>
      <c r="K2939" s="30">
        <f t="shared" si="174"/>
        <v>0</v>
      </c>
      <c r="L2939" s="30">
        <f>IF(A2939="В/П",,MIN(SUMIFS(L$3:L2938,H$3:H2938,H2939,B$3:B2938,B2939)+E2939,8)-SUMIFS(L$3:L2938,H$3:H2938,H2939,B$3:B2938,B2939))</f>
        <v>8</v>
      </c>
    </row>
    <row r="2940" spans="1:12" x14ac:dyDescent="0.2">
      <c r="B2940" s="6">
        <v>45510</v>
      </c>
      <c r="C2940" s="71" t="str">
        <f t="shared" si="176"/>
        <v>Вт</v>
      </c>
      <c r="D2940" s="30" t="s">
        <v>24</v>
      </c>
      <c r="E2940" s="30">
        <v>9</v>
      </c>
      <c r="H2940" s="30" t="s">
        <v>52</v>
      </c>
      <c r="I2940" s="69">
        <f t="shared" si="175"/>
        <v>45505</v>
      </c>
      <c r="J2940" s="30" t="str">
        <f>CHOOSE(SUMPRODUCT((K2940:L2940&gt;0)*{1,2})+1,"","переработка","норма","норма + переработка")</f>
        <v>норма + переработка</v>
      </c>
      <c r="K2940" s="30">
        <f t="shared" si="174"/>
        <v>1</v>
      </c>
      <c r="L2940" s="30">
        <f>IF(A2940="В/П",,MIN(SUMIFS(L$3:L2939,H$3:H2939,H2940,B$3:B2939,B2940)+E2940,8)-SUMIFS(L$3:L2939,H$3:H2939,H2940,B$3:B2939,B2940))</f>
        <v>8</v>
      </c>
    </row>
    <row r="2941" spans="1:12" x14ac:dyDescent="0.2">
      <c r="B2941" s="6">
        <v>45511</v>
      </c>
      <c r="C2941" s="71" t="str">
        <f t="shared" si="176"/>
        <v>Ср</v>
      </c>
      <c r="D2941" s="30" t="s">
        <v>24</v>
      </c>
      <c r="E2941" s="30">
        <v>11</v>
      </c>
      <c r="H2941" s="30" t="s">
        <v>52</v>
      </c>
      <c r="I2941" s="69">
        <f t="shared" si="175"/>
        <v>45505</v>
      </c>
      <c r="J2941" s="30" t="str">
        <f>CHOOSE(SUMPRODUCT((K2941:L2941&gt;0)*{1,2})+1,"","переработка","норма","норма + переработка")</f>
        <v>норма + переработка</v>
      </c>
      <c r="K2941" s="30">
        <f t="shared" si="174"/>
        <v>3</v>
      </c>
      <c r="L2941" s="30">
        <f>IF(A2941="В/П",,MIN(SUMIFS(L$3:L2940,H$3:H2940,H2941,B$3:B2940,B2941)+E2941,8)-SUMIFS(L$3:L2940,H$3:H2940,H2941,B$3:B2940,B2941))</f>
        <v>8</v>
      </c>
    </row>
    <row r="2942" spans="1:12" x14ac:dyDescent="0.2">
      <c r="B2942" s="6">
        <v>45512</v>
      </c>
      <c r="C2942" s="71" t="str">
        <f t="shared" si="176"/>
        <v>Чт</v>
      </c>
      <c r="D2942" s="30" t="s">
        <v>24</v>
      </c>
      <c r="E2942" s="30">
        <v>12</v>
      </c>
      <c r="H2942" s="30" t="s">
        <v>52</v>
      </c>
      <c r="I2942" s="69">
        <f t="shared" si="175"/>
        <v>45505</v>
      </c>
      <c r="J2942" s="30" t="str">
        <f>CHOOSE(SUMPRODUCT((K2942:L2942&gt;0)*{1,2})+1,"","переработка","норма","норма + переработка")</f>
        <v>норма + переработка</v>
      </c>
      <c r="K2942" s="30">
        <f t="shared" si="174"/>
        <v>4</v>
      </c>
      <c r="L2942" s="30">
        <f>IF(A2942="В/П",,MIN(SUMIFS(L$3:L2941,H$3:H2941,H2942,B$3:B2941,B2942)+E2942,8)-SUMIFS(L$3:L2941,H$3:H2941,H2942,B$3:B2941,B2942))</f>
        <v>8</v>
      </c>
    </row>
    <row r="2943" spans="1:12" x14ac:dyDescent="0.2">
      <c r="B2943" s="6">
        <v>45513</v>
      </c>
      <c r="C2943" s="71" t="str">
        <f t="shared" si="176"/>
        <v>Пт</v>
      </c>
      <c r="D2943" s="30" t="s">
        <v>24</v>
      </c>
      <c r="E2943" s="30">
        <v>12</v>
      </c>
      <c r="H2943" s="30" t="s">
        <v>52</v>
      </c>
      <c r="I2943" s="69">
        <f t="shared" si="175"/>
        <v>45505</v>
      </c>
      <c r="J2943" s="30" t="str">
        <f>CHOOSE(SUMPRODUCT((K2943:L2943&gt;0)*{1,2})+1,"","переработка","норма","норма + переработка")</f>
        <v>норма + переработка</v>
      </c>
      <c r="K2943" s="30">
        <f t="shared" si="174"/>
        <v>4</v>
      </c>
      <c r="L2943" s="30">
        <f>IF(A2943="В/П",,MIN(SUMIFS(L$3:L2942,H$3:H2942,H2943,B$3:B2942,B2943)+E2943,8)-SUMIFS(L$3:L2942,H$3:H2942,H2943,B$3:B2942,B2943))</f>
        <v>8</v>
      </c>
    </row>
    <row r="2944" spans="1:12" x14ac:dyDescent="0.2">
      <c r="A2944" s="66" t="s">
        <v>53</v>
      </c>
      <c r="B2944" s="6">
        <v>45514</v>
      </c>
      <c r="C2944" s="71" t="str">
        <f t="shared" si="176"/>
        <v>Сб</v>
      </c>
      <c r="D2944" s="30" t="s">
        <v>24</v>
      </c>
      <c r="E2944" s="30">
        <v>9</v>
      </c>
      <c r="H2944" s="30" t="s">
        <v>52</v>
      </c>
      <c r="I2944" s="69">
        <f t="shared" si="175"/>
        <v>45505</v>
      </c>
      <c r="J2944" s="30" t="str">
        <f>CHOOSE(SUMPRODUCT((K2944:L2944&gt;0)*{1,2})+1,"","переработка","норма","норма + переработка")</f>
        <v>переработка</v>
      </c>
      <c r="K2944" s="30">
        <f t="shared" ref="K2944:K3009" si="177">MIN(E2944,E2944-L2944)</f>
        <v>9</v>
      </c>
      <c r="L2944" s="30">
        <f>IF(A2944="В/П",,MIN(SUMIFS(L$3:L2943,H$3:H2943,H2944,B$3:B2943,B2944)+E2944,8)-SUMIFS(L$3:L2943,H$3:H2943,H2944,B$3:B2943,B2944))</f>
        <v>0</v>
      </c>
    </row>
    <row r="2945" spans="1:12" x14ac:dyDescent="0.2">
      <c r="A2945" s="66" t="s">
        <v>53</v>
      </c>
      <c r="B2945" s="6">
        <v>45515</v>
      </c>
      <c r="C2945" s="71" t="str">
        <f t="shared" si="176"/>
        <v>Вс</v>
      </c>
      <c r="D2945" s="30" t="s">
        <v>24</v>
      </c>
      <c r="E2945" s="30">
        <v>9</v>
      </c>
      <c r="H2945" s="30" t="s">
        <v>52</v>
      </c>
      <c r="I2945" s="69">
        <f t="shared" si="175"/>
        <v>45505</v>
      </c>
      <c r="J2945" s="30" t="str">
        <f>CHOOSE(SUMPRODUCT((K2945:L2945&gt;0)*{1,2})+1,"","переработка","норма","норма + переработка")</f>
        <v>переработка</v>
      </c>
      <c r="K2945" s="30">
        <f t="shared" si="177"/>
        <v>9</v>
      </c>
      <c r="L2945" s="30">
        <f>IF(A2945="В/П",,MIN(SUMIFS(L$3:L2944,H$3:H2944,H2945,B$3:B2944,B2945)+E2945,8)-SUMIFS(L$3:L2944,H$3:H2944,H2945,B$3:B2944,B2945))</f>
        <v>0</v>
      </c>
    </row>
    <row r="2946" spans="1:12" x14ac:dyDescent="0.2">
      <c r="B2946" s="6">
        <v>45516</v>
      </c>
      <c r="C2946" s="71" t="str">
        <f t="shared" si="176"/>
        <v>Пн</v>
      </c>
      <c r="D2946" s="30" t="s">
        <v>24</v>
      </c>
      <c r="E2946" s="30">
        <v>10</v>
      </c>
      <c r="H2946" s="30" t="s">
        <v>52</v>
      </c>
      <c r="I2946" s="69">
        <f t="shared" si="175"/>
        <v>45505</v>
      </c>
      <c r="J2946" s="30" t="str">
        <f>CHOOSE(SUMPRODUCT((K2946:L2946&gt;0)*{1,2})+1,"","переработка","норма","норма + переработка")</f>
        <v>норма + переработка</v>
      </c>
      <c r="K2946" s="30">
        <f t="shared" si="177"/>
        <v>2</v>
      </c>
      <c r="L2946" s="30">
        <f>IF(A2946="В/П",,MIN(SUMIFS(L$3:L2945,H$3:H2945,H2946,B$3:B2945,B2946)+E2946,8)-SUMIFS(L$3:L2945,H$3:H2945,H2946,B$3:B2945,B2946))</f>
        <v>8</v>
      </c>
    </row>
    <row r="2947" spans="1:12" x14ac:dyDescent="0.2">
      <c r="B2947" s="6">
        <v>45517</v>
      </c>
      <c r="C2947" s="71" t="str">
        <f t="shared" si="176"/>
        <v>Вт</v>
      </c>
      <c r="D2947" s="30" t="s">
        <v>24</v>
      </c>
      <c r="E2947" s="30">
        <v>11</v>
      </c>
      <c r="H2947" s="30" t="s">
        <v>52</v>
      </c>
      <c r="I2947" s="69">
        <f t="shared" si="175"/>
        <v>45505</v>
      </c>
      <c r="J2947" s="30" t="str">
        <f>CHOOSE(SUMPRODUCT((K2947:L2947&gt;0)*{1,2})+1,"","переработка","норма","норма + переработка")</f>
        <v>норма + переработка</v>
      </c>
      <c r="K2947" s="30">
        <f t="shared" si="177"/>
        <v>3</v>
      </c>
      <c r="L2947" s="30">
        <f>IF(A2947="В/П",,MIN(SUMIFS(L$3:L2946,H$3:H2946,H2947,B$3:B2946,B2947)+E2947,8)-SUMIFS(L$3:L2946,H$3:H2946,H2947,B$3:B2946,B2947))</f>
        <v>8</v>
      </c>
    </row>
    <row r="2948" spans="1:12" x14ac:dyDescent="0.2">
      <c r="B2948" s="6">
        <v>45518</v>
      </c>
      <c r="C2948" s="71" t="str">
        <f t="shared" si="176"/>
        <v>Ср</v>
      </c>
      <c r="D2948" s="30" t="s">
        <v>24</v>
      </c>
      <c r="E2948" s="30">
        <v>11</v>
      </c>
      <c r="H2948" s="30" t="s">
        <v>52</v>
      </c>
      <c r="I2948" s="69">
        <f t="shared" si="175"/>
        <v>45505</v>
      </c>
      <c r="J2948" s="30" t="str">
        <f>CHOOSE(SUMPRODUCT((K2948:L2948&gt;0)*{1,2})+1,"","переработка","норма","норма + переработка")</f>
        <v>норма + переработка</v>
      </c>
      <c r="K2948" s="30">
        <f t="shared" si="177"/>
        <v>3</v>
      </c>
      <c r="L2948" s="30">
        <f>IF(A2948="В/П",,MIN(SUMIFS(L$3:L2947,H$3:H2947,H2948,B$3:B2947,B2948)+E2948,8)-SUMIFS(L$3:L2947,H$3:H2947,H2948,B$3:B2947,B2948))</f>
        <v>8</v>
      </c>
    </row>
    <row r="2949" spans="1:12" x14ac:dyDescent="0.2">
      <c r="B2949" s="6">
        <v>45519</v>
      </c>
      <c r="C2949" s="71" t="str">
        <f t="shared" si="176"/>
        <v>Чт</v>
      </c>
      <c r="D2949" s="30" t="s">
        <v>24</v>
      </c>
      <c r="E2949" s="30">
        <v>10</v>
      </c>
      <c r="H2949" s="30" t="s">
        <v>52</v>
      </c>
      <c r="I2949" s="69">
        <f t="shared" si="175"/>
        <v>45505</v>
      </c>
      <c r="J2949" s="30" t="str">
        <f>CHOOSE(SUMPRODUCT((K2949:L2949&gt;0)*{1,2})+1,"","переработка","норма","норма + переработка")</f>
        <v>норма + переработка</v>
      </c>
      <c r="K2949" s="30">
        <f t="shared" si="177"/>
        <v>2</v>
      </c>
      <c r="L2949" s="30">
        <f>IF(A2949="В/П",,MIN(SUMIFS(L$3:L2948,H$3:H2948,H2949,B$3:B2948,B2949)+E2949,8)-SUMIFS(L$3:L2948,H$3:H2948,H2949,B$3:B2948,B2949))</f>
        <v>8</v>
      </c>
    </row>
    <row r="2950" spans="1:12" x14ac:dyDescent="0.2">
      <c r="B2950" s="6">
        <v>45520</v>
      </c>
      <c r="C2950" s="71" t="str">
        <f t="shared" si="176"/>
        <v>Пт</v>
      </c>
      <c r="D2950" s="30" t="s">
        <v>24</v>
      </c>
      <c r="E2950" s="30">
        <v>9</v>
      </c>
      <c r="H2950" s="30" t="s">
        <v>52</v>
      </c>
      <c r="I2950" s="69">
        <f t="shared" si="175"/>
        <v>45505</v>
      </c>
      <c r="J2950" s="30" t="str">
        <f>CHOOSE(SUMPRODUCT((K2950:L2950&gt;0)*{1,2})+1,"","переработка","норма","норма + переработка")</f>
        <v>норма + переработка</v>
      </c>
      <c r="K2950" s="30">
        <f t="shared" si="177"/>
        <v>1</v>
      </c>
      <c r="L2950" s="30">
        <f>IF(A2950="В/П",,MIN(SUMIFS(L$3:L2949,H$3:H2949,H2950,B$3:B2949,B2950)+E2950,8)-SUMIFS(L$3:L2949,H$3:H2949,H2950,B$3:B2949,B2950))</f>
        <v>8</v>
      </c>
    </row>
    <row r="2951" spans="1:12" x14ac:dyDescent="0.2">
      <c r="A2951" s="66" t="s">
        <v>53</v>
      </c>
      <c r="B2951" s="6">
        <v>45521</v>
      </c>
      <c r="C2951" s="71" t="str">
        <f t="shared" si="176"/>
        <v>Сб</v>
      </c>
      <c r="D2951" s="30" t="s">
        <v>24</v>
      </c>
      <c r="E2951" s="30">
        <v>11</v>
      </c>
      <c r="H2951" s="30" t="s">
        <v>52</v>
      </c>
      <c r="I2951" s="69">
        <f t="shared" si="175"/>
        <v>45505</v>
      </c>
      <c r="J2951" s="30" t="str">
        <f>CHOOSE(SUMPRODUCT((K2951:L2951&gt;0)*{1,2})+1,"","переработка","норма","норма + переработка")</f>
        <v>переработка</v>
      </c>
      <c r="K2951" s="30">
        <f t="shared" si="177"/>
        <v>11</v>
      </c>
      <c r="L2951" s="30">
        <f>IF(A2951="В/П",,MIN(SUMIFS(L$3:L2950,H$3:H2950,H2951,B$3:B2950,B2951)+E2951,8)-SUMIFS(L$3:L2950,H$3:H2950,H2951,B$3:B2950,B2951))</f>
        <v>0</v>
      </c>
    </row>
    <row r="2952" spans="1:12" x14ac:dyDescent="0.2">
      <c r="A2952" s="66" t="s">
        <v>53</v>
      </c>
      <c r="B2952" s="6">
        <v>45522</v>
      </c>
      <c r="C2952" s="71" t="str">
        <f t="shared" si="176"/>
        <v>Вс</v>
      </c>
      <c r="D2952" s="30" t="s">
        <v>24</v>
      </c>
      <c r="E2952" s="30">
        <v>14</v>
      </c>
      <c r="H2952" s="30" t="s">
        <v>52</v>
      </c>
      <c r="I2952" s="69">
        <f t="shared" si="175"/>
        <v>45505</v>
      </c>
      <c r="J2952" s="30" t="str">
        <f>CHOOSE(SUMPRODUCT((K2952:L2952&gt;0)*{1,2})+1,"","переработка","норма","норма + переработка")</f>
        <v>переработка</v>
      </c>
      <c r="K2952" s="30">
        <f t="shared" si="177"/>
        <v>14</v>
      </c>
      <c r="L2952" s="30">
        <f>IF(A2952="В/П",,MIN(SUMIFS(L$3:L2951,H$3:H2951,H2952,B$3:B2951,B2952)+E2952,8)-SUMIFS(L$3:L2951,H$3:H2951,H2952,B$3:B2951,B2952))</f>
        <v>0</v>
      </c>
    </row>
    <row r="2953" spans="1:12" x14ac:dyDescent="0.2">
      <c r="B2953" s="6">
        <v>45523</v>
      </c>
      <c r="C2953" s="71" t="str">
        <f t="shared" si="176"/>
        <v>Пн</v>
      </c>
      <c r="D2953" s="30" t="s">
        <v>24</v>
      </c>
      <c r="E2953" s="30">
        <v>10</v>
      </c>
      <c r="H2953" s="30" t="s">
        <v>52</v>
      </c>
      <c r="I2953" s="69">
        <f t="shared" si="175"/>
        <v>45505</v>
      </c>
      <c r="J2953" s="30" t="str">
        <f>CHOOSE(SUMPRODUCT((K2953:L2953&gt;0)*{1,2})+1,"","переработка","норма","норма + переработка")</f>
        <v>норма + переработка</v>
      </c>
      <c r="K2953" s="30">
        <f t="shared" si="177"/>
        <v>2</v>
      </c>
      <c r="L2953" s="30">
        <f>IF(A2953="В/П",,MIN(SUMIFS(L$3:L2952,H$3:H2952,H2953,B$3:B2952,B2953)+E2953,8)-SUMIFS(L$3:L2952,H$3:H2952,H2953,B$3:B2952,B2953))</f>
        <v>8</v>
      </c>
    </row>
    <row r="2954" spans="1:12" x14ac:dyDescent="0.2">
      <c r="B2954" s="6">
        <v>45524</v>
      </c>
      <c r="C2954" s="71" t="str">
        <f t="shared" si="176"/>
        <v>Вт</v>
      </c>
      <c r="D2954" s="30" t="s">
        <v>24</v>
      </c>
      <c r="E2954" s="30">
        <v>8</v>
      </c>
      <c r="H2954" s="30" t="s">
        <v>52</v>
      </c>
      <c r="I2954" s="69">
        <f t="shared" si="175"/>
        <v>45505</v>
      </c>
      <c r="J2954" s="30" t="str">
        <f>CHOOSE(SUMPRODUCT((K2954:L2954&gt;0)*{1,2})+1,"","переработка","норма","норма + переработка")</f>
        <v>норма</v>
      </c>
      <c r="K2954" s="30">
        <f t="shared" si="177"/>
        <v>0</v>
      </c>
      <c r="L2954" s="30">
        <f>IF(A2954="В/П",,MIN(SUMIFS(L$3:L2953,H$3:H2953,H2954,B$3:B2953,B2954)+E2954,8)-SUMIFS(L$3:L2953,H$3:H2953,H2954,B$3:B2953,B2954))</f>
        <v>8</v>
      </c>
    </row>
    <row r="2955" spans="1:12" x14ac:dyDescent="0.2">
      <c r="B2955" s="6">
        <v>45525</v>
      </c>
      <c r="C2955" s="71" t="str">
        <f>TEXT(B2955,"ДДД")</f>
        <v>Ср</v>
      </c>
      <c r="D2955" s="30" t="s">
        <v>35</v>
      </c>
      <c r="E2955" s="30">
        <v>4</v>
      </c>
      <c r="H2955" s="30" t="s">
        <v>52</v>
      </c>
      <c r="I2955" s="69">
        <f>EOMONTH(B2955,-1)+1</f>
        <v>45505</v>
      </c>
      <c r="J2955" s="30" t="str">
        <f>CHOOSE(SUMPRODUCT((K2955:L2955&gt;0)*{1,2})+1,"","переработка","норма","норма + переработка")</f>
        <v>норма</v>
      </c>
      <c r="K2955" s="30">
        <f>MIN(E2955,E2955-L2955)</f>
        <v>0</v>
      </c>
      <c r="L2955" s="30">
        <f>IF(A2955="В/П",,MIN(SUMIFS(L$3:L2954,H$3:H2954,H2955,B$3:B2954,B2955)+E2955,8)-SUMIFS(L$3:L2954,H$3:H2954,H2955,B$3:B2954,B2955))</f>
        <v>4</v>
      </c>
    </row>
    <row r="2956" spans="1:12" x14ac:dyDescent="0.2">
      <c r="B2956" s="6">
        <v>45525</v>
      </c>
      <c r="C2956" s="71" t="str">
        <f t="shared" si="176"/>
        <v>Ср</v>
      </c>
      <c r="D2956" s="30" t="s">
        <v>44</v>
      </c>
      <c r="E2956" s="30">
        <v>4</v>
      </c>
      <c r="H2956" s="30" t="s">
        <v>52</v>
      </c>
      <c r="I2956" s="69">
        <f t="shared" si="175"/>
        <v>45505</v>
      </c>
      <c r="J2956" s="30" t="str">
        <f>CHOOSE(SUMPRODUCT((K2956:L2956&gt;0)*{1,2})+1,"","переработка","норма","норма + переработка")</f>
        <v>норма</v>
      </c>
      <c r="K2956" s="30">
        <f t="shared" si="177"/>
        <v>0</v>
      </c>
      <c r="L2956" s="30">
        <f>IF(A2956="В/П",,MIN(SUMIFS(L$3:L2955,H$3:H2955,H2956,B$3:B2955,B2956)+E2956,8)-SUMIFS(L$3:L2955,H$3:H2955,H2956,B$3:B2955,B2956))</f>
        <v>4</v>
      </c>
    </row>
    <row r="2957" spans="1:12" x14ac:dyDescent="0.2">
      <c r="B2957" s="6">
        <v>45526</v>
      </c>
      <c r="C2957" s="71" t="str">
        <f t="shared" si="176"/>
        <v>Чт</v>
      </c>
      <c r="D2957" s="30" t="s">
        <v>44</v>
      </c>
      <c r="E2957" s="30">
        <v>6</v>
      </c>
      <c r="H2957" s="30" t="s">
        <v>52</v>
      </c>
      <c r="I2957" s="69">
        <f t="shared" si="175"/>
        <v>45505</v>
      </c>
      <c r="J2957" s="30" t="str">
        <f>CHOOSE(SUMPRODUCT((K2957:L2957&gt;0)*{1,2})+1,"","переработка","норма","норма + переработка")</f>
        <v>норма</v>
      </c>
      <c r="K2957" s="30">
        <f t="shared" si="177"/>
        <v>0</v>
      </c>
      <c r="L2957" s="30">
        <f>IF(A2957="В/П",,MIN(SUMIFS(L$3:L2956,H$3:H2956,H2957,B$3:B2956,B2957)+E2957,8)-SUMIFS(L$3:L2956,H$3:H2956,H2957,B$3:B2956,B2957))</f>
        <v>6</v>
      </c>
    </row>
    <row r="2958" spans="1:12" x14ac:dyDescent="0.2">
      <c r="B2958" s="6">
        <v>45527</v>
      </c>
      <c r="C2958" s="71" t="str">
        <f t="shared" si="176"/>
        <v>Пт</v>
      </c>
      <c r="D2958" s="30" t="s">
        <v>35</v>
      </c>
      <c r="E2958" s="30">
        <v>8</v>
      </c>
      <c r="H2958" s="30" t="s">
        <v>52</v>
      </c>
      <c r="I2958" s="69">
        <f t="shared" si="175"/>
        <v>45505</v>
      </c>
      <c r="J2958" s="30" t="str">
        <f>CHOOSE(SUMPRODUCT((K2958:L2958&gt;0)*{1,2})+1,"","переработка","норма","норма + переработка")</f>
        <v>норма</v>
      </c>
      <c r="K2958" s="30">
        <f t="shared" si="177"/>
        <v>0</v>
      </c>
      <c r="L2958" s="30">
        <f>IF(A2958="В/П",,MIN(SUMIFS(L$3:L2957,H$3:H2957,H2958,B$3:B2957,B2958)+E2958,8)-SUMIFS(L$3:L2957,H$3:H2957,H2958,B$3:B2957,B2958))</f>
        <v>8</v>
      </c>
    </row>
    <row r="2959" spans="1:12" x14ac:dyDescent="0.2">
      <c r="A2959" s="66" t="s">
        <v>53</v>
      </c>
      <c r="B2959" s="6">
        <v>45528</v>
      </c>
      <c r="C2959" s="71" t="str">
        <f t="shared" si="176"/>
        <v>Сб</v>
      </c>
      <c r="E2959" s="30">
        <v>0</v>
      </c>
      <c r="H2959" s="30" t="s">
        <v>52</v>
      </c>
      <c r="I2959" s="69">
        <f t="shared" si="175"/>
        <v>45505</v>
      </c>
      <c r="J2959" s="30" t="str">
        <f>CHOOSE(SUMPRODUCT((K2959:L2959&gt;0)*{1,2})+1,"","переработка","норма","норма + переработка")</f>
        <v/>
      </c>
      <c r="K2959" s="30">
        <f t="shared" si="177"/>
        <v>0</v>
      </c>
      <c r="L2959" s="30">
        <f>IF(A2959="В/П",,MIN(SUMIFS(L$3:L2958,H$3:H2958,H2959,B$3:B2958,B2959)+E2959,8)-SUMIFS(L$3:L2958,H$3:H2958,H2959,B$3:B2958,B2959))</f>
        <v>0</v>
      </c>
    </row>
    <row r="2960" spans="1:12" x14ac:dyDescent="0.2">
      <c r="A2960" s="66" t="s">
        <v>53</v>
      </c>
      <c r="B2960" s="6">
        <v>45529</v>
      </c>
      <c r="C2960" s="71" t="str">
        <f t="shared" si="176"/>
        <v>Вс</v>
      </c>
      <c r="E2960" s="30">
        <v>0</v>
      </c>
      <c r="H2960" s="30" t="s">
        <v>52</v>
      </c>
      <c r="I2960" s="69">
        <f t="shared" si="175"/>
        <v>45505</v>
      </c>
      <c r="J2960" s="30" t="str">
        <f>CHOOSE(SUMPRODUCT((K2960:L2960&gt;0)*{1,2})+1,"","переработка","норма","норма + переработка")</f>
        <v/>
      </c>
      <c r="K2960" s="30">
        <f t="shared" si="177"/>
        <v>0</v>
      </c>
      <c r="L2960" s="30">
        <f>IF(A2960="В/П",,MIN(SUMIFS(L$3:L2959,H$3:H2959,H2960,B$3:B2959,B2960)+E2960,8)-SUMIFS(L$3:L2959,H$3:H2959,H2960,B$3:B2959,B2960))</f>
        <v>0</v>
      </c>
    </row>
    <row r="2961" spans="1:12" x14ac:dyDescent="0.2">
      <c r="B2961" s="6">
        <v>45530</v>
      </c>
      <c r="C2961" s="71" t="str">
        <f t="shared" si="176"/>
        <v>Пн</v>
      </c>
      <c r="D2961" s="30" t="s">
        <v>24</v>
      </c>
      <c r="E2961" s="30">
        <v>8</v>
      </c>
      <c r="H2961" s="30" t="s">
        <v>52</v>
      </c>
      <c r="I2961" s="69">
        <f t="shared" si="175"/>
        <v>45505</v>
      </c>
      <c r="J2961" s="30" t="str">
        <f>CHOOSE(SUMPRODUCT((K2961:L2961&gt;0)*{1,2})+1,"","переработка","норма","норма + переработка")</f>
        <v>норма</v>
      </c>
      <c r="K2961" s="30">
        <f t="shared" si="177"/>
        <v>0</v>
      </c>
      <c r="L2961" s="30">
        <f>IF(A2961="В/П",,MIN(SUMIFS(L$3:L2960,H$3:H2960,H2961,B$3:B2960,B2961)+E2961,8)-SUMIFS(L$3:L2960,H$3:H2960,H2961,B$3:B2960,B2961))</f>
        <v>8</v>
      </c>
    </row>
    <row r="2962" spans="1:12" x14ac:dyDescent="0.2">
      <c r="B2962" s="6">
        <v>45531</v>
      </c>
      <c r="C2962" s="71" t="str">
        <f t="shared" si="176"/>
        <v>Вт</v>
      </c>
      <c r="D2962" s="30" t="s">
        <v>24</v>
      </c>
      <c r="E2962" s="30">
        <v>8</v>
      </c>
      <c r="H2962" s="30" t="s">
        <v>52</v>
      </c>
      <c r="I2962" s="69">
        <f t="shared" si="175"/>
        <v>45505</v>
      </c>
      <c r="J2962" s="30" t="str">
        <f>CHOOSE(SUMPRODUCT((K2962:L2962&gt;0)*{1,2})+1,"","переработка","норма","норма + переработка")</f>
        <v>норма</v>
      </c>
      <c r="K2962" s="30">
        <f t="shared" si="177"/>
        <v>0</v>
      </c>
      <c r="L2962" s="30">
        <f>IF(A2962="В/П",,MIN(SUMIFS(L$3:L2961,H$3:H2961,H2962,B$3:B2961,B2962)+E2962,8)-SUMIFS(L$3:L2961,H$3:H2961,H2962,B$3:B2961,B2962))</f>
        <v>8</v>
      </c>
    </row>
    <row r="2963" spans="1:12" x14ac:dyDescent="0.2">
      <c r="B2963" s="6">
        <v>45532</v>
      </c>
      <c r="C2963" s="71" t="str">
        <f t="shared" si="176"/>
        <v>Ср</v>
      </c>
      <c r="D2963" s="30" t="s">
        <v>24</v>
      </c>
      <c r="E2963" s="30">
        <v>8</v>
      </c>
      <c r="H2963" s="30" t="s">
        <v>52</v>
      </c>
      <c r="I2963" s="69">
        <f t="shared" si="175"/>
        <v>45505</v>
      </c>
      <c r="J2963" s="30" t="str">
        <f>CHOOSE(SUMPRODUCT((K2963:L2963&gt;0)*{1,2})+1,"","переработка","норма","норма + переработка")</f>
        <v>норма</v>
      </c>
      <c r="K2963" s="30">
        <f t="shared" si="177"/>
        <v>0</v>
      </c>
      <c r="L2963" s="30">
        <f>IF(A2963="В/П",,MIN(SUMIFS(L$3:L2962,H$3:H2962,H2963,B$3:B2962,B2963)+E2963,8)-SUMIFS(L$3:L2962,H$3:H2962,H2963,B$3:B2962,B2963))</f>
        <v>8</v>
      </c>
    </row>
    <row r="2964" spans="1:12" x14ac:dyDescent="0.2">
      <c r="B2964" s="6">
        <v>45533</v>
      </c>
      <c r="C2964" s="71" t="str">
        <f t="shared" si="176"/>
        <v>Чт</v>
      </c>
      <c r="D2964" s="30" t="s">
        <v>24</v>
      </c>
      <c r="E2964" s="30">
        <v>8</v>
      </c>
      <c r="H2964" s="30" t="s">
        <v>52</v>
      </c>
      <c r="I2964" s="69">
        <f t="shared" si="175"/>
        <v>45505</v>
      </c>
      <c r="J2964" s="30" t="str">
        <f>CHOOSE(SUMPRODUCT((K2964:L2964&gt;0)*{1,2})+1,"","переработка","норма","норма + переработка")</f>
        <v>норма</v>
      </c>
      <c r="K2964" s="30">
        <f t="shared" si="177"/>
        <v>0</v>
      </c>
      <c r="L2964" s="30">
        <f>IF(A2964="В/П",,MIN(SUMIFS(L$3:L2963,H$3:H2963,H2964,B$3:B2963,B2964)+E2964,8)-SUMIFS(L$3:L2963,H$3:H2963,H2964,B$3:B2963,B2964))</f>
        <v>8</v>
      </c>
    </row>
    <row r="2965" spans="1:12" x14ac:dyDescent="0.2">
      <c r="B2965" s="6">
        <v>45534</v>
      </c>
      <c r="C2965" s="71" t="str">
        <f t="shared" si="176"/>
        <v>Пт</v>
      </c>
      <c r="D2965" s="30" t="s">
        <v>24</v>
      </c>
      <c r="E2965" s="30">
        <v>8</v>
      </c>
      <c r="H2965" s="30" t="s">
        <v>52</v>
      </c>
      <c r="I2965" s="69">
        <f t="shared" si="175"/>
        <v>45505</v>
      </c>
      <c r="J2965" s="30" t="str">
        <f>CHOOSE(SUMPRODUCT((K2965:L2965&gt;0)*{1,2})+1,"","переработка","норма","норма + переработка")</f>
        <v>норма</v>
      </c>
      <c r="K2965" s="30">
        <f t="shared" si="177"/>
        <v>0</v>
      </c>
      <c r="L2965" s="30">
        <f>IF(A2965="В/П",,MIN(SUMIFS(L$3:L2964,H$3:H2964,H2965,B$3:B2964,B2965)+E2965,8)-SUMIFS(L$3:L2964,H$3:H2964,H2965,B$3:B2964,B2965))</f>
        <v>8</v>
      </c>
    </row>
    <row r="2966" spans="1:12" x14ac:dyDescent="0.2">
      <c r="A2966" s="66" t="s">
        <v>53</v>
      </c>
      <c r="B2966" s="6">
        <v>45535</v>
      </c>
      <c r="C2966" s="71" t="str">
        <f t="shared" si="176"/>
        <v>Сб</v>
      </c>
      <c r="E2966" s="30">
        <v>0</v>
      </c>
      <c r="H2966" s="30" t="s">
        <v>52</v>
      </c>
      <c r="I2966" s="69">
        <f t="shared" si="175"/>
        <v>45505</v>
      </c>
      <c r="J2966" s="30" t="str">
        <f>CHOOSE(SUMPRODUCT((K2966:L2966&gt;0)*{1,2})+1,"","переработка","норма","норма + переработка")</f>
        <v/>
      </c>
      <c r="K2966" s="30">
        <f t="shared" si="177"/>
        <v>0</v>
      </c>
      <c r="L2966" s="30">
        <f>IF(A2966="В/П",,MIN(SUMIFS(L$3:L2965,H$3:H2965,H2966,B$3:B2965,B2966)+E2966,8)-SUMIFS(L$3:L2965,H$3:H2965,H2966,B$3:B2965,B2966))</f>
        <v>0</v>
      </c>
    </row>
    <row r="2967" spans="1:12" x14ac:dyDescent="0.2">
      <c r="B2967" s="6">
        <v>45505</v>
      </c>
      <c r="C2967" s="71" t="str">
        <f t="shared" si="176"/>
        <v>Чт</v>
      </c>
      <c r="D2967" s="30" t="s">
        <v>77</v>
      </c>
      <c r="E2967" s="30">
        <v>8</v>
      </c>
      <c r="H2967" s="30" t="s">
        <v>32</v>
      </c>
      <c r="I2967" s="69">
        <f t="shared" si="175"/>
        <v>45505</v>
      </c>
      <c r="J2967" s="30" t="str">
        <f>CHOOSE(SUMPRODUCT((K2967:L2967&gt;0)*{1,2})+1,"","переработка","норма","норма + переработка")</f>
        <v>норма</v>
      </c>
      <c r="K2967" s="30">
        <f t="shared" si="177"/>
        <v>0</v>
      </c>
      <c r="L2967" s="30">
        <f>IF(A2967="В/П",,MIN(SUMIFS(L$3:L2966,H$3:H2966,H2967,B$3:B2966,B2967)+E2967,8)-SUMIFS(L$3:L2966,H$3:H2966,H2967,B$3:B2966,B2967))</f>
        <v>8</v>
      </c>
    </row>
    <row r="2968" spans="1:12" x14ac:dyDescent="0.2">
      <c r="B2968" s="6">
        <v>45506</v>
      </c>
      <c r="C2968" s="71" t="str">
        <f t="shared" si="176"/>
        <v>Пт</v>
      </c>
      <c r="D2968" s="30" t="s">
        <v>77</v>
      </c>
      <c r="E2968" s="30">
        <v>8</v>
      </c>
      <c r="H2968" s="30" t="s">
        <v>32</v>
      </c>
      <c r="I2968" s="69">
        <f t="shared" si="175"/>
        <v>45505</v>
      </c>
      <c r="J2968" s="30" t="str">
        <f>CHOOSE(SUMPRODUCT((K2968:L2968&gt;0)*{1,2})+1,"","переработка","норма","норма + переработка")</f>
        <v>норма</v>
      </c>
      <c r="K2968" s="30">
        <f t="shared" si="177"/>
        <v>0</v>
      </c>
      <c r="L2968" s="30">
        <f>IF(A2968="В/П",,MIN(SUMIFS(L$3:L2967,H$3:H2967,H2968,B$3:B2967,B2968)+E2968,8)-SUMIFS(L$3:L2967,H$3:H2967,H2968,B$3:B2967,B2968))</f>
        <v>8</v>
      </c>
    </row>
    <row r="2969" spans="1:12" x14ac:dyDescent="0.2">
      <c r="A2969" s="66" t="s">
        <v>53</v>
      </c>
      <c r="B2969" s="6">
        <v>45507</v>
      </c>
      <c r="C2969" s="71" t="str">
        <f t="shared" si="176"/>
        <v>Сб</v>
      </c>
      <c r="E2969" s="30">
        <v>0</v>
      </c>
      <c r="H2969" s="30" t="s">
        <v>32</v>
      </c>
      <c r="I2969" s="69">
        <f t="shared" si="175"/>
        <v>45505</v>
      </c>
      <c r="J2969" s="30" t="str">
        <f>CHOOSE(SUMPRODUCT((K2969:L2969&gt;0)*{1,2})+1,"","переработка","норма","норма + переработка")</f>
        <v/>
      </c>
      <c r="K2969" s="30">
        <f t="shared" si="177"/>
        <v>0</v>
      </c>
      <c r="L2969" s="30">
        <f>IF(A2969="В/П",,MIN(SUMIFS(L$3:L2968,H$3:H2968,H2969,B$3:B2968,B2969)+E2969,8)-SUMIFS(L$3:L2968,H$3:H2968,H2969,B$3:B2968,B2969))</f>
        <v>0</v>
      </c>
    </row>
    <row r="2970" spans="1:12" x14ac:dyDescent="0.2">
      <c r="A2970" s="66" t="s">
        <v>53</v>
      </c>
      <c r="B2970" s="6">
        <v>45508</v>
      </c>
      <c r="C2970" s="71" t="str">
        <f t="shared" si="176"/>
        <v>Вс</v>
      </c>
      <c r="E2970" s="30">
        <v>0</v>
      </c>
      <c r="H2970" s="30" t="s">
        <v>32</v>
      </c>
      <c r="I2970" s="69">
        <f t="shared" si="175"/>
        <v>45505</v>
      </c>
      <c r="J2970" s="30" t="str">
        <f>CHOOSE(SUMPRODUCT((K2970:L2970&gt;0)*{1,2})+1,"","переработка","норма","норма + переработка")</f>
        <v/>
      </c>
      <c r="K2970" s="30">
        <f t="shared" si="177"/>
        <v>0</v>
      </c>
      <c r="L2970" s="30">
        <f>IF(A2970="В/П",,MIN(SUMIFS(L$3:L2969,H$3:H2969,H2970,B$3:B2969,B2970)+E2970,8)-SUMIFS(L$3:L2969,H$3:H2969,H2970,B$3:B2969,B2970))</f>
        <v>0</v>
      </c>
    </row>
    <row r="2971" spans="1:12" x14ac:dyDescent="0.2">
      <c r="B2971" s="6">
        <v>45509</v>
      </c>
      <c r="C2971" s="71" t="str">
        <f t="shared" si="176"/>
        <v>Пн</v>
      </c>
      <c r="D2971" s="30" t="s">
        <v>77</v>
      </c>
      <c r="E2971" s="30">
        <v>8</v>
      </c>
      <c r="H2971" s="30" t="s">
        <v>32</v>
      </c>
      <c r="I2971" s="69">
        <f t="shared" ref="I2971:I3036" si="178">EOMONTH(B2971,-1)+1</f>
        <v>45505</v>
      </c>
      <c r="J2971" s="30" t="str">
        <f>CHOOSE(SUMPRODUCT((K2971:L2971&gt;0)*{1,2})+1,"","переработка","норма","норма + переработка")</f>
        <v>норма</v>
      </c>
      <c r="K2971" s="30">
        <f t="shared" si="177"/>
        <v>0</v>
      </c>
      <c r="L2971" s="30">
        <f>IF(A2971="В/П",,MIN(SUMIFS(L$3:L2970,H$3:H2970,H2971,B$3:B2970,B2971)+E2971,8)-SUMIFS(L$3:L2970,H$3:H2970,H2971,B$3:B2970,B2971))</f>
        <v>8</v>
      </c>
    </row>
    <row r="2972" spans="1:12" x14ac:dyDescent="0.2">
      <c r="B2972" s="6">
        <v>45510</v>
      </c>
      <c r="C2972" s="71" t="str">
        <f t="shared" si="176"/>
        <v>Вт</v>
      </c>
      <c r="D2972" s="30" t="s">
        <v>77</v>
      </c>
      <c r="E2972" s="30">
        <v>8</v>
      </c>
      <c r="H2972" s="30" t="s">
        <v>32</v>
      </c>
      <c r="I2972" s="69">
        <f t="shared" si="178"/>
        <v>45505</v>
      </c>
      <c r="J2972" s="30" t="str">
        <f>CHOOSE(SUMPRODUCT((K2972:L2972&gt;0)*{1,2})+1,"","переработка","норма","норма + переработка")</f>
        <v>норма</v>
      </c>
      <c r="K2972" s="30">
        <f t="shared" si="177"/>
        <v>0</v>
      </c>
      <c r="L2972" s="30">
        <f>IF(A2972="В/П",,MIN(SUMIFS(L$3:L2971,H$3:H2971,H2972,B$3:B2971,B2972)+E2972,8)-SUMIFS(L$3:L2971,H$3:H2971,H2972,B$3:B2971,B2972))</f>
        <v>8</v>
      </c>
    </row>
    <row r="2973" spans="1:12" x14ac:dyDescent="0.2">
      <c r="B2973" s="6">
        <v>45511</v>
      </c>
      <c r="C2973" s="71" t="str">
        <f t="shared" si="176"/>
        <v>Ср</v>
      </c>
      <c r="D2973" s="30" t="s">
        <v>77</v>
      </c>
      <c r="E2973" s="30">
        <v>8</v>
      </c>
      <c r="H2973" s="30" t="s">
        <v>32</v>
      </c>
      <c r="I2973" s="69">
        <f t="shared" si="178"/>
        <v>45505</v>
      </c>
      <c r="J2973" s="30" t="str">
        <f>CHOOSE(SUMPRODUCT((K2973:L2973&gt;0)*{1,2})+1,"","переработка","норма","норма + переработка")</f>
        <v>норма</v>
      </c>
      <c r="K2973" s="30">
        <f t="shared" si="177"/>
        <v>0</v>
      </c>
      <c r="L2973" s="30">
        <f>IF(A2973="В/П",,MIN(SUMIFS(L$3:L2972,H$3:H2972,H2973,B$3:B2972,B2973)+E2973,8)-SUMIFS(L$3:L2972,H$3:H2972,H2973,B$3:B2972,B2973))</f>
        <v>8</v>
      </c>
    </row>
    <row r="2974" spans="1:12" x14ac:dyDescent="0.2">
      <c r="B2974" s="6">
        <v>45512</v>
      </c>
      <c r="C2974" s="71" t="str">
        <f t="shared" si="176"/>
        <v>Чт</v>
      </c>
      <c r="D2974" s="30" t="s">
        <v>78</v>
      </c>
      <c r="E2974" s="30">
        <v>8</v>
      </c>
      <c r="H2974" s="30" t="s">
        <v>32</v>
      </c>
      <c r="I2974" s="69">
        <f t="shared" si="178"/>
        <v>45505</v>
      </c>
      <c r="J2974" s="30" t="str">
        <f>CHOOSE(SUMPRODUCT((K2974:L2974&gt;0)*{1,2})+1,"","переработка","норма","норма + переработка")</f>
        <v>норма</v>
      </c>
      <c r="K2974" s="30">
        <f t="shared" si="177"/>
        <v>0</v>
      </c>
      <c r="L2974" s="30">
        <f>IF(A2974="В/П",,MIN(SUMIFS(L$3:L2973,H$3:H2973,H2974,B$3:B2973,B2974)+E2974,8)-SUMIFS(L$3:L2973,H$3:H2973,H2974,B$3:B2973,B2974))</f>
        <v>8</v>
      </c>
    </row>
    <row r="2975" spans="1:12" x14ac:dyDescent="0.2">
      <c r="B2975" s="6">
        <v>45513</v>
      </c>
      <c r="C2975" s="71" t="str">
        <f t="shared" si="176"/>
        <v>Пт</v>
      </c>
      <c r="D2975" s="30" t="s">
        <v>77</v>
      </c>
      <c r="E2975" s="30">
        <v>8</v>
      </c>
      <c r="H2975" s="30" t="s">
        <v>32</v>
      </c>
      <c r="I2975" s="69">
        <f t="shared" si="178"/>
        <v>45505</v>
      </c>
      <c r="J2975" s="30" t="str">
        <f>CHOOSE(SUMPRODUCT((K2975:L2975&gt;0)*{1,2})+1,"","переработка","норма","норма + переработка")</f>
        <v>норма</v>
      </c>
      <c r="K2975" s="30">
        <f t="shared" si="177"/>
        <v>0</v>
      </c>
      <c r="L2975" s="30">
        <f>IF(A2975="В/П",,MIN(SUMIFS(L$3:L2974,H$3:H2974,H2975,B$3:B2974,B2975)+E2975,8)-SUMIFS(L$3:L2974,H$3:H2974,H2975,B$3:B2974,B2975))</f>
        <v>8</v>
      </c>
    </row>
    <row r="2976" spans="1:12" x14ac:dyDescent="0.2">
      <c r="A2976" s="66" t="s">
        <v>53</v>
      </c>
      <c r="B2976" s="6">
        <v>45514</v>
      </c>
      <c r="C2976" s="71" t="str">
        <f t="shared" si="176"/>
        <v>Сб</v>
      </c>
      <c r="E2976" s="30">
        <v>0</v>
      </c>
      <c r="H2976" s="30" t="s">
        <v>32</v>
      </c>
      <c r="I2976" s="69">
        <f t="shared" si="178"/>
        <v>45505</v>
      </c>
      <c r="J2976" s="30" t="str">
        <f>CHOOSE(SUMPRODUCT((K2976:L2976&gt;0)*{1,2})+1,"","переработка","норма","норма + переработка")</f>
        <v/>
      </c>
      <c r="K2976" s="30">
        <f t="shared" si="177"/>
        <v>0</v>
      </c>
      <c r="L2976" s="30">
        <f>IF(A2976="В/П",,MIN(SUMIFS(L$3:L2975,H$3:H2975,H2976,B$3:B2975,B2976)+E2976,8)-SUMIFS(L$3:L2975,H$3:H2975,H2976,B$3:B2975,B2976))</f>
        <v>0</v>
      </c>
    </row>
    <row r="2977" spans="1:12" x14ac:dyDescent="0.2">
      <c r="A2977" s="66" t="s">
        <v>53</v>
      </c>
      <c r="B2977" s="6">
        <v>45515</v>
      </c>
      <c r="C2977" s="71" t="str">
        <f t="shared" si="176"/>
        <v>Вс</v>
      </c>
      <c r="E2977" s="30">
        <v>0</v>
      </c>
      <c r="H2977" s="30" t="s">
        <v>32</v>
      </c>
      <c r="I2977" s="69">
        <f t="shared" si="178"/>
        <v>45505</v>
      </c>
      <c r="J2977" s="30" t="str">
        <f>CHOOSE(SUMPRODUCT((K2977:L2977&gt;0)*{1,2})+1,"","переработка","норма","норма + переработка")</f>
        <v/>
      </c>
      <c r="K2977" s="30">
        <f t="shared" si="177"/>
        <v>0</v>
      </c>
      <c r="L2977" s="30">
        <f>IF(A2977="В/П",,MIN(SUMIFS(L$3:L2976,H$3:H2976,H2977,B$3:B2976,B2977)+E2977,8)-SUMIFS(L$3:L2976,H$3:H2976,H2977,B$3:B2976,B2977))</f>
        <v>0</v>
      </c>
    </row>
    <row r="2978" spans="1:12" x14ac:dyDescent="0.2">
      <c r="B2978" s="6">
        <v>45516</v>
      </c>
      <c r="C2978" s="71" t="str">
        <f t="shared" si="176"/>
        <v>Пн</v>
      </c>
      <c r="D2978" s="30" t="s">
        <v>77</v>
      </c>
      <c r="E2978" s="30">
        <v>8</v>
      </c>
      <c r="H2978" s="30" t="s">
        <v>32</v>
      </c>
      <c r="I2978" s="69">
        <f t="shared" si="178"/>
        <v>45505</v>
      </c>
      <c r="J2978" s="30" t="str">
        <f>CHOOSE(SUMPRODUCT((K2978:L2978&gt;0)*{1,2})+1,"","переработка","норма","норма + переработка")</f>
        <v>норма</v>
      </c>
      <c r="K2978" s="30">
        <f t="shared" si="177"/>
        <v>0</v>
      </c>
      <c r="L2978" s="30">
        <f>IF(A2978="В/П",,MIN(SUMIFS(L$3:L2977,H$3:H2977,H2978,B$3:B2977,B2978)+E2978,8)-SUMIFS(L$3:L2977,H$3:H2977,H2978,B$3:B2977,B2978))</f>
        <v>8</v>
      </c>
    </row>
    <row r="2979" spans="1:12" x14ac:dyDescent="0.2">
      <c r="B2979" s="6">
        <v>45517</v>
      </c>
      <c r="C2979" s="71" t="str">
        <f t="shared" si="176"/>
        <v>Вт</v>
      </c>
      <c r="D2979" s="30" t="s">
        <v>77</v>
      </c>
      <c r="E2979" s="30">
        <v>8</v>
      </c>
      <c r="H2979" s="30" t="s">
        <v>32</v>
      </c>
      <c r="I2979" s="69">
        <f t="shared" si="178"/>
        <v>45505</v>
      </c>
      <c r="J2979" s="30" t="str">
        <f>CHOOSE(SUMPRODUCT((K2979:L2979&gt;0)*{1,2})+1,"","переработка","норма","норма + переработка")</f>
        <v>норма</v>
      </c>
      <c r="K2979" s="30">
        <f t="shared" si="177"/>
        <v>0</v>
      </c>
      <c r="L2979" s="30">
        <f>IF(A2979="В/П",,MIN(SUMIFS(L$3:L2978,H$3:H2978,H2979,B$3:B2978,B2979)+E2979,8)-SUMIFS(L$3:L2978,H$3:H2978,H2979,B$3:B2978,B2979))</f>
        <v>8</v>
      </c>
    </row>
    <row r="2980" spans="1:12" x14ac:dyDescent="0.2">
      <c r="B2980" s="6">
        <v>45518</v>
      </c>
      <c r="C2980" s="71" t="str">
        <f t="shared" si="176"/>
        <v>Ср</v>
      </c>
      <c r="D2980" s="30" t="s">
        <v>77</v>
      </c>
      <c r="E2980" s="30">
        <v>8</v>
      </c>
      <c r="H2980" s="30" t="s">
        <v>32</v>
      </c>
      <c r="I2980" s="69">
        <f t="shared" si="178"/>
        <v>45505</v>
      </c>
      <c r="J2980" s="30" t="str">
        <f>CHOOSE(SUMPRODUCT((K2980:L2980&gt;0)*{1,2})+1,"","переработка","норма","норма + переработка")</f>
        <v>норма</v>
      </c>
      <c r="K2980" s="30">
        <f t="shared" si="177"/>
        <v>0</v>
      </c>
      <c r="L2980" s="30">
        <f>IF(A2980="В/П",,MIN(SUMIFS(L$3:L2979,H$3:H2979,H2980,B$3:B2979,B2980)+E2980,8)-SUMIFS(L$3:L2979,H$3:H2979,H2980,B$3:B2979,B2980))</f>
        <v>8</v>
      </c>
    </row>
    <row r="2981" spans="1:12" x14ac:dyDescent="0.2">
      <c r="B2981" s="6">
        <v>45519</v>
      </c>
      <c r="C2981" s="71" t="str">
        <f t="shared" si="176"/>
        <v>Чт</v>
      </c>
      <c r="D2981" s="30" t="s">
        <v>77</v>
      </c>
      <c r="E2981" s="30">
        <v>8</v>
      </c>
      <c r="H2981" s="30" t="s">
        <v>32</v>
      </c>
      <c r="I2981" s="69">
        <f t="shared" si="178"/>
        <v>45505</v>
      </c>
      <c r="J2981" s="30" t="str">
        <f>CHOOSE(SUMPRODUCT((K2981:L2981&gt;0)*{1,2})+1,"","переработка","норма","норма + переработка")</f>
        <v>норма</v>
      </c>
      <c r="K2981" s="30">
        <f t="shared" si="177"/>
        <v>0</v>
      </c>
      <c r="L2981" s="30">
        <f>IF(A2981="В/П",,MIN(SUMIFS(L$3:L2980,H$3:H2980,H2981,B$3:B2980,B2981)+E2981,8)-SUMIFS(L$3:L2980,H$3:H2980,H2981,B$3:B2980,B2981))</f>
        <v>8</v>
      </c>
    </row>
    <row r="2982" spans="1:12" x14ac:dyDescent="0.2">
      <c r="B2982" s="6">
        <v>45520</v>
      </c>
      <c r="C2982" s="71" t="str">
        <f t="shared" si="176"/>
        <v>Пт</v>
      </c>
      <c r="D2982" s="30" t="s">
        <v>77</v>
      </c>
      <c r="E2982" s="30">
        <v>8</v>
      </c>
      <c r="H2982" s="30" t="s">
        <v>32</v>
      </c>
      <c r="I2982" s="69">
        <f t="shared" si="178"/>
        <v>45505</v>
      </c>
      <c r="J2982" s="30" t="str">
        <f>CHOOSE(SUMPRODUCT((K2982:L2982&gt;0)*{1,2})+1,"","переработка","норма","норма + переработка")</f>
        <v>норма</v>
      </c>
      <c r="K2982" s="30">
        <f t="shared" si="177"/>
        <v>0</v>
      </c>
      <c r="L2982" s="30">
        <f>IF(A2982="В/П",,MIN(SUMIFS(L$3:L2981,H$3:H2981,H2982,B$3:B2981,B2982)+E2982,8)-SUMIFS(L$3:L2981,H$3:H2981,H2982,B$3:B2981,B2982))</f>
        <v>8</v>
      </c>
    </row>
    <row r="2983" spans="1:12" x14ac:dyDescent="0.2">
      <c r="A2983" s="66" t="s">
        <v>53</v>
      </c>
      <c r="B2983" s="6">
        <v>45521</v>
      </c>
      <c r="C2983" s="71" t="str">
        <f t="shared" si="176"/>
        <v>Сб</v>
      </c>
      <c r="E2983" s="30">
        <v>0</v>
      </c>
      <c r="H2983" s="30" t="s">
        <v>32</v>
      </c>
      <c r="I2983" s="69">
        <f t="shared" si="178"/>
        <v>45505</v>
      </c>
      <c r="J2983" s="30" t="str">
        <f>CHOOSE(SUMPRODUCT((K2983:L2983&gt;0)*{1,2})+1,"","переработка","норма","норма + переработка")</f>
        <v/>
      </c>
      <c r="K2983" s="30">
        <f t="shared" si="177"/>
        <v>0</v>
      </c>
      <c r="L2983" s="30">
        <f>IF(A2983="В/П",,MIN(SUMIFS(L$3:L2982,H$3:H2982,H2983,B$3:B2982,B2983)+E2983,8)-SUMIFS(L$3:L2982,H$3:H2982,H2983,B$3:B2982,B2983))</f>
        <v>0</v>
      </c>
    </row>
    <row r="2984" spans="1:12" x14ac:dyDescent="0.2">
      <c r="A2984" s="66" t="s">
        <v>53</v>
      </c>
      <c r="B2984" s="6">
        <v>45522</v>
      </c>
      <c r="C2984" s="71" t="str">
        <f t="shared" si="176"/>
        <v>Вс</v>
      </c>
      <c r="E2984" s="30">
        <v>0</v>
      </c>
      <c r="H2984" s="30" t="s">
        <v>32</v>
      </c>
      <c r="I2984" s="69">
        <f t="shared" si="178"/>
        <v>45505</v>
      </c>
      <c r="J2984" s="30" t="str">
        <f>CHOOSE(SUMPRODUCT((K2984:L2984&gt;0)*{1,2})+1,"","переработка","норма","норма + переработка")</f>
        <v/>
      </c>
      <c r="K2984" s="30">
        <f t="shared" si="177"/>
        <v>0</v>
      </c>
      <c r="L2984" s="30">
        <f>IF(A2984="В/П",,MIN(SUMIFS(L$3:L2983,H$3:H2983,H2984,B$3:B2983,B2984)+E2984,8)-SUMIFS(L$3:L2983,H$3:H2983,H2984,B$3:B2983,B2984))</f>
        <v>0</v>
      </c>
    </row>
    <row r="2985" spans="1:12" x14ac:dyDescent="0.2">
      <c r="B2985" s="6">
        <v>45523</v>
      </c>
      <c r="C2985" s="71" t="str">
        <f t="shared" si="176"/>
        <v>Пн</v>
      </c>
      <c r="D2985" s="30" t="s">
        <v>77</v>
      </c>
      <c r="E2985" s="30">
        <v>8</v>
      </c>
      <c r="H2985" s="30" t="s">
        <v>32</v>
      </c>
      <c r="I2985" s="69">
        <f t="shared" si="178"/>
        <v>45505</v>
      </c>
      <c r="J2985" s="30" t="str">
        <f>CHOOSE(SUMPRODUCT((K2985:L2985&gt;0)*{1,2})+1,"","переработка","норма","норма + переработка")</f>
        <v>норма</v>
      </c>
      <c r="K2985" s="30">
        <f t="shared" si="177"/>
        <v>0</v>
      </c>
      <c r="L2985" s="30">
        <f>IF(A2985="В/П",,MIN(SUMIFS(L$3:L2984,H$3:H2984,H2985,B$3:B2984,B2985)+E2985,8)-SUMIFS(L$3:L2984,H$3:H2984,H2985,B$3:B2984,B2985))</f>
        <v>8</v>
      </c>
    </row>
    <row r="2986" spans="1:12" x14ac:dyDescent="0.2">
      <c r="B2986" s="6">
        <v>45524</v>
      </c>
      <c r="C2986" s="71" t="str">
        <f t="shared" si="176"/>
        <v>Вт</v>
      </c>
      <c r="D2986" s="30" t="s">
        <v>77</v>
      </c>
      <c r="E2986" s="30">
        <v>8</v>
      </c>
      <c r="H2986" s="30" t="s">
        <v>32</v>
      </c>
      <c r="I2986" s="69">
        <f t="shared" si="178"/>
        <v>45505</v>
      </c>
      <c r="J2986" s="30" t="str">
        <f>CHOOSE(SUMPRODUCT((K2986:L2986&gt;0)*{1,2})+1,"","переработка","норма","норма + переработка")</f>
        <v>норма</v>
      </c>
      <c r="K2986" s="30">
        <f t="shared" si="177"/>
        <v>0</v>
      </c>
      <c r="L2986" s="30">
        <f>IF(A2986="В/П",,MIN(SUMIFS(L$3:L2985,H$3:H2985,H2986,B$3:B2985,B2986)+E2986,8)-SUMIFS(L$3:L2985,H$3:H2985,H2986,B$3:B2985,B2986))</f>
        <v>8</v>
      </c>
    </row>
    <row r="2987" spans="1:12" x14ac:dyDescent="0.2">
      <c r="B2987" s="6">
        <v>45525</v>
      </c>
      <c r="C2987" s="71" t="str">
        <f t="shared" si="176"/>
        <v>Ср</v>
      </c>
      <c r="D2987" s="30" t="s">
        <v>77</v>
      </c>
      <c r="E2987" s="30">
        <v>8</v>
      </c>
      <c r="H2987" s="30" t="s">
        <v>32</v>
      </c>
      <c r="I2987" s="69">
        <f t="shared" si="178"/>
        <v>45505</v>
      </c>
      <c r="J2987" s="30" t="str">
        <f>CHOOSE(SUMPRODUCT((K2987:L2987&gt;0)*{1,2})+1,"","переработка","норма","норма + переработка")</f>
        <v>норма</v>
      </c>
      <c r="K2987" s="30">
        <f t="shared" si="177"/>
        <v>0</v>
      </c>
      <c r="L2987" s="30">
        <f>IF(A2987="В/П",,MIN(SUMIFS(L$3:L2986,H$3:H2986,H2987,B$3:B2986,B2987)+E2987,8)-SUMIFS(L$3:L2986,H$3:H2986,H2987,B$3:B2986,B2987))</f>
        <v>8</v>
      </c>
    </row>
    <row r="2988" spans="1:12" x14ac:dyDescent="0.2">
      <c r="B2988" s="6">
        <v>45526</v>
      </c>
      <c r="C2988" s="71" t="str">
        <f t="shared" si="176"/>
        <v>Чт</v>
      </c>
      <c r="D2988" s="30" t="s">
        <v>77</v>
      </c>
      <c r="E2988" s="30">
        <v>8</v>
      </c>
      <c r="H2988" s="30" t="s">
        <v>32</v>
      </c>
      <c r="I2988" s="69">
        <f t="shared" si="178"/>
        <v>45505</v>
      </c>
      <c r="J2988" s="30" t="str">
        <f>CHOOSE(SUMPRODUCT((K2988:L2988&gt;0)*{1,2})+1,"","переработка","норма","норма + переработка")</f>
        <v>норма</v>
      </c>
      <c r="K2988" s="30">
        <f t="shared" si="177"/>
        <v>0</v>
      </c>
      <c r="L2988" s="30">
        <f>IF(A2988="В/П",,MIN(SUMIFS(L$3:L2987,H$3:H2987,H2988,B$3:B2987,B2988)+E2988,8)-SUMIFS(L$3:L2987,H$3:H2987,H2988,B$3:B2987,B2988))</f>
        <v>8</v>
      </c>
    </row>
    <row r="2989" spans="1:12" x14ac:dyDescent="0.2">
      <c r="B2989" s="6">
        <v>45527</v>
      </c>
      <c r="C2989" s="71" t="str">
        <f t="shared" si="176"/>
        <v>Пт</v>
      </c>
      <c r="D2989" s="30" t="s">
        <v>77</v>
      </c>
      <c r="E2989" s="30">
        <v>8</v>
      </c>
      <c r="H2989" s="30" t="s">
        <v>32</v>
      </c>
      <c r="I2989" s="69">
        <f t="shared" si="178"/>
        <v>45505</v>
      </c>
      <c r="J2989" s="30" t="str">
        <f>CHOOSE(SUMPRODUCT((K2989:L2989&gt;0)*{1,2})+1,"","переработка","норма","норма + переработка")</f>
        <v>норма</v>
      </c>
      <c r="K2989" s="30">
        <f t="shared" si="177"/>
        <v>0</v>
      </c>
      <c r="L2989" s="30">
        <f>IF(A2989="В/П",,MIN(SUMIFS(L$3:L2988,H$3:H2988,H2989,B$3:B2988,B2989)+E2989,8)-SUMIFS(L$3:L2988,H$3:H2988,H2989,B$3:B2988,B2989))</f>
        <v>8</v>
      </c>
    </row>
    <row r="2990" spans="1:12" x14ac:dyDescent="0.2">
      <c r="A2990" s="66" t="s">
        <v>53</v>
      </c>
      <c r="B2990" s="6">
        <v>45528</v>
      </c>
      <c r="C2990" s="71" t="str">
        <f t="shared" ref="C2990:C3055" si="179">TEXT(B2990,"ДДД")</f>
        <v>Сб</v>
      </c>
      <c r="E2990" s="30">
        <v>0</v>
      </c>
      <c r="H2990" s="30" t="s">
        <v>32</v>
      </c>
      <c r="I2990" s="69">
        <f t="shared" si="178"/>
        <v>45505</v>
      </c>
      <c r="J2990" s="30" t="str">
        <f>CHOOSE(SUMPRODUCT((K2990:L2990&gt;0)*{1,2})+1,"","переработка","норма","норма + переработка")</f>
        <v/>
      </c>
      <c r="K2990" s="30">
        <f t="shared" si="177"/>
        <v>0</v>
      </c>
      <c r="L2990" s="30">
        <f>IF(A2990="В/П",,MIN(SUMIFS(L$3:L2989,H$3:H2989,H2990,B$3:B2989,B2990)+E2990,8)-SUMIFS(L$3:L2989,H$3:H2989,H2990,B$3:B2989,B2990))</f>
        <v>0</v>
      </c>
    </row>
    <row r="2991" spans="1:12" x14ac:dyDescent="0.2">
      <c r="A2991" s="66" t="s">
        <v>53</v>
      </c>
      <c r="B2991" s="6">
        <v>45529</v>
      </c>
      <c r="C2991" s="71" t="str">
        <f t="shared" si="179"/>
        <v>Вс</v>
      </c>
      <c r="E2991" s="30">
        <v>0</v>
      </c>
      <c r="H2991" s="30" t="s">
        <v>32</v>
      </c>
      <c r="I2991" s="69">
        <f t="shared" si="178"/>
        <v>45505</v>
      </c>
      <c r="J2991" s="30" t="str">
        <f>CHOOSE(SUMPRODUCT((K2991:L2991&gt;0)*{1,2})+1,"","переработка","норма","норма + переработка")</f>
        <v/>
      </c>
      <c r="K2991" s="30">
        <f t="shared" si="177"/>
        <v>0</v>
      </c>
      <c r="L2991" s="30">
        <f>IF(A2991="В/П",,MIN(SUMIFS(L$3:L2990,H$3:H2990,H2991,B$3:B2990,B2991)+E2991,8)-SUMIFS(L$3:L2990,H$3:H2990,H2991,B$3:B2990,B2991))</f>
        <v>0</v>
      </c>
    </row>
    <row r="2992" spans="1:12" x14ac:dyDescent="0.2">
      <c r="B2992" s="6">
        <v>45530</v>
      </c>
      <c r="C2992" s="71" t="str">
        <f t="shared" si="179"/>
        <v>Пн</v>
      </c>
      <c r="D2992" s="30" t="s">
        <v>77</v>
      </c>
      <c r="E2992" s="30">
        <v>8</v>
      </c>
      <c r="H2992" s="30" t="s">
        <v>32</v>
      </c>
      <c r="I2992" s="69">
        <f t="shared" si="178"/>
        <v>45505</v>
      </c>
      <c r="J2992" s="30" t="str">
        <f>CHOOSE(SUMPRODUCT((K2992:L2992&gt;0)*{1,2})+1,"","переработка","норма","норма + переработка")</f>
        <v>норма</v>
      </c>
      <c r="K2992" s="30">
        <f t="shared" si="177"/>
        <v>0</v>
      </c>
      <c r="L2992" s="30">
        <f>IF(A2992="В/П",,MIN(SUMIFS(L$3:L2991,H$3:H2991,H2992,B$3:B2991,B2992)+E2992,8)-SUMIFS(L$3:L2991,H$3:H2991,H2992,B$3:B2991,B2992))</f>
        <v>8</v>
      </c>
    </row>
    <row r="2993" spans="1:12" x14ac:dyDescent="0.2">
      <c r="B2993" s="6">
        <v>45531</v>
      </c>
      <c r="C2993" s="71" t="str">
        <f t="shared" si="179"/>
        <v>Вт</v>
      </c>
      <c r="D2993" s="30" t="s">
        <v>77</v>
      </c>
      <c r="E2993" s="30">
        <v>8</v>
      </c>
      <c r="H2993" s="30" t="s">
        <v>32</v>
      </c>
      <c r="I2993" s="69">
        <f t="shared" si="178"/>
        <v>45505</v>
      </c>
      <c r="J2993" s="30" t="str">
        <f>CHOOSE(SUMPRODUCT((K2993:L2993&gt;0)*{1,2})+1,"","переработка","норма","норма + переработка")</f>
        <v>норма</v>
      </c>
      <c r="K2993" s="30">
        <f t="shared" si="177"/>
        <v>0</v>
      </c>
      <c r="L2993" s="30">
        <f>IF(A2993="В/П",,MIN(SUMIFS(L$3:L2992,H$3:H2992,H2993,B$3:B2992,B2993)+E2993,8)-SUMIFS(L$3:L2992,H$3:H2992,H2993,B$3:B2992,B2993))</f>
        <v>8</v>
      </c>
    </row>
    <row r="2994" spans="1:12" x14ac:dyDescent="0.2">
      <c r="B2994" s="6">
        <v>45532</v>
      </c>
      <c r="C2994" s="71" t="str">
        <f>TEXT(B2994,"ДДД")</f>
        <v>Ср</v>
      </c>
      <c r="D2994" s="30" t="s">
        <v>77</v>
      </c>
      <c r="E2994" s="30">
        <v>6</v>
      </c>
      <c r="H2994" s="30" t="s">
        <v>32</v>
      </c>
      <c r="I2994" s="69">
        <f>EOMONTH(B2994,-1)+1</f>
        <v>45505</v>
      </c>
      <c r="J2994" s="30" t="str">
        <f>CHOOSE(SUMPRODUCT((K2994:L2994&gt;0)*{1,2})+1,"","переработка","норма","норма + переработка")</f>
        <v>норма</v>
      </c>
      <c r="K2994" s="30">
        <f>MIN(E2994,E2994-L2994)</f>
        <v>0</v>
      </c>
      <c r="L2994" s="30">
        <f>IF(A2994="В/П",,MIN(SUMIFS(L$3:L2993,H$3:H2993,H2994,B$3:B2993,B2994)+E2994,8)-SUMIFS(L$3:L2993,H$3:H2993,H2994,B$3:B2993,B2994))</f>
        <v>6</v>
      </c>
    </row>
    <row r="2995" spans="1:12" x14ac:dyDescent="0.2">
      <c r="B2995" s="6">
        <v>45532</v>
      </c>
      <c r="C2995" s="71" t="str">
        <f t="shared" si="179"/>
        <v>Ср</v>
      </c>
      <c r="D2995" s="30" t="s">
        <v>78</v>
      </c>
      <c r="E2995" s="30">
        <v>2</v>
      </c>
      <c r="H2995" s="30" t="s">
        <v>32</v>
      </c>
      <c r="I2995" s="69">
        <f t="shared" si="178"/>
        <v>45505</v>
      </c>
      <c r="J2995" s="30" t="str">
        <f>CHOOSE(SUMPRODUCT((K2995:L2995&gt;0)*{1,2})+1,"","переработка","норма","норма + переработка")</f>
        <v>норма</v>
      </c>
      <c r="K2995" s="30">
        <f t="shared" si="177"/>
        <v>0</v>
      </c>
      <c r="L2995" s="30">
        <f>IF(A2995="В/П",,MIN(SUMIFS(L$3:L2994,H$3:H2994,H2995,B$3:B2994,B2995)+E2995,8)-SUMIFS(L$3:L2994,H$3:H2994,H2995,B$3:B2994,B2995))</f>
        <v>2</v>
      </c>
    </row>
    <row r="2996" spans="1:12" x14ac:dyDescent="0.2">
      <c r="B2996" s="6">
        <v>45533</v>
      </c>
      <c r="C2996" s="71" t="str">
        <f t="shared" si="179"/>
        <v>Чт</v>
      </c>
      <c r="D2996" s="30" t="s">
        <v>77</v>
      </c>
      <c r="E2996" s="30">
        <v>8</v>
      </c>
      <c r="H2996" s="30" t="s">
        <v>32</v>
      </c>
      <c r="I2996" s="69">
        <f t="shared" si="178"/>
        <v>45505</v>
      </c>
      <c r="J2996" s="30" t="str">
        <f>CHOOSE(SUMPRODUCT((K2996:L2996&gt;0)*{1,2})+1,"","переработка","норма","норма + переработка")</f>
        <v>норма</v>
      </c>
      <c r="K2996" s="30">
        <f t="shared" si="177"/>
        <v>0</v>
      </c>
      <c r="L2996" s="30">
        <f>IF(A2996="В/П",,MIN(SUMIFS(L$3:L2995,H$3:H2995,H2996,B$3:B2995,B2996)+E2996,8)-SUMIFS(L$3:L2995,H$3:H2995,H2996,B$3:B2995,B2996))</f>
        <v>8</v>
      </c>
    </row>
    <row r="2997" spans="1:12" x14ac:dyDescent="0.2">
      <c r="B2997" s="6">
        <v>45534</v>
      </c>
      <c r="C2997" s="71" t="str">
        <f t="shared" si="179"/>
        <v>Пт</v>
      </c>
      <c r="D2997" s="30" t="s">
        <v>77</v>
      </c>
      <c r="E2997" s="30">
        <v>8</v>
      </c>
      <c r="H2997" s="30" t="s">
        <v>32</v>
      </c>
      <c r="I2997" s="69">
        <f t="shared" si="178"/>
        <v>45505</v>
      </c>
      <c r="J2997" s="30" t="str">
        <f>CHOOSE(SUMPRODUCT((K2997:L2997&gt;0)*{1,2})+1,"","переработка","норма","норма + переработка")</f>
        <v>норма</v>
      </c>
      <c r="K2997" s="30">
        <f t="shared" si="177"/>
        <v>0</v>
      </c>
      <c r="L2997" s="30">
        <f>IF(A2997="В/П",,MIN(SUMIFS(L$3:L2996,H$3:H2996,H2997,B$3:B2996,B2997)+E2997,8)-SUMIFS(L$3:L2996,H$3:H2996,H2997,B$3:B2996,B2997))</f>
        <v>8</v>
      </c>
    </row>
    <row r="2998" spans="1:12" x14ac:dyDescent="0.2">
      <c r="A2998" s="66" t="s">
        <v>53</v>
      </c>
      <c r="B2998" s="6">
        <v>45535</v>
      </c>
      <c r="C2998" s="71" t="str">
        <f t="shared" si="179"/>
        <v>Сб</v>
      </c>
      <c r="E2998" s="30">
        <v>0</v>
      </c>
      <c r="H2998" s="30" t="s">
        <v>32</v>
      </c>
      <c r="I2998" s="69">
        <f t="shared" si="178"/>
        <v>45505</v>
      </c>
      <c r="J2998" s="30" t="str">
        <f>CHOOSE(SUMPRODUCT((K2998:L2998&gt;0)*{1,2})+1,"","переработка","норма","норма + переработка")</f>
        <v/>
      </c>
      <c r="K2998" s="30">
        <f t="shared" si="177"/>
        <v>0</v>
      </c>
      <c r="L2998" s="30">
        <f>IF(A2998="В/П",,MIN(SUMIFS(L$3:L2997,H$3:H2997,H2998,B$3:B2997,B2998)+E2998,8)-SUMIFS(L$3:L2997,H$3:H2997,H2998,B$3:B2997,B2998))</f>
        <v>0</v>
      </c>
    </row>
    <row r="2999" spans="1:12" x14ac:dyDescent="0.2">
      <c r="B2999" s="6">
        <v>45505</v>
      </c>
      <c r="C2999" s="71" t="str">
        <f t="shared" si="179"/>
        <v>Чт</v>
      </c>
      <c r="D2999" s="30" t="s">
        <v>91</v>
      </c>
      <c r="E2999" s="30">
        <v>8</v>
      </c>
      <c r="H2999" s="30" t="s">
        <v>46</v>
      </c>
      <c r="I2999" s="69">
        <f t="shared" si="178"/>
        <v>45505</v>
      </c>
      <c r="J2999" s="30" t="str">
        <f>CHOOSE(SUMPRODUCT((K2999:L2999&gt;0)*{1,2})+1,"","переработка","норма","норма + переработка")</f>
        <v>норма</v>
      </c>
      <c r="K2999" s="30">
        <f t="shared" si="177"/>
        <v>0</v>
      </c>
      <c r="L2999" s="30">
        <f>IF(A2999="В/П",,MIN(SUMIFS(L$3:L2998,H$3:H2998,H2999,B$3:B2998,B2999)+E2999,8)-SUMIFS(L$3:L2998,H$3:H2998,H2999,B$3:B2998,B2999))</f>
        <v>8</v>
      </c>
    </row>
    <row r="3000" spans="1:12" x14ac:dyDescent="0.2">
      <c r="B3000" s="6">
        <v>45506</v>
      </c>
      <c r="C3000" s="71" t="str">
        <f t="shared" si="179"/>
        <v>Пт</v>
      </c>
      <c r="D3000" s="30" t="s">
        <v>91</v>
      </c>
      <c r="E3000" s="30">
        <v>8</v>
      </c>
      <c r="H3000" s="30" t="s">
        <v>46</v>
      </c>
      <c r="I3000" s="69">
        <f t="shared" si="178"/>
        <v>45505</v>
      </c>
      <c r="J3000" s="30" t="str">
        <f>CHOOSE(SUMPRODUCT((K3000:L3000&gt;0)*{1,2})+1,"","переработка","норма","норма + переработка")</f>
        <v>норма</v>
      </c>
      <c r="K3000" s="30">
        <f t="shared" si="177"/>
        <v>0</v>
      </c>
      <c r="L3000" s="30">
        <f>IF(A3000="В/П",,MIN(SUMIFS(L$3:L2999,H$3:H2999,H3000,B$3:B2999,B3000)+E3000,8)-SUMIFS(L$3:L2999,H$3:H2999,H3000,B$3:B2999,B3000))</f>
        <v>8</v>
      </c>
    </row>
    <row r="3001" spans="1:12" x14ac:dyDescent="0.2">
      <c r="A3001" s="66" t="s">
        <v>53</v>
      </c>
      <c r="B3001" s="6">
        <v>45507</v>
      </c>
      <c r="C3001" s="71" t="str">
        <f t="shared" si="179"/>
        <v>Сб</v>
      </c>
      <c r="E3001" s="30">
        <v>0</v>
      </c>
      <c r="H3001" s="30" t="s">
        <v>46</v>
      </c>
      <c r="I3001" s="69">
        <f t="shared" si="178"/>
        <v>45505</v>
      </c>
      <c r="J3001" s="30" t="str">
        <f>CHOOSE(SUMPRODUCT((K3001:L3001&gt;0)*{1,2})+1,"","переработка","норма","норма + переработка")</f>
        <v/>
      </c>
      <c r="K3001" s="30">
        <f t="shared" si="177"/>
        <v>0</v>
      </c>
      <c r="L3001" s="30">
        <f>IF(A3001="В/П",,MIN(SUMIFS(L$3:L3000,H$3:H3000,H3001,B$3:B3000,B3001)+E3001,8)-SUMIFS(L$3:L3000,H$3:H3000,H3001,B$3:B3000,B3001))</f>
        <v>0</v>
      </c>
    </row>
    <row r="3002" spans="1:12" x14ac:dyDescent="0.2">
      <c r="A3002" s="66" t="s">
        <v>53</v>
      </c>
      <c r="B3002" s="6">
        <v>45508</v>
      </c>
      <c r="C3002" s="71" t="str">
        <f t="shared" si="179"/>
        <v>Вс</v>
      </c>
      <c r="E3002" s="30">
        <v>0</v>
      </c>
      <c r="H3002" s="30" t="s">
        <v>46</v>
      </c>
      <c r="I3002" s="69">
        <f t="shared" si="178"/>
        <v>45505</v>
      </c>
      <c r="J3002" s="30" t="str">
        <f>CHOOSE(SUMPRODUCT((K3002:L3002&gt;0)*{1,2})+1,"","переработка","норма","норма + переработка")</f>
        <v/>
      </c>
      <c r="K3002" s="30">
        <f t="shared" si="177"/>
        <v>0</v>
      </c>
      <c r="L3002" s="30">
        <f>IF(A3002="В/П",,MIN(SUMIFS(L$3:L3001,H$3:H3001,H3002,B$3:B3001,B3002)+E3002,8)-SUMIFS(L$3:L3001,H$3:H3001,H3002,B$3:B3001,B3002))</f>
        <v>0</v>
      </c>
    </row>
    <row r="3003" spans="1:12" x14ac:dyDescent="0.2">
      <c r="B3003" s="6">
        <v>45509</v>
      </c>
      <c r="C3003" s="71" t="str">
        <f t="shared" si="179"/>
        <v>Пн</v>
      </c>
      <c r="D3003" s="30" t="s">
        <v>91</v>
      </c>
      <c r="E3003" s="30">
        <v>8</v>
      </c>
      <c r="H3003" s="30" t="s">
        <v>46</v>
      </c>
      <c r="I3003" s="69">
        <f t="shared" si="178"/>
        <v>45505</v>
      </c>
      <c r="J3003" s="30" t="str">
        <f>CHOOSE(SUMPRODUCT((K3003:L3003&gt;0)*{1,2})+1,"","переработка","норма","норма + переработка")</f>
        <v>норма</v>
      </c>
      <c r="K3003" s="30">
        <f t="shared" si="177"/>
        <v>0</v>
      </c>
      <c r="L3003" s="30">
        <f>IF(A3003="В/П",,MIN(SUMIFS(L$3:L3002,H$3:H3002,H3003,B$3:B3002,B3003)+E3003,8)-SUMIFS(L$3:L3002,H$3:H3002,H3003,B$3:B3002,B3003))</f>
        <v>8</v>
      </c>
    </row>
    <row r="3004" spans="1:12" x14ac:dyDescent="0.2">
      <c r="B3004" s="6">
        <v>45510</v>
      </c>
      <c r="C3004" s="71" t="str">
        <f t="shared" si="179"/>
        <v>Вт</v>
      </c>
      <c r="D3004" s="30" t="s">
        <v>91</v>
      </c>
      <c r="E3004" s="30">
        <v>8</v>
      </c>
      <c r="H3004" s="30" t="s">
        <v>46</v>
      </c>
      <c r="I3004" s="69">
        <f t="shared" si="178"/>
        <v>45505</v>
      </c>
      <c r="J3004" s="30" t="str">
        <f>CHOOSE(SUMPRODUCT((K3004:L3004&gt;0)*{1,2})+1,"","переработка","норма","норма + переработка")</f>
        <v>норма</v>
      </c>
      <c r="K3004" s="30">
        <f t="shared" si="177"/>
        <v>0</v>
      </c>
      <c r="L3004" s="30">
        <f>IF(A3004="В/П",,MIN(SUMIFS(L$3:L3003,H$3:H3003,H3004,B$3:B3003,B3004)+E3004,8)-SUMIFS(L$3:L3003,H$3:H3003,H3004,B$3:B3003,B3004))</f>
        <v>8</v>
      </c>
    </row>
    <row r="3005" spans="1:12" x14ac:dyDescent="0.2">
      <c r="B3005" s="6">
        <v>45511</v>
      </c>
      <c r="C3005" s="71" t="str">
        <f t="shared" si="179"/>
        <v>Ср</v>
      </c>
      <c r="D3005" s="30" t="s">
        <v>91</v>
      </c>
      <c r="E3005" s="30">
        <v>8</v>
      </c>
      <c r="H3005" s="30" t="s">
        <v>46</v>
      </c>
      <c r="I3005" s="69">
        <f t="shared" si="178"/>
        <v>45505</v>
      </c>
      <c r="J3005" s="30" t="str">
        <f>CHOOSE(SUMPRODUCT((K3005:L3005&gt;0)*{1,2})+1,"","переработка","норма","норма + переработка")</f>
        <v>норма</v>
      </c>
      <c r="K3005" s="30">
        <f t="shared" si="177"/>
        <v>0</v>
      </c>
      <c r="L3005" s="30">
        <f>IF(A3005="В/П",,MIN(SUMIFS(L$3:L3004,H$3:H3004,H3005,B$3:B3004,B3005)+E3005,8)-SUMIFS(L$3:L3004,H$3:H3004,H3005,B$3:B3004,B3005))</f>
        <v>8</v>
      </c>
    </row>
    <row r="3006" spans="1:12" x14ac:dyDescent="0.2">
      <c r="B3006" s="6">
        <v>45512</v>
      </c>
      <c r="C3006" s="71" t="str">
        <f t="shared" si="179"/>
        <v>Чт</v>
      </c>
      <c r="D3006" s="30" t="s">
        <v>91</v>
      </c>
      <c r="E3006" s="30">
        <v>8</v>
      </c>
      <c r="H3006" s="30" t="s">
        <v>46</v>
      </c>
      <c r="I3006" s="69">
        <f t="shared" si="178"/>
        <v>45505</v>
      </c>
      <c r="J3006" s="30" t="str">
        <f>CHOOSE(SUMPRODUCT((K3006:L3006&gt;0)*{1,2})+1,"","переработка","норма","норма + переработка")</f>
        <v>норма</v>
      </c>
      <c r="K3006" s="30">
        <f t="shared" si="177"/>
        <v>0</v>
      </c>
      <c r="L3006" s="30">
        <f>IF(A3006="В/П",,MIN(SUMIFS(L$3:L3005,H$3:H3005,H3006,B$3:B3005,B3006)+E3006,8)-SUMIFS(L$3:L3005,H$3:H3005,H3006,B$3:B3005,B3006))</f>
        <v>8</v>
      </c>
    </row>
    <row r="3007" spans="1:12" x14ac:dyDescent="0.2">
      <c r="B3007" s="6">
        <v>45513</v>
      </c>
      <c r="C3007" s="71" t="str">
        <f t="shared" si="179"/>
        <v>Пт</v>
      </c>
      <c r="D3007" s="30" t="s">
        <v>91</v>
      </c>
      <c r="E3007" s="30">
        <v>8</v>
      </c>
      <c r="H3007" s="30" t="s">
        <v>46</v>
      </c>
      <c r="I3007" s="69">
        <f t="shared" si="178"/>
        <v>45505</v>
      </c>
      <c r="J3007" s="30" t="str">
        <f>CHOOSE(SUMPRODUCT((K3007:L3007&gt;0)*{1,2})+1,"","переработка","норма","норма + переработка")</f>
        <v>норма</v>
      </c>
      <c r="K3007" s="30">
        <f t="shared" si="177"/>
        <v>0</v>
      </c>
      <c r="L3007" s="30">
        <f>IF(A3007="В/П",,MIN(SUMIFS(L$3:L3006,H$3:H3006,H3007,B$3:B3006,B3007)+E3007,8)-SUMIFS(L$3:L3006,H$3:H3006,H3007,B$3:B3006,B3007))</f>
        <v>8</v>
      </c>
    </row>
    <row r="3008" spans="1:12" x14ac:dyDescent="0.2">
      <c r="A3008" s="66" t="s">
        <v>53</v>
      </c>
      <c r="B3008" s="6">
        <v>45514</v>
      </c>
      <c r="C3008" s="71" t="str">
        <f t="shared" si="179"/>
        <v>Сб</v>
      </c>
      <c r="E3008" s="30">
        <v>0</v>
      </c>
      <c r="H3008" s="30" t="s">
        <v>46</v>
      </c>
      <c r="I3008" s="69">
        <f t="shared" si="178"/>
        <v>45505</v>
      </c>
      <c r="J3008" s="30" t="str">
        <f>CHOOSE(SUMPRODUCT((K3008:L3008&gt;0)*{1,2})+1,"","переработка","норма","норма + переработка")</f>
        <v/>
      </c>
      <c r="K3008" s="30">
        <f t="shared" si="177"/>
        <v>0</v>
      </c>
      <c r="L3008" s="30">
        <f>IF(A3008="В/П",,MIN(SUMIFS(L$3:L3007,H$3:H3007,H3008,B$3:B3007,B3008)+E3008,8)-SUMIFS(L$3:L3007,H$3:H3007,H3008,B$3:B3007,B3008))</f>
        <v>0</v>
      </c>
    </row>
    <row r="3009" spans="1:12" x14ac:dyDescent="0.2">
      <c r="A3009" s="66" t="s">
        <v>53</v>
      </c>
      <c r="B3009" s="6">
        <v>45515</v>
      </c>
      <c r="C3009" s="71" t="str">
        <f t="shared" si="179"/>
        <v>Вс</v>
      </c>
      <c r="E3009" s="30">
        <v>0</v>
      </c>
      <c r="H3009" s="30" t="s">
        <v>46</v>
      </c>
      <c r="I3009" s="69">
        <f t="shared" si="178"/>
        <v>45505</v>
      </c>
      <c r="J3009" s="30" t="str">
        <f>CHOOSE(SUMPRODUCT((K3009:L3009&gt;0)*{1,2})+1,"","переработка","норма","норма + переработка")</f>
        <v/>
      </c>
      <c r="K3009" s="30">
        <f t="shared" si="177"/>
        <v>0</v>
      </c>
      <c r="L3009" s="30">
        <f>IF(A3009="В/П",,MIN(SUMIFS(L$3:L3008,H$3:H3008,H3009,B$3:B3008,B3009)+E3009,8)-SUMIFS(L$3:L3008,H$3:H3008,H3009,B$3:B3008,B3009))</f>
        <v>0</v>
      </c>
    </row>
    <row r="3010" spans="1:12" x14ac:dyDescent="0.2">
      <c r="B3010" s="6">
        <v>45516</v>
      </c>
      <c r="C3010" s="71" t="str">
        <f t="shared" si="179"/>
        <v>Пн</v>
      </c>
      <c r="D3010" s="30" t="s">
        <v>91</v>
      </c>
      <c r="E3010" s="30">
        <v>8</v>
      </c>
      <c r="H3010" s="30" t="s">
        <v>46</v>
      </c>
      <c r="I3010" s="69">
        <f t="shared" si="178"/>
        <v>45505</v>
      </c>
      <c r="J3010" s="30" t="str">
        <f>CHOOSE(SUMPRODUCT((K3010:L3010&gt;0)*{1,2})+1,"","переработка","норма","норма + переработка")</f>
        <v>норма</v>
      </c>
      <c r="K3010" s="30">
        <f t="shared" ref="K3010:K3074" si="180">MIN(E3010,E3010-L3010)</f>
        <v>0</v>
      </c>
      <c r="L3010" s="30">
        <f>IF(A3010="В/П",,MIN(SUMIFS(L$3:L3009,H$3:H3009,H3010,B$3:B3009,B3010)+E3010,8)-SUMIFS(L$3:L3009,H$3:H3009,H3010,B$3:B3009,B3010))</f>
        <v>8</v>
      </c>
    </row>
    <row r="3011" spans="1:12" x14ac:dyDescent="0.2">
      <c r="B3011" s="6">
        <v>45517</v>
      </c>
      <c r="C3011" s="71" t="str">
        <f t="shared" si="179"/>
        <v>Вт</v>
      </c>
      <c r="D3011" s="30" t="s">
        <v>91</v>
      </c>
      <c r="E3011" s="30">
        <v>8</v>
      </c>
      <c r="H3011" s="30" t="s">
        <v>46</v>
      </c>
      <c r="I3011" s="69">
        <f t="shared" si="178"/>
        <v>45505</v>
      </c>
      <c r="J3011" s="30" t="str">
        <f>CHOOSE(SUMPRODUCT((K3011:L3011&gt;0)*{1,2})+1,"","переработка","норма","норма + переработка")</f>
        <v>норма</v>
      </c>
      <c r="K3011" s="30">
        <f t="shared" si="180"/>
        <v>0</v>
      </c>
      <c r="L3011" s="30">
        <f>IF(A3011="В/П",,MIN(SUMIFS(L$3:L3010,H$3:H3010,H3011,B$3:B3010,B3011)+E3011,8)-SUMIFS(L$3:L3010,H$3:H3010,H3011,B$3:B3010,B3011))</f>
        <v>8</v>
      </c>
    </row>
    <row r="3012" spans="1:12" x14ac:dyDescent="0.2">
      <c r="B3012" s="6">
        <v>45518</v>
      </c>
      <c r="C3012" s="71" t="str">
        <f t="shared" si="179"/>
        <v>Ср</v>
      </c>
      <c r="D3012" s="30" t="s">
        <v>91</v>
      </c>
      <c r="E3012" s="30">
        <v>8</v>
      </c>
      <c r="H3012" s="30" t="s">
        <v>46</v>
      </c>
      <c r="I3012" s="69">
        <f t="shared" si="178"/>
        <v>45505</v>
      </c>
      <c r="J3012" s="30" t="str">
        <f>CHOOSE(SUMPRODUCT((K3012:L3012&gt;0)*{1,2})+1,"","переработка","норма","норма + переработка")</f>
        <v>норма</v>
      </c>
      <c r="K3012" s="30">
        <f t="shared" si="180"/>
        <v>0</v>
      </c>
      <c r="L3012" s="30">
        <f>IF(A3012="В/П",,MIN(SUMIFS(L$3:L3011,H$3:H3011,H3012,B$3:B3011,B3012)+E3012,8)-SUMIFS(L$3:L3011,H$3:H3011,H3012,B$3:B3011,B3012))</f>
        <v>8</v>
      </c>
    </row>
    <row r="3013" spans="1:12" x14ac:dyDescent="0.2">
      <c r="B3013" s="6">
        <v>45519</v>
      </c>
      <c r="C3013" s="71" t="str">
        <f t="shared" si="179"/>
        <v>Чт</v>
      </c>
      <c r="D3013" s="30" t="s">
        <v>91</v>
      </c>
      <c r="E3013" s="30">
        <v>8</v>
      </c>
      <c r="H3013" s="30" t="s">
        <v>46</v>
      </c>
      <c r="I3013" s="69">
        <f t="shared" si="178"/>
        <v>45505</v>
      </c>
      <c r="J3013" s="30" t="str">
        <f>CHOOSE(SUMPRODUCT((K3013:L3013&gt;0)*{1,2})+1,"","переработка","норма","норма + переработка")</f>
        <v>норма</v>
      </c>
      <c r="K3013" s="30">
        <f t="shared" si="180"/>
        <v>0</v>
      </c>
      <c r="L3013" s="30">
        <f>IF(A3013="В/П",,MIN(SUMIFS(L$3:L3012,H$3:H3012,H3013,B$3:B3012,B3013)+E3013,8)-SUMIFS(L$3:L3012,H$3:H3012,H3013,B$3:B3012,B3013))</f>
        <v>8</v>
      </c>
    </row>
    <row r="3014" spans="1:12" x14ac:dyDescent="0.2">
      <c r="B3014" s="6">
        <v>45520</v>
      </c>
      <c r="C3014" s="71" t="str">
        <f t="shared" si="179"/>
        <v>Пт</v>
      </c>
      <c r="D3014" s="30" t="s">
        <v>91</v>
      </c>
      <c r="E3014" s="30">
        <v>8</v>
      </c>
      <c r="H3014" s="30" t="s">
        <v>46</v>
      </c>
      <c r="I3014" s="69">
        <f t="shared" si="178"/>
        <v>45505</v>
      </c>
      <c r="J3014" s="30" t="str">
        <f>CHOOSE(SUMPRODUCT((K3014:L3014&gt;0)*{1,2})+1,"","переработка","норма","норма + переработка")</f>
        <v>норма</v>
      </c>
      <c r="K3014" s="30">
        <f t="shared" si="180"/>
        <v>0</v>
      </c>
      <c r="L3014" s="30">
        <f>IF(A3014="В/П",,MIN(SUMIFS(L$3:L3013,H$3:H3013,H3014,B$3:B3013,B3014)+E3014,8)-SUMIFS(L$3:L3013,H$3:H3013,H3014,B$3:B3013,B3014))</f>
        <v>8</v>
      </c>
    </row>
    <row r="3015" spans="1:12" x14ac:dyDescent="0.2">
      <c r="A3015" s="66" t="s">
        <v>53</v>
      </c>
      <c r="B3015" s="6">
        <v>45521</v>
      </c>
      <c r="C3015" s="71" t="str">
        <f t="shared" si="179"/>
        <v>Сб</v>
      </c>
      <c r="E3015" s="30">
        <v>0</v>
      </c>
      <c r="H3015" s="30" t="s">
        <v>46</v>
      </c>
      <c r="I3015" s="69">
        <f t="shared" si="178"/>
        <v>45505</v>
      </c>
      <c r="J3015" s="30" t="str">
        <f>CHOOSE(SUMPRODUCT((K3015:L3015&gt;0)*{1,2})+1,"","переработка","норма","норма + переработка")</f>
        <v/>
      </c>
      <c r="K3015" s="30">
        <f t="shared" si="180"/>
        <v>0</v>
      </c>
      <c r="L3015" s="30">
        <f>IF(A3015="В/П",,MIN(SUMIFS(L$3:L3014,H$3:H3014,H3015,B$3:B3014,B3015)+E3015,8)-SUMIFS(L$3:L3014,H$3:H3014,H3015,B$3:B3014,B3015))</f>
        <v>0</v>
      </c>
    </row>
    <row r="3016" spans="1:12" x14ac:dyDescent="0.2">
      <c r="A3016" s="66" t="s">
        <v>53</v>
      </c>
      <c r="B3016" s="6">
        <v>45522</v>
      </c>
      <c r="C3016" s="71" t="str">
        <f t="shared" si="179"/>
        <v>Вс</v>
      </c>
      <c r="E3016" s="30">
        <v>0</v>
      </c>
      <c r="H3016" s="30" t="s">
        <v>46</v>
      </c>
      <c r="I3016" s="69">
        <f t="shared" si="178"/>
        <v>45505</v>
      </c>
      <c r="J3016" s="30" t="str">
        <f>CHOOSE(SUMPRODUCT((K3016:L3016&gt;0)*{1,2})+1,"","переработка","норма","норма + переработка")</f>
        <v/>
      </c>
      <c r="K3016" s="30">
        <f t="shared" si="180"/>
        <v>0</v>
      </c>
      <c r="L3016" s="30">
        <f>IF(A3016="В/П",,MIN(SUMIFS(L$3:L3015,H$3:H3015,H3016,B$3:B3015,B3016)+E3016,8)-SUMIFS(L$3:L3015,H$3:H3015,H3016,B$3:B3015,B3016))</f>
        <v>0</v>
      </c>
    </row>
    <row r="3017" spans="1:12" x14ac:dyDescent="0.2">
      <c r="B3017" s="6">
        <v>45523</v>
      </c>
      <c r="C3017" s="71" t="str">
        <f t="shared" si="179"/>
        <v>Пн</v>
      </c>
      <c r="D3017" s="30" t="s">
        <v>22</v>
      </c>
      <c r="E3017" s="30">
        <v>8</v>
      </c>
      <c r="H3017" s="30" t="s">
        <v>46</v>
      </c>
      <c r="I3017" s="69">
        <f t="shared" si="178"/>
        <v>45505</v>
      </c>
      <c r="J3017" s="30" t="str">
        <f>CHOOSE(SUMPRODUCT((K3017:L3017&gt;0)*{1,2})+1,"","переработка","норма","норма + переработка")</f>
        <v>норма</v>
      </c>
      <c r="K3017" s="30">
        <f t="shared" si="180"/>
        <v>0</v>
      </c>
      <c r="L3017" s="30">
        <f>IF(A3017="В/П",,MIN(SUMIFS(L$3:L3016,H$3:H3016,H3017,B$3:B3016,B3017)+E3017,8)-SUMIFS(L$3:L3016,H$3:H3016,H3017,B$3:B3016,B3017))</f>
        <v>8</v>
      </c>
    </row>
    <row r="3018" spans="1:12" x14ac:dyDescent="0.2">
      <c r="B3018" s="6">
        <v>45524</v>
      </c>
      <c r="C3018" s="71" t="str">
        <f t="shared" si="179"/>
        <v>Вт</v>
      </c>
      <c r="D3018" s="30" t="s">
        <v>22</v>
      </c>
      <c r="E3018" s="30">
        <v>8</v>
      </c>
      <c r="H3018" s="30" t="s">
        <v>46</v>
      </c>
      <c r="I3018" s="69">
        <f t="shared" si="178"/>
        <v>45505</v>
      </c>
      <c r="J3018" s="30" t="str">
        <f>CHOOSE(SUMPRODUCT((K3018:L3018&gt;0)*{1,2})+1,"","переработка","норма","норма + переработка")</f>
        <v>норма</v>
      </c>
      <c r="K3018" s="30">
        <f t="shared" si="180"/>
        <v>0</v>
      </c>
      <c r="L3018" s="30">
        <f>IF(A3018="В/П",,MIN(SUMIFS(L$3:L3017,H$3:H3017,H3018,B$3:B3017,B3018)+E3018,8)-SUMIFS(L$3:L3017,H$3:H3017,H3018,B$3:B3017,B3018))</f>
        <v>8</v>
      </c>
    </row>
    <row r="3019" spans="1:12" x14ac:dyDescent="0.2">
      <c r="B3019" s="6">
        <v>45525</v>
      </c>
      <c r="C3019" s="71" t="str">
        <f t="shared" si="179"/>
        <v>Ср</v>
      </c>
      <c r="D3019" s="30" t="s">
        <v>22</v>
      </c>
      <c r="E3019" s="30">
        <v>8</v>
      </c>
      <c r="H3019" s="30" t="s">
        <v>46</v>
      </c>
      <c r="I3019" s="69">
        <f t="shared" si="178"/>
        <v>45505</v>
      </c>
      <c r="J3019" s="30" t="str">
        <f>CHOOSE(SUMPRODUCT((K3019:L3019&gt;0)*{1,2})+1,"","переработка","норма","норма + переработка")</f>
        <v>норма</v>
      </c>
      <c r="K3019" s="30">
        <f t="shared" si="180"/>
        <v>0</v>
      </c>
      <c r="L3019" s="30">
        <f>IF(A3019="В/П",,MIN(SUMIFS(L$3:L3018,H$3:H3018,H3019,B$3:B3018,B3019)+E3019,8)-SUMIFS(L$3:L3018,H$3:H3018,H3019,B$3:B3018,B3019))</f>
        <v>8</v>
      </c>
    </row>
    <row r="3020" spans="1:12" x14ac:dyDescent="0.2">
      <c r="B3020" s="6">
        <v>45526</v>
      </c>
      <c r="C3020" s="71" t="str">
        <f>TEXT(B3020,"ДДД")</f>
        <v>Чт</v>
      </c>
      <c r="D3020" s="30" t="s">
        <v>91</v>
      </c>
      <c r="E3020" s="30">
        <v>2</v>
      </c>
      <c r="H3020" s="30" t="s">
        <v>46</v>
      </c>
      <c r="I3020" s="69">
        <f>EOMONTH(B3020,-1)+1</f>
        <v>45505</v>
      </c>
      <c r="J3020" s="30" t="str">
        <f>CHOOSE(SUMPRODUCT((K3020:L3020&gt;0)*{1,2})+1,"","переработка","норма","норма + переработка")</f>
        <v>норма</v>
      </c>
      <c r="K3020" s="30">
        <f>MIN(E3020,E3020-L3020)</f>
        <v>0</v>
      </c>
      <c r="L3020" s="30">
        <f>IF(A3020="В/П",,MIN(SUMIFS(L$3:L3019,H$3:H3019,H3020,B$3:B3019,B3020)+E3020,8)-SUMIFS(L$3:L3019,H$3:H3019,H3020,B$3:B3019,B3020))</f>
        <v>2</v>
      </c>
    </row>
    <row r="3021" spans="1:12" x14ac:dyDescent="0.2">
      <c r="B3021" s="6">
        <v>45526</v>
      </c>
      <c r="C3021" s="71" t="str">
        <f t="shared" si="179"/>
        <v>Чт</v>
      </c>
      <c r="D3021" s="30" t="s">
        <v>22</v>
      </c>
      <c r="E3021" s="30">
        <v>8</v>
      </c>
      <c r="H3021" s="30" t="s">
        <v>46</v>
      </c>
      <c r="I3021" s="69">
        <f t="shared" si="178"/>
        <v>45505</v>
      </c>
      <c r="J3021" s="30" t="str">
        <f>CHOOSE(SUMPRODUCT((K3021:L3021&gt;0)*{1,2})+1,"","переработка","норма","норма + переработка")</f>
        <v>норма + переработка</v>
      </c>
      <c r="K3021" s="30">
        <f t="shared" si="180"/>
        <v>2</v>
      </c>
      <c r="L3021" s="30">
        <f>IF(A3021="В/П",,MIN(SUMIFS(L$3:L3020,H$3:H3020,H3021,B$3:B3020,B3021)+E3021,8)-SUMIFS(L$3:L3020,H$3:H3020,H3021,B$3:B3020,B3021))</f>
        <v>6</v>
      </c>
    </row>
    <row r="3022" spans="1:12" x14ac:dyDescent="0.2">
      <c r="B3022" s="6">
        <v>45527</v>
      </c>
      <c r="C3022" s="71" t="str">
        <f t="shared" si="179"/>
        <v>Пт</v>
      </c>
      <c r="D3022" s="30" t="s">
        <v>22</v>
      </c>
      <c r="E3022" s="30">
        <v>8</v>
      </c>
      <c r="H3022" s="30" t="s">
        <v>46</v>
      </c>
      <c r="I3022" s="69">
        <f t="shared" si="178"/>
        <v>45505</v>
      </c>
      <c r="J3022" s="30" t="str">
        <f>CHOOSE(SUMPRODUCT((K3022:L3022&gt;0)*{1,2})+1,"","переработка","норма","норма + переработка")</f>
        <v>норма</v>
      </c>
      <c r="K3022" s="30">
        <f t="shared" si="180"/>
        <v>0</v>
      </c>
      <c r="L3022" s="30">
        <f>IF(A3022="В/П",,MIN(SUMIFS(L$3:L3021,H$3:H3021,H3022,B$3:B3021,B3022)+E3022,8)-SUMIFS(L$3:L3021,H$3:H3021,H3022,B$3:B3021,B3022))</f>
        <v>8</v>
      </c>
    </row>
    <row r="3023" spans="1:12" x14ac:dyDescent="0.2">
      <c r="A3023" s="66" t="s">
        <v>53</v>
      </c>
      <c r="B3023" s="6">
        <v>45528</v>
      </c>
      <c r="C3023" s="71" t="str">
        <f t="shared" si="179"/>
        <v>Сб</v>
      </c>
      <c r="E3023" s="30">
        <v>0</v>
      </c>
      <c r="H3023" s="30" t="s">
        <v>46</v>
      </c>
      <c r="I3023" s="69">
        <f t="shared" si="178"/>
        <v>45505</v>
      </c>
      <c r="J3023" s="30" t="str">
        <f>CHOOSE(SUMPRODUCT((K3023:L3023&gt;0)*{1,2})+1,"","переработка","норма","норма + переработка")</f>
        <v/>
      </c>
      <c r="K3023" s="30">
        <f t="shared" si="180"/>
        <v>0</v>
      </c>
      <c r="L3023" s="30">
        <f>IF(A3023="В/П",,MIN(SUMIFS(L$3:L3022,H$3:H3022,H3023,B$3:B3022,B3023)+E3023,8)-SUMIFS(L$3:L3022,H$3:H3022,H3023,B$3:B3022,B3023))</f>
        <v>0</v>
      </c>
    </row>
    <row r="3024" spans="1:12" x14ac:dyDescent="0.2">
      <c r="A3024" s="66" t="s">
        <v>53</v>
      </c>
      <c r="B3024" s="6">
        <v>45529</v>
      </c>
      <c r="C3024" s="71" t="str">
        <f t="shared" si="179"/>
        <v>Вс</v>
      </c>
      <c r="E3024" s="30">
        <v>0</v>
      </c>
      <c r="H3024" s="30" t="s">
        <v>46</v>
      </c>
      <c r="I3024" s="69">
        <f t="shared" si="178"/>
        <v>45505</v>
      </c>
      <c r="J3024" s="30" t="str">
        <f>CHOOSE(SUMPRODUCT((K3024:L3024&gt;0)*{1,2})+1,"","переработка","норма","норма + переработка")</f>
        <v/>
      </c>
      <c r="K3024" s="30">
        <f t="shared" si="180"/>
        <v>0</v>
      </c>
      <c r="L3024" s="30">
        <f>IF(A3024="В/П",,MIN(SUMIFS(L$3:L3023,H$3:H3023,H3024,B$3:B3023,B3024)+E3024,8)-SUMIFS(L$3:L3023,H$3:H3023,H3024,B$3:B3023,B3024))</f>
        <v>0</v>
      </c>
    </row>
    <row r="3025" spans="1:12" x14ac:dyDescent="0.2">
      <c r="B3025" s="6">
        <v>45530</v>
      </c>
      <c r="C3025" s="71" t="str">
        <f t="shared" si="179"/>
        <v>Пн</v>
      </c>
      <c r="D3025" s="30" t="s">
        <v>22</v>
      </c>
      <c r="E3025" s="30">
        <v>8</v>
      </c>
      <c r="H3025" s="30" t="s">
        <v>46</v>
      </c>
      <c r="I3025" s="69">
        <f t="shared" si="178"/>
        <v>45505</v>
      </c>
      <c r="J3025" s="30" t="str">
        <f>CHOOSE(SUMPRODUCT((K3025:L3025&gt;0)*{1,2})+1,"","переработка","норма","норма + переработка")</f>
        <v>норма</v>
      </c>
      <c r="K3025" s="30">
        <f t="shared" si="180"/>
        <v>0</v>
      </c>
      <c r="L3025" s="30">
        <f>IF(A3025="В/П",,MIN(SUMIFS(L$3:L3024,H$3:H3024,H3025,B$3:B3024,B3025)+E3025,8)-SUMIFS(L$3:L3024,H$3:H3024,H3025,B$3:B3024,B3025))</f>
        <v>8</v>
      </c>
    </row>
    <row r="3026" spans="1:12" x14ac:dyDescent="0.2">
      <c r="B3026" s="6">
        <v>45531</v>
      </c>
      <c r="C3026" s="71" t="str">
        <f t="shared" si="179"/>
        <v>Вт</v>
      </c>
      <c r="D3026" s="30" t="s">
        <v>22</v>
      </c>
      <c r="E3026" s="30">
        <v>8</v>
      </c>
      <c r="H3026" s="30" t="s">
        <v>46</v>
      </c>
      <c r="I3026" s="69">
        <f t="shared" si="178"/>
        <v>45505</v>
      </c>
      <c r="J3026" s="30" t="str">
        <f>CHOOSE(SUMPRODUCT((K3026:L3026&gt;0)*{1,2})+1,"","переработка","норма","норма + переработка")</f>
        <v>норма</v>
      </c>
      <c r="K3026" s="30">
        <f t="shared" si="180"/>
        <v>0</v>
      </c>
      <c r="L3026" s="30">
        <f>IF(A3026="В/П",,MIN(SUMIFS(L$3:L3025,H$3:H3025,H3026,B$3:B3025,B3026)+E3026,8)-SUMIFS(L$3:L3025,H$3:H3025,H3026,B$3:B3025,B3026))</f>
        <v>8</v>
      </c>
    </row>
    <row r="3027" spans="1:12" x14ac:dyDescent="0.2">
      <c r="B3027" s="6">
        <v>45532</v>
      </c>
      <c r="C3027" s="71" t="str">
        <f t="shared" si="179"/>
        <v>Ср</v>
      </c>
      <c r="D3027" s="30" t="s">
        <v>22</v>
      </c>
      <c r="E3027" s="30">
        <v>8</v>
      </c>
      <c r="H3027" s="30" t="s">
        <v>46</v>
      </c>
      <c r="I3027" s="69">
        <f t="shared" si="178"/>
        <v>45505</v>
      </c>
      <c r="J3027" s="30" t="str">
        <f>CHOOSE(SUMPRODUCT((K3027:L3027&gt;0)*{1,2})+1,"","переработка","норма","норма + переработка")</f>
        <v>норма</v>
      </c>
      <c r="K3027" s="30">
        <f t="shared" si="180"/>
        <v>0</v>
      </c>
      <c r="L3027" s="30">
        <f>IF(A3027="В/П",,MIN(SUMIFS(L$3:L3026,H$3:H3026,H3027,B$3:B3026,B3027)+E3027,8)-SUMIFS(L$3:L3026,H$3:H3026,H3027,B$3:B3026,B3027))</f>
        <v>8</v>
      </c>
    </row>
    <row r="3028" spans="1:12" x14ac:dyDescent="0.2">
      <c r="B3028" s="6">
        <v>45533</v>
      </c>
      <c r="C3028" s="71" t="str">
        <f t="shared" si="179"/>
        <v>Чт</v>
      </c>
      <c r="D3028" s="30" t="s">
        <v>22</v>
      </c>
      <c r="E3028" s="30">
        <v>8</v>
      </c>
      <c r="H3028" s="30" t="s">
        <v>46</v>
      </c>
      <c r="I3028" s="69">
        <f t="shared" si="178"/>
        <v>45505</v>
      </c>
      <c r="J3028" s="30" t="str">
        <f>CHOOSE(SUMPRODUCT((K3028:L3028&gt;0)*{1,2})+1,"","переработка","норма","норма + переработка")</f>
        <v>норма</v>
      </c>
      <c r="K3028" s="30">
        <f t="shared" si="180"/>
        <v>0</v>
      </c>
      <c r="L3028" s="30">
        <f>IF(A3028="В/П",,MIN(SUMIFS(L$3:L3027,H$3:H3027,H3028,B$3:B3027,B3028)+E3028,8)-SUMIFS(L$3:L3027,H$3:H3027,H3028,B$3:B3027,B3028))</f>
        <v>8</v>
      </c>
    </row>
    <row r="3029" spans="1:12" x14ac:dyDescent="0.2">
      <c r="B3029" s="6">
        <v>45534</v>
      </c>
      <c r="C3029" s="71" t="str">
        <f t="shared" si="179"/>
        <v>Пт</v>
      </c>
      <c r="D3029" s="30" t="s">
        <v>22</v>
      </c>
      <c r="E3029" s="30">
        <v>8</v>
      </c>
      <c r="H3029" s="30" t="s">
        <v>46</v>
      </c>
      <c r="I3029" s="69">
        <f t="shared" si="178"/>
        <v>45505</v>
      </c>
      <c r="J3029" s="30" t="str">
        <f>CHOOSE(SUMPRODUCT((K3029:L3029&gt;0)*{1,2})+1,"","переработка","норма","норма + переработка")</f>
        <v>норма</v>
      </c>
      <c r="K3029" s="30">
        <f t="shared" si="180"/>
        <v>0</v>
      </c>
      <c r="L3029" s="30">
        <f>IF(A3029="В/П",,MIN(SUMIFS(L$3:L3028,H$3:H3028,H3029,B$3:B3028,B3029)+E3029,8)-SUMIFS(L$3:L3028,H$3:H3028,H3029,B$3:B3028,B3029))</f>
        <v>8</v>
      </c>
    </row>
    <row r="3030" spans="1:12" x14ac:dyDescent="0.2">
      <c r="A3030" s="66" t="s">
        <v>53</v>
      </c>
      <c r="B3030" s="6">
        <v>45535</v>
      </c>
      <c r="C3030" s="71" t="str">
        <f t="shared" si="179"/>
        <v>Сб</v>
      </c>
      <c r="E3030" s="30">
        <v>0</v>
      </c>
      <c r="H3030" s="30" t="s">
        <v>46</v>
      </c>
      <c r="I3030" s="69">
        <f t="shared" si="178"/>
        <v>45505</v>
      </c>
      <c r="J3030" s="30" t="str">
        <f>CHOOSE(SUMPRODUCT((K3030:L3030&gt;0)*{1,2})+1,"","переработка","норма","норма + переработка")</f>
        <v/>
      </c>
      <c r="K3030" s="30">
        <f t="shared" si="180"/>
        <v>0</v>
      </c>
      <c r="L3030" s="30">
        <f>IF(A3030="В/П",,MIN(SUMIFS(L$3:L3029,H$3:H3029,H3030,B$3:B3029,B3030)+E3030,8)-SUMIFS(L$3:L3029,H$3:H3029,H3030,B$3:B3029,B3030))</f>
        <v>0</v>
      </c>
    </row>
    <row r="3031" spans="1:12" x14ac:dyDescent="0.2">
      <c r="B3031" s="6">
        <v>45505</v>
      </c>
      <c r="C3031" s="71" t="str">
        <f t="shared" si="179"/>
        <v>Чт</v>
      </c>
      <c r="D3031" s="30" t="s">
        <v>16</v>
      </c>
      <c r="E3031" s="30">
        <v>8</v>
      </c>
      <c r="H3031" s="30" t="s">
        <v>28</v>
      </c>
      <c r="I3031" s="69">
        <f t="shared" si="178"/>
        <v>45505</v>
      </c>
      <c r="J3031" s="30" t="str">
        <f>CHOOSE(SUMPRODUCT((K3031:L3031&gt;0)*{1,2})+1,"","переработка","норма","норма + переработка")</f>
        <v>норма</v>
      </c>
      <c r="K3031" s="30">
        <f t="shared" si="180"/>
        <v>0</v>
      </c>
      <c r="L3031" s="30">
        <f>IF(A3031="В/П",,MIN(SUMIFS(L$3:L3030,H$3:H3030,H3031,B$3:B3030,B3031)+E3031,8)-SUMIFS(L$3:L3030,H$3:H3030,H3031,B$3:B3030,B3031))</f>
        <v>8</v>
      </c>
    </row>
    <row r="3032" spans="1:12" x14ac:dyDescent="0.2">
      <c r="B3032" s="6">
        <v>45506</v>
      </c>
      <c r="C3032" s="71" t="str">
        <f t="shared" si="179"/>
        <v>Пт</v>
      </c>
      <c r="D3032" s="30" t="s">
        <v>16</v>
      </c>
      <c r="E3032" s="30">
        <v>8</v>
      </c>
      <c r="H3032" s="30" t="s">
        <v>28</v>
      </c>
      <c r="I3032" s="69">
        <f t="shared" si="178"/>
        <v>45505</v>
      </c>
      <c r="J3032" s="30" t="str">
        <f>CHOOSE(SUMPRODUCT((K3032:L3032&gt;0)*{1,2})+1,"","переработка","норма","норма + переработка")</f>
        <v>норма</v>
      </c>
      <c r="K3032" s="30">
        <f t="shared" si="180"/>
        <v>0</v>
      </c>
      <c r="L3032" s="30">
        <f>IF(A3032="В/П",,MIN(SUMIFS(L$3:L3031,H$3:H3031,H3032,B$3:B3031,B3032)+E3032,8)-SUMIFS(L$3:L3031,H$3:H3031,H3032,B$3:B3031,B3032))</f>
        <v>8</v>
      </c>
    </row>
    <row r="3033" spans="1:12" x14ac:dyDescent="0.2">
      <c r="A3033" s="66" t="s">
        <v>53</v>
      </c>
      <c r="B3033" s="6">
        <v>45507</v>
      </c>
      <c r="C3033" s="71" t="str">
        <f t="shared" si="179"/>
        <v>Сб</v>
      </c>
      <c r="E3033" s="30">
        <v>0</v>
      </c>
      <c r="H3033" s="30" t="s">
        <v>28</v>
      </c>
      <c r="I3033" s="69">
        <f t="shared" si="178"/>
        <v>45505</v>
      </c>
      <c r="J3033" s="30" t="str">
        <f>CHOOSE(SUMPRODUCT((K3033:L3033&gt;0)*{1,2})+1,"","переработка","норма","норма + переработка")</f>
        <v/>
      </c>
      <c r="K3033" s="30">
        <f t="shared" si="180"/>
        <v>0</v>
      </c>
      <c r="L3033" s="30">
        <f>IF(A3033="В/П",,MIN(SUMIFS(L$3:L3032,H$3:H3032,H3033,B$3:B3032,B3033)+E3033,8)-SUMIFS(L$3:L3032,H$3:H3032,H3033,B$3:B3032,B3033))</f>
        <v>0</v>
      </c>
    </row>
    <row r="3034" spans="1:12" x14ac:dyDescent="0.2">
      <c r="A3034" s="66" t="s">
        <v>53</v>
      </c>
      <c r="B3034" s="6">
        <v>45508</v>
      </c>
      <c r="C3034" s="71" t="str">
        <f t="shared" si="179"/>
        <v>Вс</v>
      </c>
      <c r="E3034" s="30">
        <v>0</v>
      </c>
      <c r="H3034" s="30" t="s">
        <v>28</v>
      </c>
      <c r="I3034" s="69">
        <f t="shared" si="178"/>
        <v>45505</v>
      </c>
      <c r="J3034" s="30" t="str">
        <f>CHOOSE(SUMPRODUCT((K3034:L3034&gt;0)*{1,2})+1,"","переработка","норма","норма + переработка")</f>
        <v/>
      </c>
      <c r="K3034" s="30">
        <f t="shared" si="180"/>
        <v>0</v>
      </c>
      <c r="L3034" s="30">
        <f>IF(A3034="В/П",,MIN(SUMIFS(L$3:L3033,H$3:H3033,H3034,B$3:B3033,B3034)+E3034,8)-SUMIFS(L$3:L3033,H$3:H3033,H3034,B$3:B3033,B3034))</f>
        <v>0</v>
      </c>
    </row>
    <row r="3035" spans="1:12" x14ac:dyDescent="0.2">
      <c r="B3035" s="6">
        <v>45509</v>
      </c>
      <c r="C3035" s="71" t="str">
        <f t="shared" si="179"/>
        <v>Пн</v>
      </c>
      <c r="D3035" s="30" t="s">
        <v>16</v>
      </c>
      <c r="E3035" s="30">
        <v>8</v>
      </c>
      <c r="H3035" s="30" t="s">
        <v>28</v>
      </c>
      <c r="I3035" s="69">
        <f t="shared" si="178"/>
        <v>45505</v>
      </c>
      <c r="J3035" s="30" t="str">
        <f>CHOOSE(SUMPRODUCT((K3035:L3035&gt;0)*{1,2})+1,"","переработка","норма","норма + переработка")</f>
        <v>норма</v>
      </c>
      <c r="K3035" s="30">
        <f t="shared" si="180"/>
        <v>0</v>
      </c>
      <c r="L3035" s="30">
        <f>IF(A3035="В/П",,MIN(SUMIFS(L$3:L3034,H$3:H3034,H3035,B$3:B3034,B3035)+E3035,8)-SUMIFS(L$3:L3034,H$3:H3034,H3035,B$3:B3034,B3035))</f>
        <v>8</v>
      </c>
    </row>
    <row r="3036" spans="1:12" x14ac:dyDescent="0.2">
      <c r="B3036" s="6">
        <v>45510</v>
      </c>
      <c r="C3036" s="71" t="str">
        <f t="shared" si="179"/>
        <v>Вт</v>
      </c>
      <c r="D3036" s="30" t="s">
        <v>16</v>
      </c>
      <c r="E3036" s="30">
        <v>8</v>
      </c>
      <c r="H3036" s="30" t="s">
        <v>28</v>
      </c>
      <c r="I3036" s="69">
        <f t="shared" si="178"/>
        <v>45505</v>
      </c>
      <c r="J3036" s="30" t="str">
        <f>CHOOSE(SUMPRODUCT((K3036:L3036&gt;0)*{1,2})+1,"","переработка","норма","норма + переработка")</f>
        <v>норма</v>
      </c>
      <c r="K3036" s="30">
        <f t="shared" si="180"/>
        <v>0</v>
      </c>
      <c r="L3036" s="30">
        <f>IF(A3036="В/П",,MIN(SUMIFS(L$3:L3035,H$3:H3035,H3036,B$3:B3035,B3036)+E3036,8)-SUMIFS(L$3:L3035,H$3:H3035,H3036,B$3:B3035,B3036))</f>
        <v>8</v>
      </c>
    </row>
    <row r="3037" spans="1:12" x14ac:dyDescent="0.2">
      <c r="B3037" s="6">
        <v>45511</v>
      </c>
      <c r="C3037" s="71" t="str">
        <f t="shared" si="179"/>
        <v>Ср</v>
      </c>
      <c r="D3037" s="30" t="s">
        <v>16</v>
      </c>
      <c r="E3037" s="30">
        <v>8</v>
      </c>
      <c r="H3037" s="30" t="s">
        <v>28</v>
      </c>
      <c r="I3037" s="69">
        <f t="shared" ref="I3037:I3093" si="181">EOMONTH(B3037,-1)+1</f>
        <v>45505</v>
      </c>
      <c r="J3037" s="30" t="str">
        <f>CHOOSE(SUMPRODUCT((K3037:L3037&gt;0)*{1,2})+1,"","переработка","норма","норма + переработка")</f>
        <v>норма</v>
      </c>
      <c r="K3037" s="30">
        <f t="shared" si="180"/>
        <v>0</v>
      </c>
      <c r="L3037" s="30">
        <f>IF(A3037="В/П",,MIN(SUMIFS(L$3:L3036,H$3:H3036,H3037,B$3:B3036,B3037)+E3037,8)-SUMIFS(L$3:L3036,H$3:H3036,H3037,B$3:B3036,B3037))</f>
        <v>8</v>
      </c>
    </row>
    <row r="3038" spans="1:12" x14ac:dyDescent="0.2">
      <c r="B3038" s="6">
        <v>45512</v>
      </c>
      <c r="C3038" s="71" t="str">
        <f t="shared" si="179"/>
        <v>Чт</v>
      </c>
      <c r="D3038" s="30" t="s">
        <v>16</v>
      </c>
      <c r="E3038" s="30">
        <v>8</v>
      </c>
      <c r="H3038" s="30" t="s">
        <v>28</v>
      </c>
      <c r="I3038" s="69">
        <f t="shared" si="181"/>
        <v>45505</v>
      </c>
      <c r="J3038" s="30" t="str">
        <f>CHOOSE(SUMPRODUCT((K3038:L3038&gt;0)*{1,2})+1,"","переработка","норма","норма + переработка")</f>
        <v>норма</v>
      </c>
      <c r="K3038" s="30">
        <f t="shared" si="180"/>
        <v>0</v>
      </c>
      <c r="L3038" s="30">
        <f>IF(A3038="В/П",,MIN(SUMIFS(L$3:L3037,H$3:H3037,H3038,B$3:B3037,B3038)+E3038,8)-SUMIFS(L$3:L3037,H$3:H3037,H3038,B$3:B3037,B3038))</f>
        <v>8</v>
      </c>
    </row>
    <row r="3039" spans="1:12" x14ac:dyDescent="0.2">
      <c r="B3039" s="6">
        <v>45513</v>
      </c>
      <c r="C3039" s="71" t="str">
        <f t="shared" si="179"/>
        <v>Пт</v>
      </c>
      <c r="D3039" s="30" t="s">
        <v>16</v>
      </c>
      <c r="E3039" s="30">
        <v>8</v>
      </c>
      <c r="H3039" s="30" t="s">
        <v>28</v>
      </c>
      <c r="I3039" s="69">
        <f t="shared" si="181"/>
        <v>45505</v>
      </c>
      <c r="J3039" s="30" t="str">
        <f>CHOOSE(SUMPRODUCT((K3039:L3039&gt;0)*{1,2})+1,"","переработка","норма","норма + переработка")</f>
        <v>норма</v>
      </c>
      <c r="K3039" s="30">
        <f t="shared" si="180"/>
        <v>0</v>
      </c>
      <c r="L3039" s="30">
        <f>IF(A3039="В/П",,MIN(SUMIFS(L$3:L3038,H$3:H3038,H3039,B$3:B3038,B3039)+E3039,8)-SUMIFS(L$3:L3038,H$3:H3038,H3039,B$3:B3038,B3039))</f>
        <v>8</v>
      </c>
    </row>
    <row r="3040" spans="1:12" x14ac:dyDescent="0.2">
      <c r="A3040" s="66" t="s">
        <v>53</v>
      </c>
      <c r="B3040" s="6">
        <v>45514</v>
      </c>
      <c r="C3040" s="71" t="str">
        <f t="shared" si="179"/>
        <v>Сб</v>
      </c>
      <c r="E3040" s="30">
        <v>0</v>
      </c>
      <c r="H3040" s="30" t="s">
        <v>28</v>
      </c>
      <c r="I3040" s="69">
        <f t="shared" si="181"/>
        <v>45505</v>
      </c>
      <c r="J3040" s="30" t="str">
        <f>CHOOSE(SUMPRODUCT((K3040:L3040&gt;0)*{1,2})+1,"","переработка","норма","норма + переработка")</f>
        <v/>
      </c>
      <c r="K3040" s="30">
        <f t="shared" si="180"/>
        <v>0</v>
      </c>
      <c r="L3040" s="30">
        <f>IF(A3040="В/П",,MIN(SUMIFS(L$3:L3039,H$3:H3039,H3040,B$3:B3039,B3040)+E3040,8)-SUMIFS(L$3:L3039,H$3:H3039,H3040,B$3:B3039,B3040))</f>
        <v>0</v>
      </c>
    </row>
    <row r="3041" spans="1:12" x14ac:dyDescent="0.2">
      <c r="A3041" s="66" t="s">
        <v>53</v>
      </c>
      <c r="B3041" s="6">
        <v>45515</v>
      </c>
      <c r="C3041" s="71" t="str">
        <f t="shared" si="179"/>
        <v>Вс</v>
      </c>
      <c r="E3041" s="30">
        <v>0</v>
      </c>
      <c r="H3041" s="30" t="s">
        <v>28</v>
      </c>
      <c r="I3041" s="69">
        <f t="shared" si="181"/>
        <v>45505</v>
      </c>
      <c r="J3041" s="30" t="str">
        <f>CHOOSE(SUMPRODUCT((K3041:L3041&gt;0)*{1,2})+1,"","переработка","норма","норма + переработка")</f>
        <v/>
      </c>
      <c r="K3041" s="30">
        <f t="shared" si="180"/>
        <v>0</v>
      </c>
      <c r="L3041" s="30">
        <f>IF(A3041="В/П",,MIN(SUMIFS(L$3:L3040,H$3:H3040,H3041,B$3:B3040,B3041)+E3041,8)-SUMIFS(L$3:L3040,H$3:H3040,H3041,B$3:B3040,B3041))</f>
        <v>0</v>
      </c>
    </row>
    <row r="3042" spans="1:12" x14ac:dyDescent="0.2">
      <c r="B3042" s="6">
        <v>45516</v>
      </c>
      <c r="C3042" s="71" t="str">
        <f t="shared" si="179"/>
        <v>Пн</v>
      </c>
      <c r="D3042" s="30" t="s">
        <v>22</v>
      </c>
      <c r="E3042" s="30">
        <v>8</v>
      </c>
      <c r="H3042" s="30" t="s">
        <v>28</v>
      </c>
      <c r="I3042" s="69">
        <f t="shared" si="181"/>
        <v>45505</v>
      </c>
      <c r="J3042" s="30" t="str">
        <f>CHOOSE(SUMPRODUCT((K3042:L3042&gt;0)*{1,2})+1,"","переработка","норма","норма + переработка")</f>
        <v>норма</v>
      </c>
      <c r="K3042" s="30">
        <f t="shared" si="180"/>
        <v>0</v>
      </c>
      <c r="L3042" s="30">
        <f>IF(A3042="В/П",,MIN(SUMIFS(L$3:L3041,H$3:H3041,H3042,B$3:B3041,B3042)+E3042,8)-SUMIFS(L$3:L3041,H$3:H3041,H3042,B$3:B3041,B3042))</f>
        <v>8</v>
      </c>
    </row>
    <row r="3043" spans="1:12" x14ac:dyDescent="0.2">
      <c r="B3043" s="6">
        <v>45517</v>
      </c>
      <c r="C3043" s="71" t="str">
        <f t="shared" si="179"/>
        <v>Вт</v>
      </c>
      <c r="D3043" s="30" t="s">
        <v>22</v>
      </c>
      <c r="E3043" s="30">
        <v>8</v>
      </c>
      <c r="H3043" s="30" t="s">
        <v>28</v>
      </c>
      <c r="I3043" s="69">
        <f t="shared" si="181"/>
        <v>45505</v>
      </c>
      <c r="J3043" s="30" t="str">
        <f>CHOOSE(SUMPRODUCT((K3043:L3043&gt;0)*{1,2})+1,"","переработка","норма","норма + переработка")</f>
        <v>норма</v>
      </c>
      <c r="K3043" s="30">
        <f t="shared" si="180"/>
        <v>0</v>
      </c>
      <c r="L3043" s="30">
        <f>IF(A3043="В/П",,MIN(SUMIFS(L$3:L3042,H$3:H3042,H3043,B$3:B3042,B3043)+E3043,8)-SUMIFS(L$3:L3042,H$3:H3042,H3043,B$3:B3042,B3043))</f>
        <v>8</v>
      </c>
    </row>
    <row r="3044" spans="1:12" x14ac:dyDescent="0.2">
      <c r="B3044" s="6">
        <v>45518</v>
      </c>
      <c r="C3044" s="71" t="str">
        <f t="shared" si="179"/>
        <v>Ср</v>
      </c>
      <c r="D3044" s="30" t="s">
        <v>22</v>
      </c>
      <c r="E3044" s="30">
        <v>8</v>
      </c>
      <c r="H3044" s="30" t="s">
        <v>28</v>
      </c>
      <c r="I3044" s="69">
        <f t="shared" si="181"/>
        <v>45505</v>
      </c>
      <c r="J3044" s="30" t="str">
        <f>CHOOSE(SUMPRODUCT((K3044:L3044&gt;0)*{1,2})+1,"","переработка","норма","норма + переработка")</f>
        <v>норма</v>
      </c>
      <c r="K3044" s="30">
        <f t="shared" si="180"/>
        <v>0</v>
      </c>
      <c r="L3044" s="30">
        <f>IF(A3044="В/П",,MIN(SUMIFS(L$3:L3043,H$3:H3043,H3044,B$3:B3043,B3044)+E3044,8)-SUMIFS(L$3:L3043,H$3:H3043,H3044,B$3:B3043,B3044))</f>
        <v>8</v>
      </c>
    </row>
    <row r="3045" spans="1:12" x14ac:dyDescent="0.2">
      <c r="B3045" s="6">
        <v>45519</v>
      </c>
      <c r="C3045" s="71" t="str">
        <f t="shared" si="179"/>
        <v>Чт</v>
      </c>
      <c r="D3045" s="30" t="s">
        <v>22</v>
      </c>
      <c r="E3045" s="30">
        <v>8</v>
      </c>
      <c r="H3045" s="30" t="s">
        <v>28</v>
      </c>
      <c r="I3045" s="69">
        <f t="shared" si="181"/>
        <v>45505</v>
      </c>
      <c r="J3045" s="30" t="str">
        <f>CHOOSE(SUMPRODUCT((K3045:L3045&gt;0)*{1,2})+1,"","переработка","норма","норма + переработка")</f>
        <v>норма</v>
      </c>
      <c r="K3045" s="30">
        <f t="shared" si="180"/>
        <v>0</v>
      </c>
      <c r="L3045" s="30">
        <f>IF(A3045="В/П",,MIN(SUMIFS(L$3:L3044,H$3:H3044,H3045,B$3:B3044,B3045)+E3045,8)-SUMIFS(L$3:L3044,H$3:H3044,H3045,B$3:B3044,B3045))</f>
        <v>8</v>
      </c>
    </row>
    <row r="3046" spans="1:12" x14ac:dyDescent="0.2">
      <c r="B3046" s="6">
        <v>45520</v>
      </c>
      <c r="C3046" s="71" t="str">
        <f t="shared" si="179"/>
        <v>Пт</v>
      </c>
      <c r="D3046" s="30" t="s">
        <v>22</v>
      </c>
      <c r="E3046" s="30">
        <v>8</v>
      </c>
      <c r="H3046" s="30" t="s">
        <v>28</v>
      </c>
      <c r="I3046" s="69">
        <f t="shared" si="181"/>
        <v>45505</v>
      </c>
      <c r="J3046" s="30" t="str">
        <f>CHOOSE(SUMPRODUCT((K3046:L3046&gt;0)*{1,2})+1,"","переработка","норма","норма + переработка")</f>
        <v>норма</v>
      </c>
      <c r="K3046" s="30">
        <f t="shared" si="180"/>
        <v>0</v>
      </c>
      <c r="L3046" s="30">
        <f>IF(A3046="В/П",,MIN(SUMIFS(L$3:L3045,H$3:H3045,H3046,B$3:B3045,B3046)+E3046,8)-SUMIFS(L$3:L3045,H$3:H3045,H3046,B$3:B3045,B3046))</f>
        <v>8</v>
      </c>
    </row>
    <row r="3047" spans="1:12" x14ac:dyDescent="0.2">
      <c r="A3047" s="66" t="s">
        <v>53</v>
      </c>
      <c r="B3047" s="6">
        <v>45521</v>
      </c>
      <c r="C3047" s="71" t="str">
        <f t="shared" si="179"/>
        <v>Сб</v>
      </c>
      <c r="E3047" s="30">
        <v>0</v>
      </c>
      <c r="H3047" s="30" t="s">
        <v>28</v>
      </c>
      <c r="I3047" s="69">
        <f t="shared" si="181"/>
        <v>45505</v>
      </c>
      <c r="J3047" s="30" t="str">
        <f>CHOOSE(SUMPRODUCT((K3047:L3047&gt;0)*{1,2})+1,"","переработка","норма","норма + переработка")</f>
        <v/>
      </c>
      <c r="K3047" s="30">
        <f t="shared" si="180"/>
        <v>0</v>
      </c>
      <c r="L3047" s="30">
        <f>IF(A3047="В/П",,MIN(SUMIFS(L$3:L3046,H$3:H3046,H3047,B$3:B3046,B3047)+E3047,8)-SUMIFS(L$3:L3046,H$3:H3046,H3047,B$3:B3046,B3047))</f>
        <v>0</v>
      </c>
    </row>
    <row r="3048" spans="1:12" x14ac:dyDescent="0.2">
      <c r="A3048" s="66" t="s">
        <v>53</v>
      </c>
      <c r="B3048" s="6">
        <v>45522</v>
      </c>
      <c r="C3048" s="71" t="str">
        <f t="shared" si="179"/>
        <v>Вс</v>
      </c>
      <c r="E3048" s="30">
        <v>0</v>
      </c>
      <c r="H3048" s="30" t="s">
        <v>28</v>
      </c>
      <c r="I3048" s="69">
        <f t="shared" si="181"/>
        <v>45505</v>
      </c>
      <c r="J3048" s="30" t="str">
        <f>CHOOSE(SUMPRODUCT((K3048:L3048&gt;0)*{1,2})+1,"","переработка","норма","норма + переработка")</f>
        <v/>
      </c>
      <c r="K3048" s="30">
        <f t="shared" si="180"/>
        <v>0</v>
      </c>
      <c r="L3048" s="30">
        <f>IF(A3048="В/П",,MIN(SUMIFS(L$3:L3047,H$3:H3047,H3048,B$3:B3047,B3048)+E3048,8)-SUMIFS(L$3:L3047,H$3:H3047,H3048,B$3:B3047,B3048))</f>
        <v>0</v>
      </c>
    </row>
    <row r="3049" spans="1:12" x14ac:dyDescent="0.2">
      <c r="B3049" s="6">
        <v>45523</v>
      </c>
      <c r="C3049" s="71" t="str">
        <f t="shared" si="179"/>
        <v>Пн</v>
      </c>
      <c r="D3049" s="30" t="s">
        <v>22</v>
      </c>
      <c r="E3049" s="30">
        <v>8</v>
      </c>
      <c r="H3049" s="30" t="s">
        <v>28</v>
      </c>
      <c r="I3049" s="69">
        <f t="shared" si="181"/>
        <v>45505</v>
      </c>
      <c r="J3049" s="30" t="str">
        <f>CHOOSE(SUMPRODUCT((K3049:L3049&gt;0)*{1,2})+1,"","переработка","норма","норма + переработка")</f>
        <v>норма</v>
      </c>
      <c r="K3049" s="30">
        <f t="shared" si="180"/>
        <v>0</v>
      </c>
      <c r="L3049" s="30">
        <f>IF(A3049="В/П",,MIN(SUMIFS(L$3:L3048,H$3:H3048,H3049,B$3:B3048,B3049)+E3049,8)-SUMIFS(L$3:L3048,H$3:H3048,H3049,B$3:B3048,B3049))</f>
        <v>8</v>
      </c>
    </row>
    <row r="3050" spans="1:12" x14ac:dyDescent="0.2">
      <c r="B3050" s="6">
        <v>45524</v>
      </c>
      <c r="C3050" s="71" t="str">
        <f t="shared" si="179"/>
        <v>Вт</v>
      </c>
      <c r="D3050" s="30" t="s">
        <v>22</v>
      </c>
      <c r="E3050" s="30">
        <v>8</v>
      </c>
      <c r="H3050" s="30" t="s">
        <v>28</v>
      </c>
      <c r="I3050" s="69">
        <f t="shared" si="181"/>
        <v>45505</v>
      </c>
      <c r="J3050" s="30" t="str">
        <f>CHOOSE(SUMPRODUCT((K3050:L3050&gt;0)*{1,2})+1,"","переработка","норма","норма + переработка")</f>
        <v>норма</v>
      </c>
      <c r="K3050" s="30">
        <f t="shared" si="180"/>
        <v>0</v>
      </c>
      <c r="L3050" s="30">
        <f>IF(A3050="В/П",,MIN(SUMIFS(L$3:L3049,H$3:H3049,H3050,B$3:B3049,B3050)+E3050,8)-SUMIFS(L$3:L3049,H$3:H3049,H3050,B$3:B3049,B3050))</f>
        <v>8</v>
      </c>
    </row>
    <row r="3051" spans="1:12" x14ac:dyDescent="0.2">
      <c r="B3051" s="6">
        <v>45525</v>
      </c>
      <c r="C3051" s="71" t="str">
        <f t="shared" si="179"/>
        <v>Ср</v>
      </c>
      <c r="D3051" s="30" t="s">
        <v>22</v>
      </c>
      <c r="E3051" s="30">
        <v>8</v>
      </c>
      <c r="H3051" s="30" t="s">
        <v>28</v>
      </c>
      <c r="I3051" s="69">
        <f t="shared" si="181"/>
        <v>45505</v>
      </c>
      <c r="J3051" s="30" t="str">
        <f>CHOOSE(SUMPRODUCT((K3051:L3051&gt;0)*{1,2})+1,"","переработка","норма","норма + переработка")</f>
        <v>норма</v>
      </c>
      <c r="K3051" s="30">
        <f t="shared" si="180"/>
        <v>0</v>
      </c>
      <c r="L3051" s="30">
        <f>IF(A3051="В/П",,MIN(SUMIFS(L$3:L3050,H$3:H3050,H3051,B$3:B3050,B3051)+E3051,8)-SUMIFS(L$3:L3050,H$3:H3050,H3051,B$3:B3050,B3051))</f>
        <v>8</v>
      </c>
    </row>
    <row r="3052" spans="1:12" x14ac:dyDescent="0.2">
      <c r="B3052" s="6">
        <v>45526</v>
      </c>
      <c r="C3052" s="71" t="str">
        <f t="shared" si="179"/>
        <v>Чт</v>
      </c>
      <c r="D3052" s="30" t="s">
        <v>22</v>
      </c>
      <c r="E3052" s="30">
        <v>8</v>
      </c>
      <c r="H3052" s="30" t="s">
        <v>28</v>
      </c>
      <c r="I3052" s="69">
        <f t="shared" si="181"/>
        <v>45505</v>
      </c>
      <c r="J3052" s="30" t="str">
        <f>CHOOSE(SUMPRODUCT((K3052:L3052&gt;0)*{1,2})+1,"","переработка","норма","норма + переработка")</f>
        <v>норма</v>
      </c>
      <c r="K3052" s="30">
        <f t="shared" si="180"/>
        <v>0</v>
      </c>
      <c r="L3052" s="30">
        <f>IF(A3052="В/П",,MIN(SUMIFS(L$3:L3051,H$3:H3051,H3052,B$3:B3051,B3052)+E3052,8)-SUMIFS(L$3:L3051,H$3:H3051,H3052,B$3:B3051,B3052))</f>
        <v>8</v>
      </c>
    </row>
    <row r="3053" spans="1:12" x14ac:dyDescent="0.2">
      <c r="B3053" s="6">
        <v>45527</v>
      </c>
      <c r="C3053" s="71" t="str">
        <f t="shared" si="179"/>
        <v>Пт</v>
      </c>
      <c r="D3053" s="30" t="s">
        <v>22</v>
      </c>
      <c r="E3053" s="30">
        <v>8</v>
      </c>
      <c r="H3053" s="30" t="s">
        <v>28</v>
      </c>
      <c r="I3053" s="69">
        <f t="shared" si="181"/>
        <v>45505</v>
      </c>
      <c r="J3053" s="30" t="str">
        <f>CHOOSE(SUMPRODUCT((K3053:L3053&gt;0)*{1,2})+1,"","переработка","норма","норма + переработка")</f>
        <v>норма</v>
      </c>
      <c r="K3053" s="30">
        <f t="shared" si="180"/>
        <v>0</v>
      </c>
      <c r="L3053" s="30">
        <f>IF(A3053="В/П",,MIN(SUMIFS(L$3:L3052,H$3:H3052,H3053,B$3:B3052,B3053)+E3053,8)-SUMIFS(L$3:L3052,H$3:H3052,H3053,B$3:B3052,B3053))</f>
        <v>8</v>
      </c>
    </row>
    <row r="3054" spans="1:12" x14ac:dyDescent="0.2">
      <c r="A3054" s="66" t="s">
        <v>53</v>
      </c>
      <c r="B3054" s="6">
        <v>45528</v>
      </c>
      <c r="C3054" s="71" t="str">
        <f t="shared" si="179"/>
        <v>Сб</v>
      </c>
      <c r="E3054" s="30">
        <v>0</v>
      </c>
      <c r="H3054" s="30" t="s">
        <v>28</v>
      </c>
      <c r="I3054" s="69">
        <f t="shared" si="181"/>
        <v>45505</v>
      </c>
      <c r="J3054" s="30" t="str">
        <f>CHOOSE(SUMPRODUCT((K3054:L3054&gt;0)*{1,2})+1,"","переработка","норма","норма + переработка")</f>
        <v/>
      </c>
      <c r="K3054" s="30">
        <f t="shared" si="180"/>
        <v>0</v>
      </c>
      <c r="L3054" s="30">
        <f>IF(A3054="В/П",,MIN(SUMIFS(L$3:L3053,H$3:H3053,H3054,B$3:B3053,B3054)+E3054,8)-SUMIFS(L$3:L3053,H$3:H3053,H3054,B$3:B3053,B3054))</f>
        <v>0</v>
      </c>
    </row>
    <row r="3055" spans="1:12" x14ac:dyDescent="0.2">
      <c r="A3055" s="66" t="s">
        <v>53</v>
      </c>
      <c r="B3055" s="6">
        <v>45529</v>
      </c>
      <c r="C3055" s="71" t="str">
        <f t="shared" si="179"/>
        <v>Вс</v>
      </c>
      <c r="E3055" s="30">
        <v>0</v>
      </c>
      <c r="H3055" s="30" t="s">
        <v>28</v>
      </c>
      <c r="I3055" s="69">
        <f t="shared" si="181"/>
        <v>45505</v>
      </c>
      <c r="J3055" s="30" t="str">
        <f>CHOOSE(SUMPRODUCT((K3055:L3055&gt;0)*{1,2})+1,"","переработка","норма","норма + переработка")</f>
        <v/>
      </c>
      <c r="K3055" s="30">
        <f t="shared" si="180"/>
        <v>0</v>
      </c>
      <c r="L3055" s="30">
        <f>IF(A3055="В/П",,MIN(SUMIFS(L$3:L3054,H$3:H3054,H3055,B$3:B3054,B3055)+E3055,8)-SUMIFS(L$3:L3054,H$3:H3054,H3055,B$3:B3054,B3055))</f>
        <v>0</v>
      </c>
    </row>
    <row r="3056" spans="1:12" x14ac:dyDescent="0.2">
      <c r="B3056" s="6">
        <v>45530</v>
      </c>
      <c r="C3056" s="71" t="str">
        <f t="shared" ref="C3056:C3093" si="182">TEXT(B3056,"ДДД")</f>
        <v>Пн</v>
      </c>
      <c r="D3056" s="30" t="s">
        <v>22</v>
      </c>
      <c r="E3056" s="30">
        <v>8</v>
      </c>
      <c r="H3056" s="30" t="s">
        <v>28</v>
      </c>
      <c r="I3056" s="69">
        <f t="shared" si="181"/>
        <v>45505</v>
      </c>
      <c r="J3056" s="30" t="str">
        <f>CHOOSE(SUMPRODUCT((K3056:L3056&gt;0)*{1,2})+1,"","переработка","норма","норма + переработка")</f>
        <v>норма</v>
      </c>
      <c r="K3056" s="30">
        <f t="shared" si="180"/>
        <v>0</v>
      </c>
      <c r="L3056" s="30">
        <f>IF(A3056="В/П",,MIN(SUMIFS(L$3:L3055,H$3:H3055,H3056,B$3:B3055,B3056)+E3056,8)-SUMIFS(L$3:L3055,H$3:H3055,H3056,B$3:B3055,B3056))</f>
        <v>8</v>
      </c>
    </row>
    <row r="3057" spans="1:12" x14ac:dyDescent="0.2">
      <c r="B3057" s="6">
        <v>45531</v>
      </c>
      <c r="C3057" s="71" t="str">
        <f t="shared" si="182"/>
        <v>Вт</v>
      </c>
      <c r="D3057" s="30" t="s">
        <v>22</v>
      </c>
      <c r="E3057" s="30">
        <v>8</v>
      </c>
      <c r="H3057" s="30" t="s">
        <v>28</v>
      </c>
      <c r="I3057" s="69">
        <f t="shared" si="181"/>
        <v>45505</v>
      </c>
      <c r="J3057" s="30" t="str">
        <f>CHOOSE(SUMPRODUCT((K3057:L3057&gt;0)*{1,2})+1,"","переработка","норма","норма + переработка")</f>
        <v>норма</v>
      </c>
      <c r="K3057" s="30">
        <f t="shared" si="180"/>
        <v>0</v>
      </c>
      <c r="L3057" s="30">
        <f>IF(A3057="В/П",,MIN(SUMIFS(L$3:L3056,H$3:H3056,H3057,B$3:B3056,B3057)+E3057,8)-SUMIFS(L$3:L3056,H$3:H3056,H3057,B$3:B3056,B3057))</f>
        <v>8</v>
      </c>
    </row>
    <row r="3058" spans="1:12" x14ac:dyDescent="0.2">
      <c r="B3058" s="6">
        <v>45532</v>
      </c>
      <c r="C3058" s="71" t="str">
        <f t="shared" si="182"/>
        <v>Ср</v>
      </c>
      <c r="D3058" s="30" t="s">
        <v>22</v>
      </c>
      <c r="E3058" s="30">
        <v>8</v>
      </c>
      <c r="H3058" s="30" t="s">
        <v>28</v>
      </c>
      <c r="I3058" s="69">
        <f t="shared" si="181"/>
        <v>45505</v>
      </c>
      <c r="J3058" s="30" t="str">
        <f>CHOOSE(SUMPRODUCT((K3058:L3058&gt;0)*{1,2})+1,"","переработка","норма","норма + переработка")</f>
        <v>норма</v>
      </c>
      <c r="K3058" s="30">
        <f t="shared" si="180"/>
        <v>0</v>
      </c>
      <c r="L3058" s="30">
        <f>IF(A3058="В/П",,MIN(SUMIFS(L$3:L3057,H$3:H3057,H3058,B$3:B3057,B3058)+E3058,8)-SUMIFS(L$3:L3057,H$3:H3057,H3058,B$3:B3057,B3058))</f>
        <v>8</v>
      </c>
    </row>
    <row r="3059" spans="1:12" x14ac:dyDescent="0.2">
      <c r="B3059" s="6">
        <v>45533</v>
      </c>
      <c r="C3059" s="71" t="str">
        <f t="shared" si="182"/>
        <v>Чт</v>
      </c>
      <c r="D3059" s="30" t="s">
        <v>22</v>
      </c>
      <c r="E3059" s="30">
        <v>8</v>
      </c>
      <c r="H3059" s="30" t="s">
        <v>28</v>
      </c>
      <c r="I3059" s="69">
        <f t="shared" si="181"/>
        <v>45505</v>
      </c>
      <c r="J3059" s="30" t="str">
        <f>CHOOSE(SUMPRODUCT((K3059:L3059&gt;0)*{1,2})+1,"","переработка","норма","норма + переработка")</f>
        <v>норма</v>
      </c>
      <c r="K3059" s="30">
        <f t="shared" si="180"/>
        <v>0</v>
      </c>
      <c r="L3059" s="30">
        <f>IF(A3059="В/П",,MIN(SUMIFS(L$3:L3058,H$3:H3058,H3059,B$3:B3058,B3059)+E3059,8)-SUMIFS(L$3:L3058,H$3:H3058,H3059,B$3:B3058,B3059))</f>
        <v>8</v>
      </c>
    </row>
    <row r="3060" spans="1:12" x14ac:dyDescent="0.2">
      <c r="B3060" s="6">
        <v>45534</v>
      </c>
      <c r="C3060" s="71" t="str">
        <f t="shared" si="182"/>
        <v>Пт</v>
      </c>
      <c r="D3060" s="30" t="s">
        <v>22</v>
      </c>
      <c r="E3060" s="30">
        <v>8</v>
      </c>
      <c r="H3060" s="30" t="s">
        <v>28</v>
      </c>
      <c r="I3060" s="69">
        <f t="shared" si="181"/>
        <v>45505</v>
      </c>
      <c r="J3060" s="30" t="str">
        <f>CHOOSE(SUMPRODUCT((K3060:L3060&gt;0)*{1,2})+1,"","переработка","норма","норма + переработка")</f>
        <v>норма</v>
      </c>
      <c r="K3060" s="30">
        <f t="shared" si="180"/>
        <v>0</v>
      </c>
      <c r="L3060" s="30">
        <f>IF(A3060="В/П",,MIN(SUMIFS(L$3:L3059,H$3:H3059,H3060,B$3:B3059,B3060)+E3060,8)-SUMIFS(L$3:L3059,H$3:H3059,H3060,B$3:B3059,B3060))</f>
        <v>8</v>
      </c>
    </row>
    <row r="3061" spans="1:12" x14ac:dyDescent="0.2">
      <c r="A3061" s="66" t="s">
        <v>53</v>
      </c>
      <c r="B3061" s="6">
        <v>45535</v>
      </c>
      <c r="C3061" s="71" t="str">
        <f t="shared" si="182"/>
        <v>Сб</v>
      </c>
      <c r="E3061" s="30">
        <v>0</v>
      </c>
      <c r="H3061" s="30" t="s">
        <v>28</v>
      </c>
      <c r="I3061" s="69">
        <f t="shared" si="181"/>
        <v>45505</v>
      </c>
      <c r="J3061" s="30" t="str">
        <f>CHOOSE(SUMPRODUCT((K3061:L3061&gt;0)*{1,2})+1,"","переработка","норма","норма + переработка")</f>
        <v/>
      </c>
      <c r="K3061" s="30">
        <f t="shared" si="180"/>
        <v>0</v>
      </c>
      <c r="L3061" s="30">
        <f>IF(A3061="В/П",,MIN(SUMIFS(L$3:L3060,H$3:H3060,H3061,B$3:B3060,B3061)+E3061,8)-SUMIFS(L$3:L3060,H$3:H3060,H3061,B$3:B3060,B3061))</f>
        <v>0</v>
      </c>
    </row>
    <row r="3062" spans="1:12" x14ac:dyDescent="0.2">
      <c r="B3062" s="6">
        <v>45505</v>
      </c>
      <c r="C3062" s="71" t="str">
        <f t="shared" si="182"/>
        <v>Чт</v>
      </c>
      <c r="D3062" s="30" t="s">
        <v>22</v>
      </c>
      <c r="E3062" s="30">
        <v>8</v>
      </c>
      <c r="H3062" s="30" t="s">
        <v>23</v>
      </c>
      <c r="I3062" s="69">
        <f t="shared" si="181"/>
        <v>45505</v>
      </c>
      <c r="J3062" s="30" t="str">
        <f>CHOOSE(SUMPRODUCT((K3062:L3062&gt;0)*{1,2})+1,"","переработка","норма","норма + переработка")</f>
        <v>норма</v>
      </c>
      <c r="K3062" s="30">
        <f t="shared" si="180"/>
        <v>0</v>
      </c>
      <c r="L3062" s="30">
        <f>IF(A3062="В/П",,MIN(SUMIFS(L$3:L3061,H$3:H3061,H3062,B$3:B3061,B3062)+E3062,8)-SUMIFS(L$3:L3061,H$3:H3061,H3062,B$3:B3061,B3062))</f>
        <v>8</v>
      </c>
    </row>
    <row r="3063" spans="1:12" x14ac:dyDescent="0.2">
      <c r="B3063" s="6">
        <v>45506</v>
      </c>
      <c r="C3063" s="71" t="str">
        <f t="shared" si="182"/>
        <v>Пт</v>
      </c>
      <c r="D3063" s="30" t="s">
        <v>22</v>
      </c>
      <c r="E3063" s="30">
        <v>8</v>
      </c>
      <c r="H3063" s="30" t="s">
        <v>23</v>
      </c>
      <c r="I3063" s="69">
        <f t="shared" si="181"/>
        <v>45505</v>
      </c>
      <c r="J3063" s="30" t="str">
        <f>CHOOSE(SUMPRODUCT((K3063:L3063&gt;0)*{1,2})+1,"","переработка","норма","норма + переработка")</f>
        <v>норма</v>
      </c>
      <c r="K3063" s="30">
        <f t="shared" si="180"/>
        <v>0</v>
      </c>
      <c r="L3063" s="30">
        <f>IF(A3063="В/П",,MIN(SUMIFS(L$3:L3062,H$3:H3062,H3063,B$3:B3062,B3063)+E3063,8)-SUMIFS(L$3:L3062,H$3:H3062,H3063,B$3:B3062,B3063))</f>
        <v>8</v>
      </c>
    </row>
    <row r="3064" spans="1:12" x14ac:dyDescent="0.2">
      <c r="A3064" s="66" t="s">
        <v>53</v>
      </c>
      <c r="B3064" s="6">
        <v>45507</v>
      </c>
      <c r="C3064" s="71" t="str">
        <f t="shared" si="182"/>
        <v>Сб</v>
      </c>
      <c r="E3064" s="30">
        <v>0</v>
      </c>
      <c r="H3064" s="30" t="s">
        <v>23</v>
      </c>
      <c r="I3064" s="69">
        <f t="shared" si="181"/>
        <v>45505</v>
      </c>
      <c r="J3064" s="30" t="str">
        <f>CHOOSE(SUMPRODUCT((K3064:L3064&gt;0)*{1,2})+1,"","переработка","норма","норма + переработка")</f>
        <v/>
      </c>
      <c r="K3064" s="30">
        <f t="shared" si="180"/>
        <v>0</v>
      </c>
      <c r="L3064" s="30">
        <f>IF(A3064="В/П",,MIN(SUMIFS(L$3:L3063,H$3:H3063,H3064,B$3:B3063,B3064)+E3064,8)-SUMIFS(L$3:L3063,H$3:H3063,H3064,B$3:B3063,B3064))</f>
        <v>0</v>
      </c>
    </row>
    <row r="3065" spans="1:12" x14ac:dyDescent="0.2">
      <c r="A3065" s="66" t="s">
        <v>53</v>
      </c>
      <c r="B3065" s="6">
        <v>45508</v>
      </c>
      <c r="C3065" s="71" t="str">
        <f t="shared" si="182"/>
        <v>Вс</v>
      </c>
      <c r="E3065" s="30">
        <v>0</v>
      </c>
      <c r="H3065" s="30" t="s">
        <v>23</v>
      </c>
      <c r="I3065" s="69">
        <f t="shared" si="181"/>
        <v>45505</v>
      </c>
      <c r="J3065" s="30" t="str">
        <f>CHOOSE(SUMPRODUCT((K3065:L3065&gt;0)*{1,2})+1,"","переработка","норма","норма + переработка")</f>
        <v/>
      </c>
      <c r="K3065" s="30">
        <f t="shared" si="180"/>
        <v>0</v>
      </c>
      <c r="L3065" s="30">
        <f>IF(A3065="В/П",,MIN(SUMIFS(L$3:L3064,H$3:H3064,H3065,B$3:B3064,B3065)+E3065,8)-SUMIFS(L$3:L3064,H$3:H3064,H3065,B$3:B3064,B3065))</f>
        <v>0</v>
      </c>
    </row>
    <row r="3066" spans="1:12" x14ac:dyDescent="0.2">
      <c r="B3066" s="6">
        <v>45509</v>
      </c>
      <c r="C3066" s="71" t="str">
        <f t="shared" si="182"/>
        <v>Пн</v>
      </c>
      <c r="D3066" s="30" t="s">
        <v>22</v>
      </c>
      <c r="E3066" s="30">
        <v>8</v>
      </c>
      <c r="H3066" s="30" t="s">
        <v>23</v>
      </c>
      <c r="I3066" s="69">
        <f t="shared" si="181"/>
        <v>45505</v>
      </c>
      <c r="J3066" s="30" t="str">
        <f>CHOOSE(SUMPRODUCT((K3066:L3066&gt;0)*{1,2})+1,"","переработка","норма","норма + переработка")</f>
        <v>норма</v>
      </c>
      <c r="K3066" s="30">
        <f t="shared" si="180"/>
        <v>0</v>
      </c>
      <c r="L3066" s="30">
        <f>IF(A3066="В/П",,MIN(SUMIFS(L$3:L3065,H$3:H3065,H3066,B$3:B3065,B3066)+E3066,8)-SUMIFS(L$3:L3065,H$3:H3065,H3066,B$3:B3065,B3066))</f>
        <v>8</v>
      </c>
    </row>
    <row r="3067" spans="1:12" x14ac:dyDescent="0.2">
      <c r="B3067" s="6">
        <v>45510</v>
      </c>
      <c r="C3067" s="71" t="str">
        <f t="shared" si="182"/>
        <v>Вт</v>
      </c>
      <c r="D3067" s="30" t="s">
        <v>22</v>
      </c>
      <c r="E3067" s="30">
        <v>8</v>
      </c>
      <c r="H3067" s="30" t="s">
        <v>23</v>
      </c>
      <c r="I3067" s="69">
        <f t="shared" si="181"/>
        <v>45505</v>
      </c>
      <c r="J3067" s="30" t="str">
        <f>CHOOSE(SUMPRODUCT((K3067:L3067&gt;0)*{1,2})+1,"","переработка","норма","норма + переработка")</f>
        <v>норма</v>
      </c>
      <c r="K3067" s="30">
        <f t="shared" si="180"/>
        <v>0</v>
      </c>
      <c r="L3067" s="30">
        <f>IF(A3067="В/П",,MIN(SUMIFS(L$3:L3066,H$3:H3066,H3067,B$3:B3066,B3067)+E3067,8)-SUMIFS(L$3:L3066,H$3:H3066,H3067,B$3:B3066,B3067))</f>
        <v>8</v>
      </c>
    </row>
    <row r="3068" spans="1:12" x14ac:dyDescent="0.2">
      <c r="B3068" s="6">
        <v>45511</v>
      </c>
      <c r="C3068" s="71" t="str">
        <f t="shared" si="182"/>
        <v>Ср</v>
      </c>
      <c r="D3068" s="30" t="s">
        <v>22</v>
      </c>
      <c r="E3068" s="30">
        <v>8</v>
      </c>
      <c r="H3068" s="30" t="s">
        <v>23</v>
      </c>
      <c r="I3068" s="69">
        <f t="shared" si="181"/>
        <v>45505</v>
      </c>
      <c r="J3068" s="30" t="str">
        <f>CHOOSE(SUMPRODUCT((K3068:L3068&gt;0)*{1,2})+1,"","переработка","норма","норма + переработка")</f>
        <v>норма</v>
      </c>
      <c r="K3068" s="30">
        <f t="shared" si="180"/>
        <v>0</v>
      </c>
      <c r="L3068" s="30">
        <f>IF(A3068="В/П",,MIN(SUMIFS(L$3:L3067,H$3:H3067,H3068,B$3:B3067,B3068)+E3068,8)-SUMIFS(L$3:L3067,H$3:H3067,H3068,B$3:B3067,B3068))</f>
        <v>8</v>
      </c>
    </row>
    <row r="3069" spans="1:12" x14ac:dyDescent="0.2">
      <c r="B3069" s="6">
        <v>45512</v>
      </c>
      <c r="C3069" s="71" t="str">
        <f t="shared" si="182"/>
        <v>Чт</v>
      </c>
      <c r="D3069" s="30" t="s">
        <v>22</v>
      </c>
      <c r="E3069" s="30">
        <v>8</v>
      </c>
      <c r="H3069" s="30" t="s">
        <v>23</v>
      </c>
      <c r="I3069" s="69">
        <f t="shared" si="181"/>
        <v>45505</v>
      </c>
      <c r="J3069" s="30" t="str">
        <f>CHOOSE(SUMPRODUCT((K3069:L3069&gt;0)*{1,2})+1,"","переработка","норма","норма + переработка")</f>
        <v>норма</v>
      </c>
      <c r="K3069" s="30">
        <f t="shared" si="180"/>
        <v>0</v>
      </c>
      <c r="L3069" s="30">
        <f>IF(A3069="В/П",,MIN(SUMIFS(L$3:L3068,H$3:H3068,H3069,B$3:B3068,B3069)+E3069,8)-SUMIFS(L$3:L3068,H$3:H3068,H3069,B$3:B3068,B3069))</f>
        <v>8</v>
      </c>
    </row>
    <row r="3070" spans="1:12" x14ac:dyDescent="0.2">
      <c r="B3070" s="6">
        <v>45513</v>
      </c>
      <c r="C3070" s="71" t="str">
        <f t="shared" si="182"/>
        <v>Пт</v>
      </c>
      <c r="D3070" s="30" t="s">
        <v>22</v>
      </c>
      <c r="E3070" s="30">
        <v>8</v>
      </c>
      <c r="H3070" s="30" t="s">
        <v>23</v>
      </c>
      <c r="I3070" s="69">
        <f t="shared" si="181"/>
        <v>45505</v>
      </c>
      <c r="J3070" s="30" t="str">
        <f>CHOOSE(SUMPRODUCT((K3070:L3070&gt;0)*{1,2})+1,"","переработка","норма","норма + переработка")</f>
        <v>норма</v>
      </c>
      <c r="K3070" s="30">
        <f t="shared" si="180"/>
        <v>0</v>
      </c>
      <c r="L3070" s="30">
        <f>IF(A3070="В/П",,MIN(SUMIFS(L$3:L3069,H$3:H3069,H3070,B$3:B3069,B3070)+E3070,8)-SUMIFS(L$3:L3069,H$3:H3069,H3070,B$3:B3069,B3070))</f>
        <v>8</v>
      </c>
    </row>
    <row r="3071" spans="1:12" x14ac:dyDescent="0.2">
      <c r="A3071" s="66" t="s">
        <v>53</v>
      </c>
      <c r="B3071" s="6">
        <v>45514</v>
      </c>
      <c r="C3071" s="71" t="str">
        <f t="shared" si="182"/>
        <v>Сб</v>
      </c>
      <c r="E3071" s="30">
        <v>0</v>
      </c>
      <c r="H3071" s="30" t="s">
        <v>23</v>
      </c>
      <c r="I3071" s="69">
        <f t="shared" si="181"/>
        <v>45505</v>
      </c>
      <c r="J3071" s="30" t="str">
        <f>CHOOSE(SUMPRODUCT((K3071:L3071&gt;0)*{1,2})+1,"","переработка","норма","норма + переработка")</f>
        <v/>
      </c>
      <c r="K3071" s="30">
        <f t="shared" si="180"/>
        <v>0</v>
      </c>
      <c r="L3071" s="30">
        <f>IF(A3071="В/П",,MIN(SUMIFS(L$3:L3070,H$3:H3070,H3071,B$3:B3070,B3071)+E3071,8)-SUMIFS(L$3:L3070,H$3:H3070,H3071,B$3:B3070,B3071))</f>
        <v>0</v>
      </c>
    </row>
    <row r="3072" spans="1:12" x14ac:dyDescent="0.2">
      <c r="A3072" s="66" t="s">
        <v>53</v>
      </c>
      <c r="B3072" s="6">
        <v>45515</v>
      </c>
      <c r="C3072" s="71" t="str">
        <f t="shared" si="182"/>
        <v>Вс</v>
      </c>
      <c r="E3072" s="30">
        <v>0</v>
      </c>
      <c r="H3072" s="30" t="s">
        <v>23</v>
      </c>
      <c r="I3072" s="69">
        <f t="shared" si="181"/>
        <v>45505</v>
      </c>
      <c r="J3072" s="30" t="str">
        <f>CHOOSE(SUMPRODUCT((K3072:L3072&gt;0)*{1,2})+1,"","переработка","норма","норма + переработка")</f>
        <v/>
      </c>
      <c r="K3072" s="30">
        <f t="shared" si="180"/>
        <v>0</v>
      </c>
      <c r="L3072" s="30">
        <f>IF(A3072="В/П",,MIN(SUMIFS(L$3:L3071,H$3:H3071,H3072,B$3:B3071,B3072)+E3072,8)-SUMIFS(L$3:L3071,H$3:H3071,H3072,B$3:B3071,B3072))</f>
        <v>0</v>
      </c>
    </row>
    <row r="3073" spans="1:12" x14ac:dyDescent="0.2">
      <c r="B3073" s="6">
        <v>45516</v>
      </c>
      <c r="C3073" s="71" t="str">
        <f t="shared" si="182"/>
        <v>Пн</v>
      </c>
      <c r="D3073" s="30" t="s">
        <v>22</v>
      </c>
      <c r="E3073" s="30">
        <v>8</v>
      </c>
      <c r="H3073" s="30" t="s">
        <v>23</v>
      </c>
      <c r="I3073" s="69">
        <f t="shared" si="181"/>
        <v>45505</v>
      </c>
      <c r="J3073" s="30" t="str">
        <f>CHOOSE(SUMPRODUCT((K3073:L3073&gt;0)*{1,2})+1,"","переработка","норма","норма + переработка")</f>
        <v>норма</v>
      </c>
      <c r="K3073" s="30">
        <f t="shared" si="180"/>
        <v>0</v>
      </c>
      <c r="L3073" s="30">
        <f>IF(A3073="В/П",,MIN(SUMIFS(L$3:L3072,H$3:H3072,H3073,B$3:B3072,B3073)+E3073,8)-SUMIFS(L$3:L3072,H$3:H3072,H3073,B$3:B3072,B3073))</f>
        <v>8</v>
      </c>
    </row>
    <row r="3074" spans="1:12" x14ac:dyDescent="0.2">
      <c r="B3074" s="6">
        <v>45517</v>
      </c>
      <c r="C3074" s="71" t="str">
        <f t="shared" si="182"/>
        <v>Вт</v>
      </c>
      <c r="D3074" s="30" t="s">
        <v>22</v>
      </c>
      <c r="E3074" s="30">
        <v>8</v>
      </c>
      <c r="H3074" s="30" t="s">
        <v>23</v>
      </c>
      <c r="I3074" s="69">
        <f t="shared" si="181"/>
        <v>45505</v>
      </c>
      <c r="J3074" s="30" t="str">
        <f>CHOOSE(SUMPRODUCT((K3074:L3074&gt;0)*{1,2})+1,"","переработка","норма","норма + переработка")</f>
        <v>норма</v>
      </c>
      <c r="K3074" s="30">
        <f t="shared" si="180"/>
        <v>0</v>
      </c>
      <c r="L3074" s="30">
        <f>IF(A3074="В/П",,MIN(SUMIFS(L$3:L3073,H$3:H3073,H3074,B$3:B3073,B3074)+E3074,8)-SUMIFS(L$3:L3073,H$3:H3073,H3074,B$3:B3073,B3074))</f>
        <v>8</v>
      </c>
    </row>
    <row r="3075" spans="1:12" x14ac:dyDescent="0.2">
      <c r="B3075" s="6">
        <v>45518</v>
      </c>
      <c r="C3075" s="71" t="str">
        <f t="shared" si="182"/>
        <v>Ср</v>
      </c>
      <c r="D3075" s="30" t="s">
        <v>58</v>
      </c>
      <c r="E3075" s="30">
        <v>8</v>
      </c>
      <c r="H3075" s="30" t="s">
        <v>23</v>
      </c>
      <c r="I3075" s="69">
        <f t="shared" si="181"/>
        <v>45505</v>
      </c>
      <c r="J3075" s="30" t="str">
        <f>CHOOSE(SUMPRODUCT((K3075:L3075&gt;0)*{1,2})+1,"","переработка","норма","норма + переработка")</f>
        <v>норма</v>
      </c>
      <c r="K3075" s="30">
        <f t="shared" ref="K3075:K3108" si="183">MIN(E3075,E3075-L3075)</f>
        <v>0</v>
      </c>
      <c r="L3075" s="30">
        <f>IF(A3075="В/П",,MIN(SUMIFS(L$3:L3074,H$3:H3074,H3075,B$3:B3074,B3075)+E3075,8)-SUMIFS(L$3:L3074,H$3:H3074,H3075,B$3:B3074,B3075))</f>
        <v>8</v>
      </c>
    </row>
    <row r="3076" spans="1:12" x14ac:dyDescent="0.2">
      <c r="B3076" s="6">
        <v>45519</v>
      </c>
      <c r="C3076" s="71" t="str">
        <f t="shared" si="182"/>
        <v>Чт</v>
      </c>
      <c r="D3076" s="30" t="s">
        <v>58</v>
      </c>
      <c r="E3076" s="30">
        <v>8</v>
      </c>
      <c r="H3076" s="30" t="s">
        <v>23</v>
      </c>
      <c r="I3076" s="69">
        <f t="shared" si="181"/>
        <v>45505</v>
      </c>
      <c r="J3076" s="30" t="str">
        <f>CHOOSE(SUMPRODUCT((K3076:L3076&gt;0)*{1,2})+1,"","переработка","норма","норма + переработка")</f>
        <v>норма</v>
      </c>
      <c r="K3076" s="30">
        <f t="shared" si="183"/>
        <v>0</v>
      </c>
      <c r="L3076" s="30">
        <f>IF(A3076="В/П",,MIN(SUMIFS(L$3:L3075,H$3:H3075,H3076,B$3:B3075,B3076)+E3076,8)-SUMIFS(L$3:L3075,H$3:H3075,H3076,B$3:B3075,B3076))</f>
        <v>8</v>
      </c>
    </row>
    <row r="3077" spans="1:12" x14ac:dyDescent="0.2">
      <c r="B3077" s="6">
        <v>45520</v>
      </c>
      <c r="C3077" s="71" t="str">
        <f t="shared" si="182"/>
        <v>Пт</v>
      </c>
      <c r="D3077" s="30" t="s">
        <v>58</v>
      </c>
      <c r="E3077" s="30">
        <v>8</v>
      </c>
      <c r="H3077" s="30" t="s">
        <v>23</v>
      </c>
      <c r="I3077" s="69">
        <f t="shared" si="181"/>
        <v>45505</v>
      </c>
      <c r="J3077" s="30" t="str">
        <f>CHOOSE(SUMPRODUCT((K3077:L3077&gt;0)*{1,2})+1,"","переработка","норма","норма + переработка")</f>
        <v>норма</v>
      </c>
      <c r="K3077" s="30">
        <f t="shared" si="183"/>
        <v>0</v>
      </c>
      <c r="L3077" s="30">
        <f>IF(A3077="В/П",,MIN(SUMIFS(L$3:L3076,H$3:H3076,H3077,B$3:B3076,B3077)+E3077,8)-SUMIFS(L$3:L3076,H$3:H3076,H3077,B$3:B3076,B3077))</f>
        <v>8</v>
      </c>
    </row>
    <row r="3078" spans="1:12" x14ac:dyDescent="0.2">
      <c r="A3078" s="66" t="s">
        <v>53</v>
      </c>
      <c r="B3078" s="6">
        <v>45521</v>
      </c>
      <c r="C3078" s="71" t="str">
        <f t="shared" si="182"/>
        <v>Сб</v>
      </c>
      <c r="D3078" s="30" t="s">
        <v>58</v>
      </c>
      <c r="E3078" s="30">
        <v>8</v>
      </c>
      <c r="H3078" s="30" t="s">
        <v>23</v>
      </c>
      <c r="I3078" s="69">
        <f t="shared" si="181"/>
        <v>45505</v>
      </c>
      <c r="J3078" s="30" t="str">
        <f>CHOOSE(SUMPRODUCT((K3078:L3078&gt;0)*{1,2})+1,"","переработка","норма","норма + переработка")</f>
        <v>переработка</v>
      </c>
      <c r="K3078" s="30">
        <f t="shared" si="183"/>
        <v>8</v>
      </c>
      <c r="L3078" s="30">
        <f>IF(A3078="В/П",,MIN(SUMIFS(L$3:L3077,H$3:H3077,H3078,B$3:B3077,B3078)+E3078,8)-SUMIFS(L$3:L3077,H$3:H3077,H3078,B$3:B3077,B3078))</f>
        <v>0</v>
      </c>
    </row>
    <row r="3079" spans="1:12" x14ac:dyDescent="0.2">
      <c r="A3079" s="66" t="s">
        <v>53</v>
      </c>
      <c r="B3079" s="6">
        <v>45522</v>
      </c>
      <c r="C3079" s="71" t="str">
        <f t="shared" si="182"/>
        <v>Вс</v>
      </c>
      <c r="E3079" s="30">
        <v>0</v>
      </c>
      <c r="H3079" s="30" t="s">
        <v>23</v>
      </c>
      <c r="I3079" s="69">
        <f t="shared" si="181"/>
        <v>45505</v>
      </c>
      <c r="J3079" s="30" t="str">
        <f>CHOOSE(SUMPRODUCT((K3079:L3079&gt;0)*{1,2})+1,"","переработка","норма","норма + переработка")</f>
        <v/>
      </c>
      <c r="K3079" s="30">
        <f t="shared" si="183"/>
        <v>0</v>
      </c>
      <c r="L3079" s="30">
        <f>IF(A3079="В/П",,MIN(SUMIFS(L$3:L3078,H$3:H3078,H3079,B$3:B3078,B3079)+E3079,8)-SUMIFS(L$3:L3078,H$3:H3078,H3079,B$3:B3078,B3079))</f>
        <v>0</v>
      </c>
    </row>
    <row r="3080" spans="1:12" x14ac:dyDescent="0.2">
      <c r="B3080" s="6">
        <v>45523</v>
      </c>
      <c r="C3080" s="71" t="str">
        <f t="shared" si="182"/>
        <v>Пн</v>
      </c>
      <c r="D3080" s="30" t="s">
        <v>58</v>
      </c>
      <c r="E3080" s="30">
        <v>8</v>
      </c>
      <c r="H3080" s="30" t="s">
        <v>23</v>
      </c>
      <c r="I3080" s="69">
        <f t="shared" si="181"/>
        <v>45505</v>
      </c>
      <c r="J3080" s="30" t="str">
        <f>CHOOSE(SUMPRODUCT((K3080:L3080&gt;0)*{1,2})+1,"","переработка","норма","норма + переработка")</f>
        <v>норма</v>
      </c>
      <c r="K3080" s="30">
        <f t="shared" si="183"/>
        <v>0</v>
      </c>
      <c r="L3080" s="30">
        <f>IF(A3080="В/П",,MIN(SUMIFS(L$3:L3079,H$3:H3079,H3080,B$3:B3079,B3080)+E3080,8)-SUMIFS(L$3:L3079,H$3:H3079,H3080,B$3:B3079,B3080))</f>
        <v>8</v>
      </c>
    </row>
    <row r="3081" spans="1:12" x14ac:dyDescent="0.2">
      <c r="B3081" s="6">
        <v>45524</v>
      </c>
      <c r="C3081" s="71" t="str">
        <f t="shared" si="182"/>
        <v>Вт</v>
      </c>
      <c r="D3081" s="30" t="s">
        <v>102</v>
      </c>
      <c r="E3081" s="30">
        <v>8</v>
      </c>
      <c r="H3081" s="30" t="s">
        <v>23</v>
      </c>
      <c r="I3081" s="69">
        <f t="shared" si="181"/>
        <v>45505</v>
      </c>
      <c r="J3081" s="30" t="str">
        <f>CHOOSE(SUMPRODUCT((K3081:L3081&gt;0)*{1,2})+1,"","переработка","норма","норма + переработка")</f>
        <v>норма</v>
      </c>
      <c r="K3081" s="30">
        <f t="shared" si="183"/>
        <v>0</v>
      </c>
      <c r="L3081" s="30">
        <f>IF(A3081="В/П",,MIN(SUMIFS(L$3:L3080,H$3:H3080,H3081,B$3:B3080,B3081)+E3081,8)-SUMIFS(L$3:L3080,H$3:H3080,H3081,B$3:B3080,B3081))</f>
        <v>8</v>
      </c>
    </row>
    <row r="3082" spans="1:12" x14ac:dyDescent="0.2">
      <c r="B3082" s="6">
        <v>45525</v>
      </c>
      <c r="C3082" s="71" t="str">
        <f>TEXT(B3082,"ДДД")</f>
        <v>Ср</v>
      </c>
      <c r="D3082" s="30" t="s">
        <v>102</v>
      </c>
      <c r="E3082" s="30">
        <v>4</v>
      </c>
      <c r="H3082" s="30" t="s">
        <v>23</v>
      </c>
      <c r="I3082" s="69">
        <f>EOMONTH(B3082,-1)+1</f>
        <v>45505</v>
      </c>
      <c r="J3082" s="30" t="str">
        <f>CHOOSE(SUMPRODUCT((K3082:L3082&gt;0)*{1,2})+1,"","переработка","норма","норма + переработка")</f>
        <v>норма</v>
      </c>
      <c r="K3082" s="30">
        <f>MIN(E3082,E3082-L3082)</f>
        <v>0</v>
      </c>
      <c r="L3082" s="30">
        <f>IF(A3082="В/П",,MIN(SUMIFS(L$3:L3081,H$3:H3081,H3082,B$3:B3081,B3082)+E3082,8)-SUMIFS(L$3:L3081,H$3:H3081,H3082,B$3:B3081,B3082))</f>
        <v>4</v>
      </c>
    </row>
    <row r="3083" spans="1:12" x14ac:dyDescent="0.2">
      <c r="B3083" s="6">
        <v>45525</v>
      </c>
      <c r="C3083" s="71" t="str">
        <f t="shared" si="182"/>
        <v>Ср</v>
      </c>
      <c r="D3083" s="30" t="s">
        <v>55</v>
      </c>
      <c r="E3083" s="30">
        <v>4</v>
      </c>
      <c r="H3083" s="30" t="s">
        <v>23</v>
      </c>
      <c r="I3083" s="69">
        <f t="shared" si="181"/>
        <v>45505</v>
      </c>
      <c r="J3083" s="30" t="str">
        <f>CHOOSE(SUMPRODUCT((K3083:L3083&gt;0)*{1,2})+1,"","переработка","норма","норма + переработка")</f>
        <v>норма</v>
      </c>
      <c r="K3083" s="30">
        <f t="shared" si="183"/>
        <v>0</v>
      </c>
      <c r="L3083" s="30">
        <f>IF(A3083="В/П",,MIN(SUMIFS(L$3:L3082,H$3:H3082,H3083,B$3:B3082,B3083)+E3083,8)-SUMIFS(L$3:L3082,H$3:H3082,H3083,B$3:B3082,B3083))</f>
        <v>4</v>
      </c>
    </row>
    <row r="3084" spans="1:12" x14ac:dyDescent="0.2">
      <c r="B3084" s="6">
        <v>45526</v>
      </c>
      <c r="C3084" s="71" t="str">
        <f t="shared" si="182"/>
        <v>Чт</v>
      </c>
      <c r="D3084" s="30" t="s">
        <v>55</v>
      </c>
      <c r="E3084" s="30">
        <v>8</v>
      </c>
      <c r="H3084" s="30" t="s">
        <v>23</v>
      </c>
      <c r="I3084" s="69">
        <f t="shared" si="181"/>
        <v>45505</v>
      </c>
      <c r="J3084" s="30" t="str">
        <f>CHOOSE(SUMPRODUCT((K3084:L3084&gt;0)*{1,2})+1,"","переработка","норма","норма + переработка")</f>
        <v>норма</v>
      </c>
      <c r="K3084" s="30">
        <f t="shared" si="183"/>
        <v>0</v>
      </c>
      <c r="L3084" s="30">
        <f>IF(A3084="В/П",,MIN(SUMIFS(L$3:L3083,H$3:H3083,H3084,B$3:B3083,B3084)+E3084,8)-SUMIFS(L$3:L3083,H$3:H3083,H3084,B$3:B3083,B3084))</f>
        <v>8</v>
      </c>
    </row>
    <row r="3085" spans="1:12" x14ac:dyDescent="0.2">
      <c r="B3085" s="6">
        <v>45527</v>
      </c>
      <c r="C3085" s="71" t="str">
        <f t="shared" si="182"/>
        <v>Пт</v>
      </c>
      <c r="D3085" s="30" t="s">
        <v>102</v>
      </c>
      <c r="E3085" s="30">
        <v>8</v>
      </c>
      <c r="H3085" s="30" t="s">
        <v>23</v>
      </c>
      <c r="I3085" s="69">
        <f t="shared" si="181"/>
        <v>45505</v>
      </c>
      <c r="J3085" s="30" t="str">
        <f>CHOOSE(SUMPRODUCT((K3085:L3085&gt;0)*{1,2})+1,"","переработка","норма","норма + переработка")</f>
        <v>норма</v>
      </c>
      <c r="K3085" s="30">
        <f t="shared" si="183"/>
        <v>0</v>
      </c>
      <c r="L3085" s="30">
        <f>IF(A3085="В/П",,MIN(SUMIFS(L$3:L3084,H$3:H3084,H3085,B$3:B3084,B3085)+E3085,8)-SUMIFS(L$3:L3084,H$3:H3084,H3085,B$3:B3084,B3085))</f>
        <v>8</v>
      </c>
    </row>
    <row r="3086" spans="1:12" x14ac:dyDescent="0.2">
      <c r="A3086" s="66" t="s">
        <v>53</v>
      </c>
      <c r="B3086" s="6">
        <v>45528</v>
      </c>
      <c r="C3086" s="71" t="str">
        <f t="shared" si="182"/>
        <v>Сб</v>
      </c>
      <c r="E3086" s="30">
        <v>0</v>
      </c>
      <c r="H3086" s="30" t="s">
        <v>23</v>
      </c>
      <c r="I3086" s="69">
        <f t="shared" si="181"/>
        <v>45505</v>
      </c>
      <c r="J3086" s="30" t="str">
        <f>CHOOSE(SUMPRODUCT((K3086:L3086&gt;0)*{1,2})+1,"","переработка","норма","норма + переработка")</f>
        <v/>
      </c>
      <c r="K3086" s="30">
        <f t="shared" si="183"/>
        <v>0</v>
      </c>
      <c r="L3086" s="30">
        <f>IF(A3086="В/П",,MIN(SUMIFS(L$3:L3085,H$3:H3085,H3086,B$3:B3085,B3086)+E3086,8)-SUMIFS(L$3:L3085,H$3:H3085,H3086,B$3:B3085,B3086))</f>
        <v>0</v>
      </c>
    </row>
    <row r="3087" spans="1:12" x14ac:dyDescent="0.2">
      <c r="A3087" s="66" t="s">
        <v>53</v>
      </c>
      <c r="B3087" s="6">
        <v>45529</v>
      </c>
      <c r="C3087" s="71" t="str">
        <f t="shared" si="182"/>
        <v>Вс</v>
      </c>
      <c r="E3087" s="30">
        <v>0</v>
      </c>
      <c r="H3087" s="30" t="s">
        <v>23</v>
      </c>
      <c r="I3087" s="69">
        <f t="shared" si="181"/>
        <v>45505</v>
      </c>
      <c r="J3087" s="30" t="str">
        <f>CHOOSE(SUMPRODUCT((K3087:L3087&gt;0)*{1,2})+1,"","переработка","норма","норма + переработка")</f>
        <v/>
      </c>
      <c r="K3087" s="30">
        <f t="shared" si="183"/>
        <v>0</v>
      </c>
      <c r="L3087" s="30">
        <f>IF(A3087="В/П",,MIN(SUMIFS(L$3:L3086,H$3:H3086,H3087,B$3:B3086,B3087)+E3087,8)-SUMIFS(L$3:L3086,H$3:H3086,H3087,B$3:B3086,B3087))</f>
        <v>0</v>
      </c>
    </row>
    <row r="3088" spans="1:12" x14ac:dyDescent="0.2">
      <c r="B3088" s="6">
        <v>45530</v>
      </c>
      <c r="C3088" s="71" t="str">
        <f t="shared" si="182"/>
        <v>Пн</v>
      </c>
      <c r="D3088" s="30" t="s">
        <v>102</v>
      </c>
      <c r="E3088" s="30">
        <v>8</v>
      </c>
      <c r="H3088" s="30" t="s">
        <v>23</v>
      </c>
      <c r="I3088" s="69">
        <f t="shared" si="181"/>
        <v>45505</v>
      </c>
      <c r="J3088" s="30" t="str">
        <f>CHOOSE(SUMPRODUCT((K3088:L3088&gt;0)*{1,2})+1,"","переработка","норма","норма + переработка")</f>
        <v>норма</v>
      </c>
      <c r="K3088" s="30">
        <f t="shared" si="183"/>
        <v>0</v>
      </c>
      <c r="L3088" s="30">
        <f>IF(A3088="В/П",,MIN(SUMIFS(L$3:L3087,H$3:H3087,H3088,B$3:B3087,B3088)+E3088,8)-SUMIFS(L$3:L3087,H$3:H3087,H3088,B$3:B3087,B3088))</f>
        <v>8</v>
      </c>
    </row>
    <row r="3089" spans="1:12" x14ac:dyDescent="0.2">
      <c r="B3089" s="6">
        <v>45531</v>
      </c>
      <c r="C3089" s="71" t="str">
        <f t="shared" si="182"/>
        <v>Вт</v>
      </c>
      <c r="D3089" s="30" t="s">
        <v>102</v>
      </c>
      <c r="E3089" s="30">
        <v>8</v>
      </c>
      <c r="H3089" s="30" t="s">
        <v>23</v>
      </c>
      <c r="I3089" s="69">
        <f t="shared" si="181"/>
        <v>45505</v>
      </c>
      <c r="J3089" s="30" t="str">
        <f>CHOOSE(SUMPRODUCT((K3089:L3089&gt;0)*{1,2})+1,"","переработка","норма","норма + переработка")</f>
        <v>норма</v>
      </c>
      <c r="K3089" s="30">
        <f t="shared" si="183"/>
        <v>0</v>
      </c>
      <c r="L3089" s="30">
        <f>IF(A3089="В/П",,MIN(SUMIFS(L$3:L3088,H$3:H3088,H3089,B$3:B3088,B3089)+E3089,8)-SUMIFS(L$3:L3088,H$3:H3088,H3089,B$3:B3088,B3089))</f>
        <v>8</v>
      </c>
    </row>
    <row r="3090" spans="1:12" x14ac:dyDescent="0.2">
      <c r="B3090" s="6">
        <v>45532</v>
      </c>
      <c r="C3090" s="71" t="str">
        <f t="shared" si="182"/>
        <v>Ср</v>
      </c>
      <c r="D3090" s="30" t="s">
        <v>102</v>
      </c>
      <c r="E3090" s="30">
        <v>8</v>
      </c>
      <c r="H3090" s="30" t="s">
        <v>23</v>
      </c>
      <c r="I3090" s="69">
        <f t="shared" si="181"/>
        <v>45505</v>
      </c>
      <c r="J3090" s="30" t="str">
        <f>CHOOSE(SUMPRODUCT((K3090:L3090&gt;0)*{1,2})+1,"","переработка","норма","норма + переработка")</f>
        <v>норма</v>
      </c>
      <c r="K3090" s="30">
        <f t="shared" si="183"/>
        <v>0</v>
      </c>
      <c r="L3090" s="30">
        <f>IF(A3090="В/П",,MIN(SUMIFS(L$3:L3089,H$3:H3089,H3090,B$3:B3089,B3090)+E3090,8)-SUMIFS(L$3:L3089,H$3:H3089,H3090,B$3:B3089,B3090))</f>
        <v>8</v>
      </c>
    </row>
    <row r="3091" spans="1:12" x14ac:dyDescent="0.2">
      <c r="B3091" s="6">
        <v>45533</v>
      </c>
      <c r="C3091" s="71" t="str">
        <f t="shared" si="182"/>
        <v>Чт</v>
      </c>
      <c r="D3091" s="30" t="s">
        <v>102</v>
      </c>
      <c r="E3091" s="30">
        <v>8</v>
      </c>
      <c r="H3091" s="30" t="s">
        <v>23</v>
      </c>
      <c r="I3091" s="69">
        <f t="shared" si="181"/>
        <v>45505</v>
      </c>
      <c r="J3091" s="30" t="str">
        <f>CHOOSE(SUMPRODUCT((K3091:L3091&gt;0)*{1,2})+1,"","переработка","норма","норма + переработка")</f>
        <v>норма</v>
      </c>
      <c r="K3091" s="30">
        <f t="shared" si="183"/>
        <v>0</v>
      </c>
      <c r="L3091" s="30">
        <f>IF(A3091="В/П",,MIN(SUMIFS(L$3:L3090,H$3:H3090,H3091,B$3:B3090,B3091)+E3091,8)-SUMIFS(L$3:L3090,H$3:H3090,H3091,B$3:B3090,B3091))</f>
        <v>8</v>
      </c>
    </row>
    <row r="3092" spans="1:12" x14ac:dyDescent="0.2">
      <c r="B3092" s="6">
        <v>45534</v>
      </c>
      <c r="C3092" s="71" t="str">
        <f t="shared" si="182"/>
        <v>Пт</v>
      </c>
      <c r="D3092" s="30" t="s">
        <v>102</v>
      </c>
      <c r="E3092" s="30">
        <v>8</v>
      </c>
      <c r="H3092" s="30" t="s">
        <v>23</v>
      </c>
      <c r="I3092" s="69">
        <f t="shared" si="181"/>
        <v>45505</v>
      </c>
      <c r="J3092" s="30" t="str">
        <f>CHOOSE(SUMPRODUCT((K3092:L3092&gt;0)*{1,2})+1,"","переработка","норма","норма + переработка")</f>
        <v>норма</v>
      </c>
      <c r="K3092" s="30">
        <f t="shared" si="183"/>
        <v>0</v>
      </c>
      <c r="L3092" s="30">
        <f>IF(A3092="В/П",,MIN(SUMIFS(L$3:L3091,H$3:H3091,H3092,B$3:B3091,B3092)+E3092,8)-SUMIFS(L$3:L3091,H$3:H3091,H3092,B$3:B3091,B3092))</f>
        <v>8</v>
      </c>
    </row>
    <row r="3093" spans="1:12" x14ac:dyDescent="0.2">
      <c r="A3093" s="66" t="s">
        <v>53</v>
      </c>
      <c r="B3093" s="6">
        <v>45535</v>
      </c>
      <c r="C3093" s="71" t="str">
        <f t="shared" si="182"/>
        <v>Сб</v>
      </c>
      <c r="E3093" s="30">
        <v>0</v>
      </c>
      <c r="H3093" s="30" t="s">
        <v>23</v>
      </c>
      <c r="I3093" s="69">
        <f t="shared" si="181"/>
        <v>45505</v>
      </c>
      <c r="J3093" s="30" t="str">
        <f>CHOOSE(SUMPRODUCT((K3093:L3093&gt;0)*{1,2})+1,"","переработка","норма","норма + переработка")</f>
        <v/>
      </c>
      <c r="K3093" s="30">
        <f t="shared" si="183"/>
        <v>0</v>
      </c>
      <c r="L3093" s="30">
        <f>IF(A3093="В/П",,MIN(SUMIFS(L$3:L3092,H$3:H3092,H3093,B$3:B3092,B3093)+E3093,8)-SUMIFS(L$3:L3092,H$3:H3092,H3093,B$3:B3092,B3093))</f>
        <v>0</v>
      </c>
    </row>
    <row r="3094" spans="1:12" x14ac:dyDescent="0.2">
      <c r="B3094" s="6">
        <v>45505</v>
      </c>
      <c r="C3094" s="71" t="str">
        <f t="shared" ref="C3094:C3124" si="184">TEXT(B3094,"ДДД")</f>
        <v>Чт</v>
      </c>
      <c r="D3094" s="30" t="s">
        <v>91</v>
      </c>
      <c r="E3094" s="30">
        <v>8</v>
      </c>
      <c r="H3094" s="30" t="s">
        <v>15</v>
      </c>
      <c r="I3094" s="69">
        <f t="shared" ref="I3094:I3124" si="185">EOMONTH(B3094,-1)+1</f>
        <v>45505</v>
      </c>
      <c r="J3094" s="30" t="str">
        <f>CHOOSE(SUMPRODUCT((K3094:L3094&gt;0)*{1,2})+1,"","переработка","норма","норма + переработка")</f>
        <v>норма</v>
      </c>
      <c r="K3094" s="30">
        <f t="shared" si="183"/>
        <v>0</v>
      </c>
      <c r="L3094" s="30">
        <f>IF(A3094="В/П",,MIN(SUMIFS(L$3:L3093,H$3:H3093,H3094,B$3:B3093,B3094)+E3094,8)-SUMIFS(L$3:L3093,H$3:H3093,H3094,B$3:B3093,B3094))</f>
        <v>8</v>
      </c>
    </row>
    <row r="3095" spans="1:12" x14ac:dyDescent="0.2">
      <c r="B3095" s="6">
        <v>45506</v>
      </c>
      <c r="C3095" s="71" t="str">
        <f t="shared" si="184"/>
        <v>Пт</v>
      </c>
      <c r="D3095" s="30" t="s">
        <v>91</v>
      </c>
      <c r="E3095" s="30">
        <v>8</v>
      </c>
      <c r="H3095" s="30" t="s">
        <v>15</v>
      </c>
      <c r="I3095" s="69">
        <f t="shared" si="185"/>
        <v>45505</v>
      </c>
      <c r="J3095" s="30" t="str">
        <f>CHOOSE(SUMPRODUCT((K3095:L3095&gt;0)*{1,2})+1,"","переработка","норма","норма + переработка")</f>
        <v>норма</v>
      </c>
      <c r="K3095" s="30">
        <f t="shared" si="183"/>
        <v>0</v>
      </c>
      <c r="L3095" s="30">
        <f>IF(A3095="В/П",,MIN(SUMIFS(L$3:L3094,H$3:H3094,H3095,B$3:B3094,B3095)+E3095,8)-SUMIFS(L$3:L3094,H$3:H3094,H3095,B$3:B3094,B3095))</f>
        <v>8</v>
      </c>
    </row>
    <row r="3096" spans="1:12" x14ac:dyDescent="0.2">
      <c r="A3096" s="66" t="s">
        <v>53</v>
      </c>
      <c r="B3096" s="6">
        <v>45507</v>
      </c>
      <c r="C3096" s="71" t="str">
        <f t="shared" si="184"/>
        <v>Сб</v>
      </c>
      <c r="E3096" s="30">
        <v>0</v>
      </c>
      <c r="H3096" s="30" t="s">
        <v>15</v>
      </c>
      <c r="I3096" s="69">
        <f t="shared" si="185"/>
        <v>45505</v>
      </c>
      <c r="J3096" s="30" t="str">
        <f>CHOOSE(SUMPRODUCT((K3096:L3096&gt;0)*{1,2})+1,"","переработка","норма","норма + переработка")</f>
        <v/>
      </c>
      <c r="K3096" s="30">
        <f t="shared" si="183"/>
        <v>0</v>
      </c>
      <c r="L3096" s="30">
        <f>IF(A3096="В/П",,MIN(SUMIFS(L$3:L3095,H$3:H3095,H3096,B$3:B3095,B3096)+E3096,8)-SUMIFS(L$3:L3095,H$3:H3095,H3096,B$3:B3095,B3096))</f>
        <v>0</v>
      </c>
    </row>
    <row r="3097" spans="1:12" x14ac:dyDescent="0.2">
      <c r="A3097" s="66" t="s">
        <v>53</v>
      </c>
      <c r="B3097" s="6">
        <v>45508</v>
      </c>
      <c r="C3097" s="71" t="str">
        <f t="shared" si="184"/>
        <v>Вс</v>
      </c>
      <c r="E3097" s="30">
        <v>0</v>
      </c>
      <c r="H3097" s="30" t="s">
        <v>15</v>
      </c>
      <c r="I3097" s="69">
        <f t="shared" si="185"/>
        <v>45505</v>
      </c>
      <c r="J3097" s="30" t="str">
        <f>CHOOSE(SUMPRODUCT((K3097:L3097&gt;0)*{1,2})+1,"","переработка","норма","норма + переработка")</f>
        <v/>
      </c>
      <c r="K3097" s="30">
        <f t="shared" si="183"/>
        <v>0</v>
      </c>
      <c r="L3097" s="30">
        <f>IF(A3097="В/П",,MIN(SUMIFS(L$3:L3096,H$3:H3096,H3097,B$3:B3096,B3097)+E3097,8)-SUMIFS(L$3:L3096,H$3:H3096,H3097,B$3:B3096,B3097))</f>
        <v>0</v>
      </c>
    </row>
    <row r="3098" spans="1:12" x14ac:dyDescent="0.2">
      <c r="B3098" s="6">
        <v>45509</v>
      </c>
      <c r="C3098" s="71" t="str">
        <f t="shared" si="184"/>
        <v>Пн</v>
      </c>
      <c r="D3098" s="30" t="s">
        <v>91</v>
      </c>
      <c r="E3098" s="30">
        <v>8</v>
      </c>
      <c r="H3098" s="30" t="s">
        <v>15</v>
      </c>
      <c r="I3098" s="69">
        <f t="shared" si="185"/>
        <v>45505</v>
      </c>
      <c r="J3098" s="30" t="str">
        <f>CHOOSE(SUMPRODUCT((K3098:L3098&gt;0)*{1,2})+1,"","переработка","норма","норма + переработка")</f>
        <v>норма</v>
      </c>
      <c r="K3098" s="30">
        <f t="shared" si="183"/>
        <v>0</v>
      </c>
      <c r="L3098" s="30">
        <f>IF(A3098="В/П",,MIN(SUMIFS(L$3:L3097,H$3:H3097,H3098,B$3:B3097,B3098)+E3098,8)-SUMIFS(L$3:L3097,H$3:H3097,H3098,B$3:B3097,B3098))</f>
        <v>8</v>
      </c>
    </row>
    <row r="3099" spans="1:12" x14ac:dyDescent="0.2">
      <c r="B3099" s="6">
        <v>45510</v>
      </c>
      <c r="C3099" s="71" t="str">
        <f t="shared" si="184"/>
        <v>Вт</v>
      </c>
      <c r="D3099" s="30" t="s">
        <v>91</v>
      </c>
      <c r="E3099" s="30">
        <v>8</v>
      </c>
      <c r="H3099" s="30" t="s">
        <v>15</v>
      </c>
      <c r="I3099" s="69">
        <f t="shared" si="185"/>
        <v>45505</v>
      </c>
      <c r="J3099" s="30" t="str">
        <f>CHOOSE(SUMPRODUCT((K3099:L3099&gt;0)*{1,2})+1,"","переработка","норма","норма + переработка")</f>
        <v>норма</v>
      </c>
      <c r="K3099" s="30">
        <f t="shared" si="183"/>
        <v>0</v>
      </c>
      <c r="L3099" s="30">
        <f>IF(A3099="В/П",,MIN(SUMIFS(L$3:L3098,H$3:H3098,H3099,B$3:B3098,B3099)+E3099,8)-SUMIFS(L$3:L3098,H$3:H3098,H3099,B$3:B3098,B3099))</f>
        <v>8</v>
      </c>
    </row>
    <row r="3100" spans="1:12" x14ac:dyDescent="0.2">
      <c r="B3100" s="6">
        <v>45511</v>
      </c>
      <c r="C3100" s="71" t="str">
        <f t="shared" si="184"/>
        <v>Ср</v>
      </c>
      <c r="D3100" s="30" t="s">
        <v>91</v>
      </c>
      <c r="E3100" s="30">
        <v>8</v>
      </c>
      <c r="H3100" s="30" t="s">
        <v>15</v>
      </c>
      <c r="I3100" s="69">
        <f t="shared" si="185"/>
        <v>45505</v>
      </c>
      <c r="J3100" s="30" t="str">
        <f>CHOOSE(SUMPRODUCT((K3100:L3100&gt;0)*{1,2})+1,"","переработка","норма","норма + переработка")</f>
        <v>норма</v>
      </c>
      <c r="K3100" s="30">
        <f t="shared" si="183"/>
        <v>0</v>
      </c>
      <c r="L3100" s="30">
        <f>IF(A3100="В/П",,MIN(SUMIFS(L$3:L3099,H$3:H3099,H3100,B$3:B3099,B3100)+E3100,8)-SUMIFS(L$3:L3099,H$3:H3099,H3100,B$3:B3099,B3100))</f>
        <v>8</v>
      </c>
    </row>
    <row r="3101" spans="1:12" x14ac:dyDescent="0.2">
      <c r="B3101" s="6">
        <v>45512</v>
      </c>
      <c r="C3101" s="71" t="str">
        <f t="shared" si="184"/>
        <v>Чт</v>
      </c>
      <c r="D3101" s="30" t="s">
        <v>91</v>
      </c>
      <c r="E3101" s="30">
        <v>8</v>
      </c>
      <c r="H3101" s="30" t="s">
        <v>15</v>
      </c>
      <c r="I3101" s="69">
        <f t="shared" si="185"/>
        <v>45505</v>
      </c>
      <c r="J3101" s="30" t="str">
        <f>CHOOSE(SUMPRODUCT((K3101:L3101&gt;0)*{1,2})+1,"","переработка","норма","норма + переработка")</f>
        <v>норма</v>
      </c>
      <c r="K3101" s="30">
        <f t="shared" si="183"/>
        <v>0</v>
      </c>
      <c r="L3101" s="30">
        <f>IF(A3101="В/П",,MIN(SUMIFS(L$3:L3100,H$3:H3100,H3101,B$3:B3100,B3101)+E3101,8)-SUMIFS(L$3:L3100,H$3:H3100,H3101,B$3:B3100,B3101))</f>
        <v>8</v>
      </c>
    </row>
    <row r="3102" spans="1:12" x14ac:dyDescent="0.2">
      <c r="B3102" s="6">
        <v>45513</v>
      </c>
      <c r="C3102" s="71" t="str">
        <f t="shared" si="184"/>
        <v>Пт</v>
      </c>
      <c r="D3102" s="30" t="s">
        <v>91</v>
      </c>
      <c r="E3102" s="30">
        <v>8</v>
      </c>
      <c r="H3102" s="30" t="s">
        <v>15</v>
      </c>
      <c r="I3102" s="69">
        <f t="shared" si="185"/>
        <v>45505</v>
      </c>
      <c r="J3102" s="30" t="str">
        <f>CHOOSE(SUMPRODUCT((K3102:L3102&gt;0)*{1,2})+1,"","переработка","норма","норма + переработка")</f>
        <v>норма</v>
      </c>
      <c r="K3102" s="30">
        <f t="shared" si="183"/>
        <v>0</v>
      </c>
      <c r="L3102" s="30">
        <f>IF(A3102="В/П",,MIN(SUMIFS(L$3:L3101,H$3:H3101,H3102,B$3:B3101,B3102)+E3102,8)-SUMIFS(L$3:L3101,H$3:H3101,H3102,B$3:B3101,B3102))</f>
        <v>8</v>
      </c>
    </row>
    <row r="3103" spans="1:12" x14ac:dyDescent="0.2">
      <c r="A3103" s="66" t="s">
        <v>53</v>
      </c>
      <c r="B3103" s="6">
        <v>45514</v>
      </c>
      <c r="C3103" s="71" t="str">
        <f t="shared" si="184"/>
        <v>Сб</v>
      </c>
      <c r="E3103" s="30">
        <v>0</v>
      </c>
      <c r="H3103" s="30" t="s">
        <v>15</v>
      </c>
      <c r="I3103" s="69">
        <f t="shared" si="185"/>
        <v>45505</v>
      </c>
      <c r="J3103" s="30" t="str">
        <f>CHOOSE(SUMPRODUCT((K3103:L3103&gt;0)*{1,2})+1,"","переработка","норма","норма + переработка")</f>
        <v/>
      </c>
      <c r="K3103" s="30">
        <f t="shared" si="183"/>
        <v>0</v>
      </c>
      <c r="L3103" s="30">
        <f>IF(A3103="В/П",,MIN(SUMIFS(L$3:L3102,H$3:H3102,H3103,B$3:B3102,B3103)+E3103,8)-SUMIFS(L$3:L3102,H$3:H3102,H3103,B$3:B3102,B3103))</f>
        <v>0</v>
      </c>
    </row>
    <row r="3104" spans="1:12" x14ac:dyDescent="0.2">
      <c r="A3104" s="66" t="s">
        <v>53</v>
      </c>
      <c r="B3104" s="6">
        <v>45515</v>
      </c>
      <c r="C3104" s="71" t="str">
        <f t="shared" si="184"/>
        <v>Вс</v>
      </c>
      <c r="E3104" s="30">
        <v>0</v>
      </c>
      <c r="H3104" s="30" t="s">
        <v>15</v>
      </c>
      <c r="I3104" s="69">
        <f t="shared" si="185"/>
        <v>45505</v>
      </c>
      <c r="J3104" s="30" t="str">
        <f>CHOOSE(SUMPRODUCT((K3104:L3104&gt;0)*{1,2})+1,"","переработка","норма","норма + переработка")</f>
        <v/>
      </c>
      <c r="K3104" s="30">
        <f t="shared" si="183"/>
        <v>0</v>
      </c>
      <c r="L3104" s="30">
        <f>IF(A3104="В/П",,MIN(SUMIFS(L$3:L3103,H$3:H3103,H3104,B$3:B3103,B3104)+E3104,8)-SUMIFS(L$3:L3103,H$3:H3103,H3104,B$3:B3103,B3104))</f>
        <v>0</v>
      </c>
    </row>
    <row r="3105" spans="1:12" x14ac:dyDescent="0.2">
      <c r="B3105" s="6">
        <v>45516</v>
      </c>
      <c r="C3105" s="71" t="str">
        <f t="shared" si="184"/>
        <v>Пн</v>
      </c>
      <c r="D3105" s="30" t="s">
        <v>91</v>
      </c>
      <c r="E3105" s="30">
        <v>8</v>
      </c>
      <c r="H3105" s="30" t="s">
        <v>15</v>
      </c>
      <c r="I3105" s="69">
        <f t="shared" si="185"/>
        <v>45505</v>
      </c>
      <c r="J3105" s="30" t="str">
        <f>CHOOSE(SUMPRODUCT((K3105:L3105&gt;0)*{1,2})+1,"","переработка","норма","норма + переработка")</f>
        <v>норма</v>
      </c>
      <c r="K3105" s="30">
        <f t="shared" si="183"/>
        <v>0</v>
      </c>
      <c r="L3105" s="30">
        <f>IF(A3105="В/П",,MIN(SUMIFS(L$3:L3104,H$3:H3104,H3105,B$3:B3104,B3105)+E3105,8)-SUMIFS(L$3:L3104,H$3:H3104,H3105,B$3:B3104,B3105))</f>
        <v>8</v>
      </c>
    </row>
    <row r="3106" spans="1:12" x14ac:dyDescent="0.2">
      <c r="B3106" s="6">
        <v>45517</v>
      </c>
      <c r="C3106" s="71" t="str">
        <f t="shared" si="184"/>
        <v>Вт</v>
      </c>
      <c r="D3106" s="30" t="s">
        <v>91</v>
      </c>
      <c r="E3106" s="30">
        <v>8</v>
      </c>
      <c r="H3106" s="30" t="s">
        <v>15</v>
      </c>
      <c r="I3106" s="69">
        <f t="shared" si="185"/>
        <v>45505</v>
      </c>
      <c r="J3106" s="30" t="str">
        <f>CHOOSE(SUMPRODUCT((K3106:L3106&gt;0)*{1,2})+1,"","переработка","норма","норма + переработка")</f>
        <v>норма</v>
      </c>
      <c r="K3106" s="30">
        <f t="shared" si="183"/>
        <v>0</v>
      </c>
      <c r="L3106" s="30">
        <f>IF(A3106="В/П",,MIN(SUMIFS(L$3:L3105,H$3:H3105,H3106,B$3:B3105,B3106)+E3106,8)-SUMIFS(L$3:L3105,H$3:H3105,H3106,B$3:B3105,B3106))</f>
        <v>8</v>
      </c>
    </row>
    <row r="3107" spans="1:12" x14ac:dyDescent="0.2">
      <c r="B3107" s="6">
        <v>45518</v>
      </c>
      <c r="C3107" s="71" t="str">
        <f t="shared" si="184"/>
        <v>Ср</v>
      </c>
      <c r="D3107" s="30" t="s">
        <v>91</v>
      </c>
      <c r="E3107" s="30">
        <v>8</v>
      </c>
      <c r="H3107" s="30" t="s">
        <v>15</v>
      </c>
      <c r="I3107" s="69">
        <f t="shared" si="185"/>
        <v>45505</v>
      </c>
      <c r="J3107" s="30" t="str">
        <f>CHOOSE(SUMPRODUCT((K3107:L3107&gt;0)*{1,2})+1,"","переработка","норма","норма + переработка")</f>
        <v>норма</v>
      </c>
      <c r="K3107" s="30">
        <f t="shared" si="183"/>
        <v>0</v>
      </c>
      <c r="L3107" s="30">
        <f>IF(A3107="В/П",,MIN(SUMIFS(L$3:L3106,H$3:H3106,H3107,B$3:B3106,B3107)+E3107,8)-SUMIFS(L$3:L3106,H$3:H3106,H3107,B$3:B3106,B3107))</f>
        <v>8</v>
      </c>
    </row>
    <row r="3108" spans="1:12" x14ac:dyDescent="0.2">
      <c r="B3108" s="6">
        <v>45519</v>
      </c>
      <c r="C3108" s="71" t="str">
        <f t="shared" si="184"/>
        <v>Чт</v>
      </c>
      <c r="D3108" s="30" t="s">
        <v>91</v>
      </c>
      <c r="E3108" s="30">
        <v>8</v>
      </c>
      <c r="H3108" s="30" t="s">
        <v>15</v>
      </c>
      <c r="I3108" s="69">
        <f t="shared" si="185"/>
        <v>45505</v>
      </c>
      <c r="J3108" s="30" t="str">
        <f>CHOOSE(SUMPRODUCT((K3108:L3108&gt;0)*{1,2})+1,"","переработка","норма","норма + переработка")</f>
        <v>норма</v>
      </c>
      <c r="K3108" s="30">
        <f t="shared" si="183"/>
        <v>0</v>
      </c>
      <c r="L3108" s="30">
        <f>IF(A3108="В/П",,MIN(SUMIFS(L$3:L3107,H$3:H3107,H3108,B$3:B3107,B3108)+E3108,8)-SUMIFS(L$3:L3107,H$3:H3107,H3108,B$3:B3107,B3108))</f>
        <v>8</v>
      </c>
    </row>
    <row r="3109" spans="1:12" x14ac:dyDescent="0.2">
      <c r="B3109" s="6">
        <v>45520</v>
      </c>
      <c r="C3109" s="71" t="str">
        <f t="shared" si="184"/>
        <v>Пт</v>
      </c>
      <c r="D3109" s="30" t="s">
        <v>91</v>
      </c>
      <c r="E3109" s="30">
        <v>8</v>
      </c>
      <c r="H3109" s="30" t="s">
        <v>15</v>
      </c>
      <c r="I3109" s="69">
        <f t="shared" si="185"/>
        <v>45505</v>
      </c>
      <c r="J3109" s="30" t="str">
        <f>CHOOSE(SUMPRODUCT((K3109:L3109&gt;0)*{1,2})+1,"","переработка","норма","норма + переработка")</f>
        <v>норма</v>
      </c>
      <c r="K3109" s="30">
        <f t="shared" ref="K3109:K3124" si="186">MIN(E3109,E3109-L3109)</f>
        <v>0</v>
      </c>
      <c r="L3109" s="30">
        <f>IF(A3109="В/П",,MIN(SUMIFS(L$3:L3108,H$3:H3108,H3109,B$3:B3108,B3109)+E3109,8)-SUMIFS(L$3:L3108,H$3:H3108,H3109,B$3:B3108,B3109))</f>
        <v>8</v>
      </c>
    </row>
    <row r="3110" spans="1:12" x14ac:dyDescent="0.2">
      <c r="A3110" s="66" t="s">
        <v>53</v>
      </c>
      <c r="B3110" s="6">
        <v>45521</v>
      </c>
      <c r="C3110" s="71" t="str">
        <f t="shared" si="184"/>
        <v>Сб</v>
      </c>
      <c r="E3110" s="30">
        <v>0</v>
      </c>
      <c r="H3110" s="30" t="s">
        <v>15</v>
      </c>
      <c r="I3110" s="69">
        <f t="shared" si="185"/>
        <v>45505</v>
      </c>
      <c r="J3110" s="30" t="str">
        <f>CHOOSE(SUMPRODUCT((K3110:L3110&gt;0)*{1,2})+1,"","переработка","норма","норма + переработка")</f>
        <v/>
      </c>
      <c r="K3110" s="30">
        <f t="shared" si="186"/>
        <v>0</v>
      </c>
      <c r="L3110" s="30">
        <f>IF(A3110="В/П",,MIN(SUMIFS(L$3:L3109,H$3:H3109,H3110,B$3:B3109,B3110)+E3110,8)-SUMIFS(L$3:L3109,H$3:H3109,H3110,B$3:B3109,B3110))</f>
        <v>0</v>
      </c>
    </row>
    <row r="3111" spans="1:12" x14ac:dyDescent="0.2">
      <c r="A3111" s="66" t="s">
        <v>53</v>
      </c>
      <c r="B3111" s="6">
        <v>45522</v>
      </c>
      <c r="C3111" s="71" t="str">
        <f t="shared" si="184"/>
        <v>Вс</v>
      </c>
      <c r="E3111" s="30">
        <v>0</v>
      </c>
      <c r="H3111" s="30" t="s">
        <v>15</v>
      </c>
      <c r="I3111" s="69">
        <f t="shared" si="185"/>
        <v>45505</v>
      </c>
      <c r="J3111" s="30" t="str">
        <f>CHOOSE(SUMPRODUCT((K3111:L3111&gt;0)*{1,2})+1,"","переработка","норма","норма + переработка")</f>
        <v/>
      </c>
      <c r="K3111" s="30">
        <f t="shared" si="186"/>
        <v>0</v>
      </c>
      <c r="L3111" s="30">
        <f>IF(A3111="В/П",,MIN(SUMIFS(L$3:L3110,H$3:H3110,H3111,B$3:B3110,B3111)+E3111,8)-SUMIFS(L$3:L3110,H$3:H3110,H3111,B$3:B3110,B3111))</f>
        <v>0</v>
      </c>
    </row>
    <row r="3112" spans="1:12" x14ac:dyDescent="0.2">
      <c r="B3112" s="6">
        <v>45523</v>
      </c>
      <c r="C3112" s="71" t="str">
        <f t="shared" si="184"/>
        <v>Пн</v>
      </c>
      <c r="D3112" s="30" t="s">
        <v>91</v>
      </c>
      <c r="E3112" s="30">
        <v>8</v>
      </c>
      <c r="H3112" s="30" t="s">
        <v>15</v>
      </c>
      <c r="I3112" s="69">
        <f t="shared" si="185"/>
        <v>45505</v>
      </c>
      <c r="J3112" s="30" t="str">
        <f>CHOOSE(SUMPRODUCT((K3112:L3112&gt;0)*{1,2})+1,"","переработка","норма","норма + переработка")</f>
        <v>норма</v>
      </c>
      <c r="K3112" s="30">
        <f t="shared" si="186"/>
        <v>0</v>
      </c>
      <c r="L3112" s="30">
        <f>IF(A3112="В/П",,MIN(SUMIFS(L$3:L3111,H$3:H3111,H3112,B$3:B3111,B3112)+E3112,8)-SUMIFS(L$3:L3111,H$3:H3111,H3112,B$3:B3111,B3112))</f>
        <v>8</v>
      </c>
    </row>
    <row r="3113" spans="1:12" x14ac:dyDescent="0.2">
      <c r="B3113" s="6">
        <v>45524</v>
      </c>
      <c r="C3113" s="71" t="str">
        <f t="shared" si="184"/>
        <v>Вт</v>
      </c>
      <c r="D3113" s="30" t="s">
        <v>91</v>
      </c>
      <c r="E3113" s="30">
        <v>8</v>
      </c>
      <c r="H3113" s="30" t="s">
        <v>15</v>
      </c>
      <c r="I3113" s="69">
        <f t="shared" si="185"/>
        <v>45505</v>
      </c>
      <c r="J3113" s="30" t="str">
        <f>CHOOSE(SUMPRODUCT((K3113:L3113&gt;0)*{1,2})+1,"","переработка","норма","норма + переработка")</f>
        <v>норма</v>
      </c>
      <c r="K3113" s="30">
        <f t="shared" si="186"/>
        <v>0</v>
      </c>
      <c r="L3113" s="30">
        <f>IF(A3113="В/П",,MIN(SUMIFS(L$3:L3112,H$3:H3112,H3113,B$3:B3112,B3113)+E3113,8)-SUMIFS(L$3:L3112,H$3:H3112,H3113,B$3:B3112,B3113))</f>
        <v>8</v>
      </c>
    </row>
    <row r="3114" spans="1:12" x14ac:dyDescent="0.2">
      <c r="B3114" s="6">
        <v>45525</v>
      </c>
      <c r="C3114" s="71" t="str">
        <f t="shared" si="184"/>
        <v>Ср</v>
      </c>
      <c r="D3114" s="30" t="s">
        <v>16</v>
      </c>
      <c r="E3114" s="30">
        <v>8</v>
      </c>
      <c r="H3114" s="30" t="s">
        <v>15</v>
      </c>
      <c r="I3114" s="69">
        <f t="shared" si="185"/>
        <v>45505</v>
      </c>
      <c r="J3114" s="30" t="str">
        <f>CHOOSE(SUMPRODUCT((K3114:L3114&gt;0)*{1,2})+1,"","переработка","норма","норма + переработка")</f>
        <v>норма</v>
      </c>
      <c r="K3114" s="30">
        <f t="shared" si="186"/>
        <v>0</v>
      </c>
      <c r="L3114" s="30">
        <f>IF(A3114="В/П",,MIN(SUMIFS(L$3:L3113,H$3:H3113,H3114,B$3:B3113,B3114)+E3114,8)-SUMIFS(L$3:L3113,H$3:H3113,H3114,B$3:B3113,B3114))</f>
        <v>8</v>
      </c>
    </row>
    <row r="3115" spans="1:12" x14ac:dyDescent="0.2">
      <c r="B3115" s="6">
        <v>45526</v>
      </c>
      <c r="C3115" s="71" t="str">
        <f t="shared" si="184"/>
        <v>Чт</v>
      </c>
      <c r="D3115" s="30" t="s">
        <v>91</v>
      </c>
      <c r="E3115" s="30">
        <v>8</v>
      </c>
      <c r="H3115" s="30" t="s">
        <v>15</v>
      </c>
      <c r="I3115" s="69">
        <f t="shared" si="185"/>
        <v>45505</v>
      </c>
      <c r="J3115" s="30" t="str">
        <f>CHOOSE(SUMPRODUCT((K3115:L3115&gt;0)*{1,2})+1,"","переработка","норма","норма + переработка")</f>
        <v>норма</v>
      </c>
      <c r="K3115" s="30">
        <f t="shared" si="186"/>
        <v>0</v>
      </c>
      <c r="L3115" s="30">
        <f>IF(A3115="В/П",,MIN(SUMIFS(L$3:L3114,H$3:H3114,H3115,B$3:B3114,B3115)+E3115,8)-SUMIFS(L$3:L3114,H$3:H3114,H3115,B$3:B3114,B3115))</f>
        <v>8</v>
      </c>
    </row>
    <row r="3116" spans="1:12" x14ac:dyDescent="0.2">
      <c r="B3116" s="6">
        <v>45527</v>
      </c>
      <c r="C3116" s="71" t="str">
        <f t="shared" si="184"/>
        <v>Пт</v>
      </c>
      <c r="D3116" s="30" t="s">
        <v>91</v>
      </c>
      <c r="E3116" s="30">
        <v>8</v>
      </c>
      <c r="H3116" s="30" t="s">
        <v>15</v>
      </c>
      <c r="I3116" s="69">
        <f t="shared" si="185"/>
        <v>45505</v>
      </c>
      <c r="J3116" s="30" t="str">
        <f>CHOOSE(SUMPRODUCT((K3116:L3116&gt;0)*{1,2})+1,"","переработка","норма","норма + переработка")</f>
        <v>норма</v>
      </c>
      <c r="K3116" s="30">
        <f t="shared" si="186"/>
        <v>0</v>
      </c>
      <c r="L3116" s="30">
        <f>IF(A3116="В/П",,MIN(SUMIFS(L$3:L3115,H$3:H3115,H3116,B$3:B3115,B3116)+E3116,8)-SUMIFS(L$3:L3115,H$3:H3115,H3116,B$3:B3115,B3116))</f>
        <v>8</v>
      </c>
    </row>
    <row r="3117" spans="1:12" x14ac:dyDescent="0.2">
      <c r="A3117" s="66" t="s">
        <v>53</v>
      </c>
      <c r="B3117" s="6">
        <v>45528</v>
      </c>
      <c r="C3117" s="71" t="str">
        <f t="shared" si="184"/>
        <v>Сб</v>
      </c>
      <c r="E3117" s="30">
        <v>0</v>
      </c>
      <c r="H3117" s="30" t="s">
        <v>15</v>
      </c>
      <c r="I3117" s="69">
        <f t="shared" si="185"/>
        <v>45505</v>
      </c>
      <c r="J3117" s="30" t="str">
        <f>CHOOSE(SUMPRODUCT((K3117:L3117&gt;0)*{1,2})+1,"","переработка","норма","норма + переработка")</f>
        <v/>
      </c>
      <c r="K3117" s="30">
        <f t="shared" si="186"/>
        <v>0</v>
      </c>
      <c r="L3117" s="30">
        <f>IF(A3117="В/П",,MIN(SUMIFS(L$3:L3116,H$3:H3116,H3117,B$3:B3116,B3117)+E3117,8)-SUMIFS(L$3:L3116,H$3:H3116,H3117,B$3:B3116,B3117))</f>
        <v>0</v>
      </c>
    </row>
    <row r="3118" spans="1:12" x14ac:dyDescent="0.2">
      <c r="A3118" s="66" t="s">
        <v>53</v>
      </c>
      <c r="B3118" s="6">
        <v>45529</v>
      </c>
      <c r="C3118" s="71" t="str">
        <f t="shared" si="184"/>
        <v>Вс</v>
      </c>
      <c r="E3118" s="30">
        <v>0</v>
      </c>
      <c r="H3118" s="30" t="s">
        <v>15</v>
      </c>
      <c r="I3118" s="69">
        <f t="shared" si="185"/>
        <v>45505</v>
      </c>
      <c r="J3118" s="30" t="str">
        <f>CHOOSE(SUMPRODUCT((K3118:L3118&gt;0)*{1,2})+1,"","переработка","норма","норма + переработка")</f>
        <v/>
      </c>
      <c r="K3118" s="30">
        <f t="shared" si="186"/>
        <v>0</v>
      </c>
      <c r="L3118" s="30">
        <f>IF(A3118="В/П",,MIN(SUMIFS(L$3:L3117,H$3:H3117,H3118,B$3:B3117,B3118)+E3118,8)-SUMIFS(L$3:L3117,H$3:H3117,H3118,B$3:B3117,B3118))</f>
        <v>0</v>
      </c>
    </row>
    <row r="3119" spans="1:12" x14ac:dyDescent="0.2">
      <c r="B3119" s="6">
        <v>45530</v>
      </c>
      <c r="C3119" s="71" t="str">
        <f t="shared" si="184"/>
        <v>Пн</v>
      </c>
      <c r="D3119" s="30" t="s">
        <v>41</v>
      </c>
      <c r="E3119" s="30">
        <v>8</v>
      </c>
      <c r="H3119" s="30" t="s">
        <v>15</v>
      </c>
      <c r="I3119" s="69">
        <f t="shared" si="185"/>
        <v>45505</v>
      </c>
      <c r="J3119" s="30" t="str">
        <f>CHOOSE(SUMPRODUCT((K3119:L3119&gt;0)*{1,2})+1,"","переработка","норма","норма + переработка")</f>
        <v>норма</v>
      </c>
      <c r="K3119" s="30">
        <f t="shared" si="186"/>
        <v>0</v>
      </c>
      <c r="L3119" s="30">
        <f>IF(A3119="В/П",,MIN(SUMIFS(L$3:L3118,H$3:H3118,H3119,B$3:B3118,B3119)+E3119,8)-SUMIFS(L$3:L3118,H$3:H3118,H3119,B$3:B3118,B3119))</f>
        <v>8</v>
      </c>
    </row>
    <row r="3120" spans="1:12" x14ac:dyDescent="0.2">
      <c r="B3120" s="6">
        <v>45531</v>
      </c>
      <c r="C3120" s="71" t="str">
        <f t="shared" si="184"/>
        <v>Вт</v>
      </c>
      <c r="D3120" s="30" t="s">
        <v>91</v>
      </c>
      <c r="E3120" s="30">
        <v>8</v>
      </c>
      <c r="H3120" s="30" t="s">
        <v>15</v>
      </c>
      <c r="I3120" s="69">
        <f t="shared" si="185"/>
        <v>45505</v>
      </c>
      <c r="J3120" s="30" t="str">
        <f>CHOOSE(SUMPRODUCT((K3120:L3120&gt;0)*{1,2})+1,"","переработка","норма","норма + переработка")</f>
        <v>норма</v>
      </c>
      <c r="K3120" s="30">
        <f t="shared" si="186"/>
        <v>0</v>
      </c>
      <c r="L3120" s="30">
        <f>IF(A3120="В/П",,MIN(SUMIFS(L$3:L3119,H$3:H3119,H3120,B$3:B3119,B3120)+E3120,8)-SUMIFS(L$3:L3119,H$3:H3119,H3120,B$3:B3119,B3120))</f>
        <v>8</v>
      </c>
    </row>
    <row r="3121" spans="1:12" x14ac:dyDescent="0.2">
      <c r="B3121" s="6">
        <v>45532</v>
      </c>
      <c r="C3121" s="71" t="str">
        <f t="shared" si="184"/>
        <v>Ср</v>
      </c>
      <c r="D3121" s="30" t="s">
        <v>91</v>
      </c>
      <c r="E3121" s="30">
        <v>8</v>
      </c>
      <c r="H3121" s="30" t="s">
        <v>15</v>
      </c>
      <c r="I3121" s="69">
        <f t="shared" si="185"/>
        <v>45505</v>
      </c>
      <c r="J3121" s="30" t="str">
        <f>CHOOSE(SUMPRODUCT((K3121:L3121&gt;0)*{1,2})+1,"","переработка","норма","норма + переработка")</f>
        <v>норма</v>
      </c>
      <c r="K3121" s="30">
        <f t="shared" si="186"/>
        <v>0</v>
      </c>
      <c r="L3121" s="30">
        <f>IF(A3121="В/П",,MIN(SUMIFS(L$3:L3120,H$3:H3120,H3121,B$3:B3120,B3121)+E3121,8)-SUMIFS(L$3:L3120,H$3:H3120,H3121,B$3:B3120,B3121))</f>
        <v>8</v>
      </c>
    </row>
    <row r="3122" spans="1:12" x14ac:dyDescent="0.2">
      <c r="B3122" s="6">
        <v>45533</v>
      </c>
      <c r="C3122" s="71" t="str">
        <f t="shared" si="184"/>
        <v>Чт</v>
      </c>
      <c r="D3122" s="30" t="s">
        <v>91</v>
      </c>
      <c r="E3122" s="30">
        <v>8</v>
      </c>
      <c r="H3122" s="30" t="s">
        <v>15</v>
      </c>
      <c r="I3122" s="69">
        <f t="shared" si="185"/>
        <v>45505</v>
      </c>
      <c r="J3122" s="30" t="str">
        <f>CHOOSE(SUMPRODUCT((K3122:L3122&gt;0)*{1,2})+1,"","переработка","норма","норма + переработка")</f>
        <v>норма</v>
      </c>
      <c r="K3122" s="30">
        <f t="shared" si="186"/>
        <v>0</v>
      </c>
      <c r="L3122" s="30">
        <f>IF(A3122="В/П",,MIN(SUMIFS(L$3:L3121,H$3:H3121,H3122,B$3:B3121,B3122)+E3122,8)-SUMIFS(L$3:L3121,H$3:H3121,H3122,B$3:B3121,B3122))</f>
        <v>8</v>
      </c>
    </row>
    <row r="3123" spans="1:12" x14ac:dyDescent="0.2">
      <c r="B3123" s="6">
        <v>45534</v>
      </c>
      <c r="C3123" s="71" t="str">
        <f t="shared" si="184"/>
        <v>Пт</v>
      </c>
      <c r="D3123" s="30" t="s">
        <v>91</v>
      </c>
      <c r="E3123" s="30">
        <v>8</v>
      </c>
      <c r="H3123" s="30" t="s">
        <v>15</v>
      </c>
      <c r="I3123" s="69">
        <f t="shared" si="185"/>
        <v>45505</v>
      </c>
      <c r="J3123" s="30" t="str">
        <f>CHOOSE(SUMPRODUCT((K3123:L3123&gt;0)*{1,2})+1,"","переработка","норма","норма + переработка")</f>
        <v>норма</v>
      </c>
      <c r="K3123" s="30">
        <f t="shared" si="186"/>
        <v>0</v>
      </c>
      <c r="L3123" s="30">
        <f>IF(A3123="В/П",,MIN(SUMIFS(L$3:L3122,H$3:H3122,H3123,B$3:B3122,B3123)+E3123,8)-SUMIFS(L$3:L3122,H$3:H3122,H3123,B$3:B3122,B3123))</f>
        <v>8</v>
      </c>
    </row>
    <row r="3124" spans="1:12" x14ac:dyDescent="0.2">
      <c r="A3124" s="66" t="s">
        <v>53</v>
      </c>
      <c r="B3124" s="6">
        <v>45535</v>
      </c>
      <c r="C3124" s="71" t="str">
        <f t="shared" si="184"/>
        <v>Сб</v>
      </c>
      <c r="E3124" s="30">
        <v>0</v>
      </c>
      <c r="H3124" s="30" t="s">
        <v>15</v>
      </c>
      <c r="I3124" s="69">
        <f t="shared" si="185"/>
        <v>45505</v>
      </c>
      <c r="J3124" s="30" t="str">
        <f>CHOOSE(SUMPRODUCT((K3124:L3124&gt;0)*{1,2})+1,"","переработка","норма","норма + переработка")</f>
        <v/>
      </c>
      <c r="K3124" s="30">
        <f t="shared" si="186"/>
        <v>0</v>
      </c>
      <c r="L3124" s="30">
        <f>IF(A3124="В/П",,MIN(SUMIFS(L$3:L3123,H$3:H3123,H3124,B$3:B3123,B3124)+E3124,8)-SUMIFS(L$3:L3123,H$3:H3123,H3124,B$3:B3123,B3124))</f>
        <v>0</v>
      </c>
    </row>
    <row r="3125" spans="1:12" s="78" customFormat="1" x14ac:dyDescent="0.2">
      <c r="A3125" s="30"/>
      <c r="E3125" s="79">
        <f>SUBTOTAL(9,E4:E3124)</f>
        <v>15735.5</v>
      </c>
      <c r="K3125" s="79">
        <f>SUBTOTAL(9,K4:K3124)</f>
        <v>1574</v>
      </c>
      <c r="L3125" s="79">
        <f>SUBTOTAL(9,L4:L3124)</f>
        <v>14161.5</v>
      </c>
    </row>
  </sheetData>
  <autoFilter ref="A3:L3124" xr:uid="{00000000-0009-0000-0000-000005000000}"/>
  <dataValidations count="1">
    <dataValidation type="list" allowBlank="1" showInputMessage="1" showErrorMessage="1" sqref="H3 D3 D328:D3124" xr:uid="{00000000-0002-0000-0500-000000000000}">
      <formula1>#REF!</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448" id="{A53B6D1E-7C90-4604-99DC-FC2150EA9DBB}">
            <xm:f>OR(WEEKDAY($B4,2)&gt;5,ISNUMBER(MATCH($B4,'\Users\Usert\Documents\1_Public\ТАБЕЛИ УЧЁТА РАБОЧЕГО ВРЕМЕНИ_2023_СТЭП\[Эффективность труда_учет_отчет_final_v5.xlsx]Справочник'!#REF!,0)))</xm:f>
            <x14:dxf>
              <fill>
                <patternFill>
                  <bgColor theme="5" tint="0.59996337778862885"/>
                </patternFill>
              </fill>
            </x14:dxf>
          </x14:cfRule>
          <xm:sqref>B4:B15 B17:B42 B44:B48 B50:B51 B53:B55 B57:B58 B60:B67 B69:B71 B73:B228 B230:B232 B235 B238 B242 B246 B249:B251 B254 B257 B261 B264 B267:B269 B272 B274 B277 B280 B282:B284 B286 B288 B290 B292 B295:B321 B323:B324 B326:B327 B359:B360</xm:sqref>
        </x14:conditionalFormatting>
        <x14:conditionalFormatting xmlns:xm="http://schemas.microsoft.com/office/excel/2006/main">
          <x14:cfRule type="expression" priority="422" id="{3DC22EBC-F2ED-4413-9B94-C1311BE70222}">
            <xm:f>OR(WEEKDAY($B16,2)&gt;5,ISNUMBER(MATCH($B16,'\Users\Usert\Documents\1_Public\ТАБЕЛИ УЧЁТА РАБОЧЕГО ВРЕМЕНИ_2023_СТЭП\[Эффективность труда_учет_отчет_final_v5.xlsx]Справочник'!#REF!,0)))</xm:f>
            <x14:dxf>
              <fill>
                <patternFill>
                  <bgColor theme="5" tint="0.59996337778862885"/>
                </patternFill>
              </fill>
            </x14:dxf>
          </x14:cfRule>
          <xm:sqref>B16</xm:sqref>
        </x14:conditionalFormatting>
        <x14:conditionalFormatting xmlns:xm="http://schemas.microsoft.com/office/excel/2006/main">
          <x14:cfRule type="expression" priority="405" id="{FC201417-2D42-4D25-A086-D0E8B2D5AF47}">
            <xm:f>OR(WEEKDAY($B43,2)&gt;5,ISNUMBER(MATCH($B43,'\Users\Usert\Documents\1_Public\ТАБЕЛИ УЧЁТА РАБОЧЕГО ВРЕМЕНИ_2023_СТЭП\[Эффективность труда_учет_отчет_final_v5.xlsx]Справочник'!#REF!,0)))</xm:f>
            <x14:dxf>
              <fill>
                <patternFill>
                  <bgColor theme="5" tint="0.59996337778862885"/>
                </patternFill>
              </fill>
            </x14:dxf>
          </x14:cfRule>
          <xm:sqref>B43</xm:sqref>
        </x14:conditionalFormatting>
        <x14:conditionalFormatting xmlns:xm="http://schemas.microsoft.com/office/excel/2006/main">
          <x14:cfRule type="expression" priority="404" id="{12107EF1-52D2-4B88-99CF-FD26C3855694}">
            <xm:f>OR(WEEKDAY($B49,2)&gt;5,ISNUMBER(MATCH($B49,'\Users\Usert\Documents\1_Public\ТАБЕЛИ УЧЁТА РАБОЧЕГО ВРЕМЕНИ_2023_СТЭП\[Эффективность труда_учет_отчет_final_v5.xlsx]Справочник'!#REF!,0)))</xm:f>
            <x14:dxf>
              <fill>
                <patternFill>
                  <bgColor theme="5" tint="0.59996337778862885"/>
                </patternFill>
              </fill>
            </x14:dxf>
          </x14:cfRule>
          <xm:sqref>B49</xm:sqref>
        </x14:conditionalFormatting>
        <x14:conditionalFormatting xmlns:xm="http://schemas.microsoft.com/office/excel/2006/main">
          <x14:cfRule type="expression" priority="403" id="{A20BE8B5-C734-4A62-BCBA-90FA013CD7BA}">
            <xm:f>OR(WEEKDAY($B52,2)&gt;5,ISNUMBER(MATCH($B52,'\Users\Usert\Documents\1_Public\ТАБЕЛИ УЧЁТА РАБОЧЕГО ВРЕМЕНИ_2023_СТЭП\[Эффективность труда_учет_отчет_final_v5.xlsx]Справочник'!#REF!,0)))</xm:f>
            <x14:dxf>
              <fill>
                <patternFill>
                  <bgColor theme="5" tint="0.59996337778862885"/>
                </patternFill>
              </fill>
            </x14:dxf>
          </x14:cfRule>
          <xm:sqref>B52</xm:sqref>
        </x14:conditionalFormatting>
        <x14:conditionalFormatting xmlns:xm="http://schemas.microsoft.com/office/excel/2006/main">
          <x14:cfRule type="expression" priority="402" id="{8571B8C5-92AD-4E92-863A-D9F5A50454DF}">
            <xm:f>OR(WEEKDAY($B56,2)&gt;5,ISNUMBER(MATCH($B56,'\Users\Usert\Documents\1_Public\ТАБЕЛИ УЧЁТА РАБОЧЕГО ВРЕМЕНИ_2023_СТЭП\[Эффективность труда_учет_отчет_final_v5.xlsx]Справочник'!#REF!,0)))</xm:f>
            <x14:dxf>
              <fill>
                <patternFill>
                  <bgColor theme="5" tint="0.59996337778862885"/>
                </patternFill>
              </fill>
            </x14:dxf>
          </x14:cfRule>
          <xm:sqref>B56</xm:sqref>
        </x14:conditionalFormatting>
        <x14:conditionalFormatting xmlns:xm="http://schemas.microsoft.com/office/excel/2006/main">
          <x14:cfRule type="expression" priority="401" id="{0D860031-119B-4F02-B192-7559E3A30C19}">
            <xm:f>OR(WEEKDAY($B59,2)&gt;5,ISNUMBER(MATCH($B59,'\Users\Usert\Documents\1_Public\ТАБЕЛИ УЧЁТА РАБОЧЕГО ВРЕМЕНИ_2023_СТЭП\[Эффективность труда_учет_отчет_final_v5.xlsx]Справочник'!#REF!,0)))</xm:f>
            <x14:dxf>
              <fill>
                <patternFill>
                  <bgColor theme="5" tint="0.59996337778862885"/>
                </patternFill>
              </fill>
            </x14:dxf>
          </x14:cfRule>
          <xm:sqref>B59</xm:sqref>
        </x14:conditionalFormatting>
        <x14:conditionalFormatting xmlns:xm="http://schemas.microsoft.com/office/excel/2006/main">
          <x14:cfRule type="expression" priority="400" id="{98716D94-6330-493E-97F9-CC2439D85118}">
            <xm:f>OR(WEEKDAY($B68,2)&gt;5,ISNUMBER(MATCH($B68,'\Users\Usert\Documents\1_Public\ТАБЕЛИ УЧЁТА РАБОЧЕГО ВРЕМЕНИ_2023_СТЭП\[Эффективность труда_учет_отчет_final_v5.xlsx]Справочник'!#REF!,0)))</xm:f>
            <x14:dxf>
              <fill>
                <patternFill>
                  <bgColor theme="5" tint="0.59996337778862885"/>
                </patternFill>
              </fill>
            </x14:dxf>
          </x14:cfRule>
          <xm:sqref>B68</xm:sqref>
        </x14:conditionalFormatting>
        <x14:conditionalFormatting xmlns:xm="http://schemas.microsoft.com/office/excel/2006/main">
          <x14:cfRule type="expression" priority="399" id="{D963DDEA-653E-4850-975C-89F38578E459}">
            <xm:f>OR(WEEKDAY($B72,2)&gt;5,ISNUMBER(MATCH($B72,'\Users\Usert\Documents\1_Public\ТАБЕЛИ УЧЁТА РАБОЧЕГО ВРЕМЕНИ_2023_СТЭП\[Эффективность труда_учет_отчет_final_v5.xlsx]Справочник'!#REF!,0)))</xm:f>
            <x14:dxf>
              <fill>
                <patternFill>
                  <bgColor theme="5" tint="0.59996337778862885"/>
                </patternFill>
              </fill>
            </x14:dxf>
          </x14:cfRule>
          <xm:sqref>B72</xm:sqref>
        </x14:conditionalFormatting>
        <x14:conditionalFormatting xmlns:xm="http://schemas.microsoft.com/office/excel/2006/main">
          <x14:cfRule type="expression" priority="286" id="{D60A3DF0-0387-4FC9-BEA4-7B9AF6F3670E}">
            <xm:f>OR(WEEKDAY($B229,2)&gt;5,ISNUMBER(MATCH($B229,'\Users\Usert\Documents\1_Public\ТАБЕЛИ УЧЁТА РАБОЧЕГО ВРЕМЕНИ_2023_СТЭП\[Эффективность труда_учет_отчет_final_v5.xlsx]Справочник'!#REF!,0)))</xm:f>
            <x14:dxf>
              <fill>
                <patternFill>
                  <bgColor theme="5" tint="0.59996337778862885"/>
                </patternFill>
              </fill>
            </x14:dxf>
          </x14:cfRule>
          <xm:sqref>B229</xm:sqref>
        </x14:conditionalFormatting>
        <x14:conditionalFormatting xmlns:xm="http://schemas.microsoft.com/office/excel/2006/main">
          <x14:cfRule type="expression" priority="284" id="{A869BB8C-79C7-4040-8ABD-3E073C0F3C40}">
            <xm:f>OR(WEEKDAY($B233,2)&gt;5,ISNUMBER(MATCH($B233,'\Users\Usert\Documents\1_Public\ТАБЕЛИ УЧЁТА РАБОЧЕГО ВРЕМЕНИ_2023_СТЭП\[Эффективность труда_учет_отчет_final_v5.xlsx]Справочник'!#REF!,0)))</xm:f>
            <x14:dxf>
              <fill>
                <patternFill>
                  <bgColor theme="5" tint="0.59996337778862885"/>
                </patternFill>
              </fill>
            </x14:dxf>
          </x14:cfRule>
          <xm:sqref>B233:B234</xm:sqref>
        </x14:conditionalFormatting>
        <x14:conditionalFormatting xmlns:xm="http://schemas.microsoft.com/office/excel/2006/main">
          <x14:cfRule type="expression" priority="283" id="{FCE48044-DB40-4AD8-9E23-D405A9BCF0E0}">
            <xm:f>OR(WEEKDAY($B236,2)&gt;5,ISNUMBER(MATCH($B236,'\Users\Usert\Documents\1_Public\ТАБЕЛИ УЧЁТА РАБОЧЕГО ВРЕМЕНИ_2023_СТЭП\[Эффективность труда_учет_отчет_final_v5.xlsx]Справочник'!#REF!,0)))</xm:f>
            <x14:dxf>
              <fill>
                <patternFill>
                  <bgColor theme="5" tint="0.59996337778862885"/>
                </patternFill>
              </fill>
            </x14:dxf>
          </x14:cfRule>
          <xm:sqref>B236:B237</xm:sqref>
        </x14:conditionalFormatting>
        <x14:conditionalFormatting xmlns:xm="http://schemas.microsoft.com/office/excel/2006/main">
          <x14:cfRule type="expression" priority="282" id="{2182B69D-517A-4F47-9100-090B628468E9}">
            <xm:f>OR(WEEKDAY($B239,2)&gt;5,ISNUMBER(MATCH($B239,'\Users\Usert\Documents\1_Public\ТАБЕЛИ УЧЁТА РАБОЧЕГО ВРЕМЕНИ_2023_СТЭП\[Эффективность труда_учет_отчет_final_v5.xlsx]Справочник'!#REF!,0)))</xm:f>
            <x14:dxf>
              <fill>
                <patternFill>
                  <bgColor theme="5" tint="0.59996337778862885"/>
                </patternFill>
              </fill>
            </x14:dxf>
          </x14:cfRule>
          <xm:sqref>B239:B241</xm:sqref>
        </x14:conditionalFormatting>
        <x14:conditionalFormatting xmlns:xm="http://schemas.microsoft.com/office/excel/2006/main">
          <x14:cfRule type="expression" priority="281" id="{496B0B4D-46BB-4DC5-B39F-07BCF23B7044}">
            <xm:f>OR(WEEKDAY($B243,2)&gt;5,ISNUMBER(MATCH($B243,'\Users\Usert\Documents\1_Public\ТАБЕЛИ УЧЁТА РАБОЧЕГО ВРЕМЕНИ_2023_СТЭП\[Эффективность труда_учет_отчет_final_v5.xlsx]Справочник'!#REF!,0)))</xm:f>
            <x14:dxf>
              <fill>
                <patternFill>
                  <bgColor theme="5" tint="0.59996337778862885"/>
                </patternFill>
              </fill>
            </x14:dxf>
          </x14:cfRule>
          <xm:sqref>B243:B245</xm:sqref>
        </x14:conditionalFormatting>
        <x14:conditionalFormatting xmlns:xm="http://schemas.microsoft.com/office/excel/2006/main">
          <x14:cfRule type="expression" priority="280" id="{248D908B-BBA9-4E4A-BE27-6BC443BB430D}">
            <xm:f>OR(WEEKDAY($B247,2)&gt;5,ISNUMBER(MATCH($B247,'\Users\Usert\Documents\1_Public\ТАБЕЛИ УЧЁТА РАБОЧЕГО ВРЕМЕНИ_2023_СТЭП\[Эффективность труда_учет_отчет_final_v5.xlsx]Справочник'!#REF!,0)))</xm:f>
            <x14:dxf>
              <fill>
                <patternFill>
                  <bgColor theme="5" tint="0.59996337778862885"/>
                </patternFill>
              </fill>
            </x14:dxf>
          </x14:cfRule>
          <xm:sqref>B247:B248</xm:sqref>
        </x14:conditionalFormatting>
        <x14:conditionalFormatting xmlns:xm="http://schemas.microsoft.com/office/excel/2006/main">
          <x14:cfRule type="expression" priority="279" id="{4C3E7014-039D-498D-B6F3-88D60C8889D6}">
            <xm:f>OR(WEEKDAY($B252,2)&gt;5,ISNUMBER(MATCH($B252,'\Users\Usert\Documents\1_Public\ТАБЕЛИ УЧЁТА РАБОЧЕГО ВРЕМЕНИ_2023_СТЭП\[Эффективность труда_учет_отчет_final_v5.xlsx]Справочник'!#REF!,0)))</xm:f>
            <x14:dxf>
              <fill>
                <patternFill>
                  <bgColor theme="5" tint="0.59996337778862885"/>
                </patternFill>
              </fill>
            </x14:dxf>
          </x14:cfRule>
          <xm:sqref>B252:B253</xm:sqref>
        </x14:conditionalFormatting>
        <x14:conditionalFormatting xmlns:xm="http://schemas.microsoft.com/office/excel/2006/main">
          <x14:cfRule type="expression" priority="278" id="{A8F9C62E-9FB4-4AB5-BBEB-3B20DC671C60}">
            <xm:f>OR(WEEKDAY($B255,2)&gt;5,ISNUMBER(MATCH($B255,'\Users\Usert\Documents\1_Public\ТАБЕЛИ УЧЁТА РАБОЧЕГО ВРЕМЕНИ_2023_СТЭП\[Эффективность труда_учет_отчет_final_v5.xlsx]Справочник'!#REF!,0)))</xm:f>
            <x14:dxf>
              <fill>
                <patternFill>
                  <bgColor theme="5" tint="0.59996337778862885"/>
                </patternFill>
              </fill>
            </x14:dxf>
          </x14:cfRule>
          <xm:sqref>B255:B256</xm:sqref>
        </x14:conditionalFormatting>
        <x14:conditionalFormatting xmlns:xm="http://schemas.microsoft.com/office/excel/2006/main">
          <x14:cfRule type="expression" priority="277" id="{71373B3B-F8F2-4B09-BD2C-0A118FA59E8A}">
            <xm:f>OR(WEEKDAY($B258,2)&gt;5,ISNUMBER(MATCH($B258,'\Users\Usert\Documents\1_Public\ТАБЕЛИ УЧЁТА РАБОЧЕГО ВРЕМЕНИ_2023_СТЭП\[Эффективность труда_учет_отчет_final_v5.xlsx]Справочник'!#REF!,0)))</xm:f>
            <x14:dxf>
              <fill>
                <patternFill>
                  <bgColor theme="5" tint="0.59996337778862885"/>
                </patternFill>
              </fill>
            </x14:dxf>
          </x14:cfRule>
          <xm:sqref>B258:B260</xm:sqref>
        </x14:conditionalFormatting>
        <x14:conditionalFormatting xmlns:xm="http://schemas.microsoft.com/office/excel/2006/main">
          <x14:cfRule type="expression" priority="276" id="{40F82894-51BE-4245-AF47-11EA27A568F2}">
            <xm:f>OR(WEEKDAY($B262,2)&gt;5,ISNUMBER(MATCH($B262,'\Users\Usert\Documents\1_Public\ТАБЕЛИ УЧЁТА РАБОЧЕГО ВРЕМЕНИ_2023_СТЭП\[Эффективность труда_учет_отчет_final_v5.xlsx]Справочник'!#REF!,0)))</xm:f>
            <x14:dxf>
              <fill>
                <patternFill>
                  <bgColor theme="5" tint="0.59996337778862885"/>
                </patternFill>
              </fill>
            </x14:dxf>
          </x14:cfRule>
          <xm:sqref>B262:B263</xm:sqref>
        </x14:conditionalFormatting>
        <x14:conditionalFormatting xmlns:xm="http://schemas.microsoft.com/office/excel/2006/main">
          <x14:cfRule type="expression" priority="275" id="{1784DC56-990F-4CD9-A0AD-39E2B5A515DA}">
            <xm:f>OR(WEEKDAY($B265,2)&gt;5,ISNUMBER(MATCH($B265,'\Users\Usert\Documents\1_Public\ТАБЕЛИ УЧЁТА РАБОЧЕГО ВРЕМЕНИ_2023_СТЭП\[Эффективность труда_учет_отчет_final_v5.xlsx]Справочник'!#REF!,0)))</xm:f>
            <x14:dxf>
              <fill>
                <patternFill>
                  <bgColor theme="5" tint="0.59996337778862885"/>
                </patternFill>
              </fill>
            </x14:dxf>
          </x14:cfRule>
          <xm:sqref>B265:B266</xm:sqref>
        </x14:conditionalFormatting>
        <x14:conditionalFormatting xmlns:xm="http://schemas.microsoft.com/office/excel/2006/main">
          <x14:cfRule type="expression" priority="274" id="{CE597458-EB7C-4ECB-8738-B92DF8529B41}">
            <xm:f>OR(WEEKDAY($B270,2)&gt;5,ISNUMBER(MATCH($B270,'\Users\Usert\Documents\1_Public\ТАБЕЛИ УЧЁТА РАБОЧЕГО ВРЕМЕНИ_2023_СТЭП\[Эффективность труда_учет_отчет_final_v5.xlsx]Справочник'!#REF!,0)))</xm:f>
            <x14:dxf>
              <fill>
                <patternFill>
                  <bgColor theme="5" tint="0.59996337778862885"/>
                </patternFill>
              </fill>
            </x14:dxf>
          </x14:cfRule>
          <xm:sqref>B270:B271</xm:sqref>
        </x14:conditionalFormatting>
        <x14:conditionalFormatting xmlns:xm="http://schemas.microsoft.com/office/excel/2006/main">
          <x14:cfRule type="expression" priority="273" id="{4B0097BD-AD6F-4955-BF86-BB83D1442D2F}">
            <xm:f>OR(WEEKDAY($B273,2)&gt;5,ISNUMBER(MATCH($B273,'\Users\Usert\Documents\1_Public\ТАБЕЛИ УЧЁТА РАБОЧЕГО ВРЕМЕНИ_2023_СТЭП\[Эффективность труда_учет_отчет_final_v5.xlsx]Справочник'!#REF!,0)))</xm:f>
            <x14:dxf>
              <fill>
                <patternFill>
                  <bgColor theme="5" tint="0.59996337778862885"/>
                </patternFill>
              </fill>
            </x14:dxf>
          </x14:cfRule>
          <xm:sqref>B273</xm:sqref>
        </x14:conditionalFormatting>
        <x14:conditionalFormatting xmlns:xm="http://schemas.microsoft.com/office/excel/2006/main">
          <x14:cfRule type="expression" priority="272" id="{D6DF5154-EEBD-4E5B-8F91-FEB854D97B7F}">
            <xm:f>OR(WEEKDAY($B275,2)&gt;5,ISNUMBER(MATCH($B275,'\Users\Usert\Documents\1_Public\ТАБЕЛИ УЧЁТА РАБОЧЕГО ВРЕМЕНИ_2023_СТЭП\[Эффективность труда_учет_отчет_final_v5.xlsx]Справочник'!#REF!,0)))</xm:f>
            <x14:dxf>
              <fill>
                <patternFill>
                  <bgColor theme="5" tint="0.59996337778862885"/>
                </patternFill>
              </fill>
            </x14:dxf>
          </x14:cfRule>
          <xm:sqref>B275:B276</xm:sqref>
        </x14:conditionalFormatting>
        <x14:conditionalFormatting xmlns:xm="http://schemas.microsoft.com/office/excel/2006/main">
          <x14:cfRule type="expression" priority="271" id="{D33F6A31-0CEC-405A-AF40-4DA4C6732A4D}">
            <xm:f>OR(WEEKDAY($B278,2)&gt;5,ISNUMBER(MATCH($B278,'\Users\Usert\Documents\1_Public\ТАБЕЛИ УЧЁТА РАБОЧЕГО ВРЕМЕНИ_2023_СТЭП\[Эффективность труда_учет_отчет_final_v5.xlsx]Справочник'!#REF!,0)))</xm:f>
            <x14:dxf>
              <fill>
                <patternFill>
                  <bgColor theme="5" tint="0.59996337778862885"/>
                </patternFill>
              </fill>
            </x14:dxf>
          </x14:cfRule>
          <xm:sqref>B278:B279</xm:sqref>
        </x14:conditionalFormatting>
        <x14:conditionalFormatting xmlns:xm="http://schemas.microsoft.com/office/excel/2006/main">
          <x14:cfRule type="expression" priority="270" id="{80361730-A66D-4E6F-9D22-AE9039CD47D4}">
            <xm:f>OR(WEEKDAY($B281,2)&gt;5,ISNUMBER(MATCH($B281,'\Users\Usert\Documents\1_Public\ТАБЕЛИ УЧЁТА РАБОЧЕГО ВРЕМЕНИ_2023_СТЭП\[Эффективность труда_учет_отчет_final_v5.xlsx]Справочник'!#REF!,0)))</xm:f>
            <x14:dxf>
              <fill>
                <patternFill>
                  <bgColor theme="5" tint="0.59996337778862885"/>
                </patternFill>
              </fill>
            </x14:dxf>
          </x14:cfRule>
          <xm:sqref>B281</xm:sqref>
        </x14:conditionalFormatting>
        <x14:conditionalFormatting xmlns:xm="http://schemas.microsoft.com/office/excel/2006/main">
          <x14:cfRule type="expression" priority="269" id="{8091A97D-E9F4-4496-A4BE-A460F5C65A53}">
            <xm:f>OR(WEEKDAY($B285,2)&gt;5,ISNUMBER(MATCH($B285,'\Users\Usert\Documents\1_Public\ТАБЕЛИ УЧЁТА РАБОЧЕГО ВРЕМЕНИ_2023_СТЭП\[Эффективность труда_учет_отчет_final_v5.xlsx]Справочник'!#REF!,0)))</xm:f>
            <x14:dxf>
              <fill>
                <patternFill>
                  <bgColor theme="5" tint="0.59996337778862885"/>
                </patternFill>
              </fill>
            </x14:dxf>
          </x14:cfRule>
          <xm:sqref>B285</xm:sqref>
        </x14:conditionalFormatting>
        <x14:conditionalFormatting xmlns:xm="http://schemas.microsoft.com/office/excel/2006/main">
          <x14:cfRule type="expression" priority="268" id="{FA920DDB-A16E-4269-BC21-EDE227ED6EB7}">
            <xm:f>OR(WEEKDAY($B287,2)&gt;5,ISNUMBER(MATCH($B287,'\Users\Usert\Documents\1_Public\ТАБЕЛИ УЧЁТА РАБОЧЕГО ВРЕМЕНИ_2023_СТЭП\[Эффективность труда_учет_отчет_final_v5.xlsx]Справочник'!#REF!,0)))</xm:f>
            <x14:dxf>
              <fill>
                <patternFill>
                  <bgColor theme="5" tint="0.59996337778862885"/>
                </patternFill>
              </fill>
            </x14:dxf>
          </x14:cfRule>
          <xm:sqref>B287</xm:sqref>
        </x14:conditionalFormatting>
        <x14:conditionalFormatting xmlns:xm="http://schemas.microsoft.com/office/excel/2006/main">
          <x14:cfRule type="expression" priority="267" id="{48C53C52-82C2-462D-8C70-E2A5CE13F02C}">
            <xm:f>OR(WEEKDAY($B289,2)&gt;5,ISNUMBER(MATCH($B289,'\Users\Usert\Documents\1_Public\ТАБЕЛИ УЧЁТА РАБОЧЕГО ВРЕМЕНИ_2023_СТЭП\[Эффективность труда_учет_отчет_final_v5.xlsx]Справочник'!#REF!,0)))</xm:f>
            <x14:dxf>
              <fill>
                <patternFill>
                  <bgColor theme="5" tint="0.59996337778862885"/>
                </patternFill>
              </fill>
            </x14:dxf>
          </x14:cfRule>
          <xm:sqref>B289</xm:sqref>
        </x14:conditionalFormatting>
        <x14:conditionalFormatting xmlns:xm="http://schemas.microsoft.com/office/excel/2006/main">
          <x14:cfRule type="expression" priority="266" id="{20FA44FB-8B62-444D-87F2-44E7DF091304}">
            <xm:f>OR(WEEKDAY($B291,2)&gt;5,ISNUMBER(MATCH($B291,'\Users\Usert\Documents\1_Public\ТАБЕЛИ УЧЁТА РАБОЧЕГО ВРЕМЕНИ_2023_СТЭП\[Эффективность труда_учет_отчет_final_v5.xlsx]Справочник'!#REF!,0)))</xm:f>
            <x14:dxf>
              <fill>
                <patternFill>
                  <bgColor theme="5" tint="0.59996337778862885"/>
                </patternFill>
              </fill>
            </x14:dxf>
          </x14:cfRule>
          <xm:sqref>B291</xm:sqref>
        </x14:conditionalFormatting>
        <x14:conditionalFormatting xmlns:xm="http://schemas.microsoft.com/office/excel/2006/main">
          <x14:cfRule type="expression" priority="265" id="{356D0121-505A-4523-8030-242CEE76A835}">
            <xm:f>OR(WEEKDAY($B293,2)&gt;5,ISNUMBER(MATCH($B293,'\Users\Usert\Documents\1_Public\ТАБЕЛИ УЧЁТА РАБОЧЕГО ВРЕМЕНИ_2023_СТЭП\[Эффективность труда_учет_отчет_final_v5.xlsx]Справочник'!#REF!,0)))</xm:f>
            <x14:dxf>
              <fill>
                <patternFill>
                  <bgColor theme="5" tint="0.59996337778862885"/>
                </patternFill>
              </fill>
            </x14:dxf>
          </x14:cfRule>
          <xm:sqref>B293:B294</xm:sqref>
        </x14:conditionalFormatting>
        <x14:conditionalFormatting xmlns:xm="http://schemas.microsoft.com/office/excel/2006/main">
          <x14:cfRule type="expression" priority="310" id="{22DB1B49-2C23-4E69-9C59-173E4DD4C67F}">
            <xm:f>OR(WEEKDAY($B322,2)&gt;5,ISNUMBER(MATCH($B322,'\Users\Usert\Documents\1_Public\ТАБЕЛИ УЧЁТА РАБОЧЕГО ВРЕМЕНИ_2023_СТЭП\[Эффективность труда_учет_отчет_final_v5.xlsx]Справочник'!#REF!,0)))</xm:f>
            <x14:dxf>
              <fill>
                <patternFill>
                  <bgColor theme="5" tint="0.59996337778862885"/>
                </patternFill>
              </fill>
            </x14:dxf>
          </x14:cfRule>
          <xm:sqref>B322</xm:sqref>
        </x14:conditionalFormatting>
        <x14:conditionalFormatting xmlns:xm="http://schemas.microsoft.com/office/excel/2006/main">
          <x14:cfRule type="expression" priority="309" id="{6718620D-CE73-407E-8DAA-4B731362EEDF}">
            <xm:f>OR(WEEKDAY($B325,2)&gt;5,ISNUMBER(MATCH($B325,'\Users\Usert\Documents\1_Public\ТАБЕЛИ УЧЁТА РАБОЧЕГО ВРЕМЕНИ_2023_СТЭП\[Эффективность труда_учет_отчет_final_v5.xlsx]Справочник'!#REF!,0)))</xm:f>
            <x14:dxf>
              <fill>
                <patternFill>
                  <bgColor theme="5" tint="0.59996337778862885"/>
                </patternFill>
              </fill>
            </x14:dxf>
          </x14:cfRule>
          <xm:sqref>B325</xm:sqref>
        </x14:conditionalFormatting>
        <x14:conditionalFormatting xmlns:xm="http://schemas.microsoft.com/office/excel/2006/main">
          <x14:cfRule type="expression" priority="220" id="{C953B374-4348-4519-B96F-9FB108FF40E4}">
            <xm:f>OR(WEEKDAY($B328,2)&gt;5,ISNUMBER(MATCH($B328,'\Users\Usert\Documents\1_Public\ТАБЕЛИ УЧЁТА РАБОЧЕГО ВРЕМЕНИ_2023_СТЭП\[Эффективность труда_учет_отчет_final_v5.xlsx]Справочник'!#REF!,0)))</xm:f>
            <x14:dxf>
              <fill>
                <patternFill>
                  <bgColor theme="5" tint="0.59996337778862885"/>
                </patternFill>
              </fill>
            </x14:dxf>
          </x14:cfRule>
          <xm:sqref>B328:B358</xm:sqref>
        </x14:conditionalFormatting>
        <x14:conditionalFormatting xmlns:xm="http://schemas.microsoft.com/office/excel/2006/main">
          <x14:cfRule type="expression" priority="163" id="{2832192B-362C-415B-842E-719DDC0AA164}">
            <xm:f>OR(WEEKDAY($B361,2)&gt;5,ISNUMBER(MATCH($B361,'\Users\Usert\Documents\1_Public\ТАБЕЛИ УЧЁТА РАБОЧЕГО ВРЕМЕНИ_2023_СТЭП\[Эффективность труда_учет_отчет_final_v5.xlsx]Справочник'!#REF!,0)))</xm:f>
            <x14:dxf>
              <fill>
                <patternFill>
                  <bgColor theme="5" tint="0.59996337778862885"/>
                </patternFill>
              </fill>
            </x14:dxf>
          </x14:cfRule>
          <xm:sqref>B361:B502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1000000}">
          <x14:formula1>
            <xm:f>'C:\Users\Дарья Демидова\Desktop\1_Public\ТАБЕЛИ УЧЁТА РАБОЧЕГО ВРЕМЕНИ_2023_СТЭП\[Эффективность труда_учет_отчет_final_v5.xlsx]Справочник'!#REF!</xm:f>
          </x14:formula1>
          <xm:sqref>D3125:D1048576 D1:D2 D4:D327 G4:G819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Z88"/>
  <sheetViews>
    <sheetView topLeftCell="A8" workbookViewId="0">
      <selection activeCell="AB29" sqref="AB29"/>
    </sheetView>
  </sheetViews>
  <sheetFormatPr defaultColWidth="8.7109375" defaultRowHeight="9.9499999999999993" customHeight="1" x14ac:dyDescent="0.25"/>
  <cols>
    <col min="1" max="1" width="16.85546875" customWidth="1"/>
    <col min="2" max="2" width="5.7109375" customWidth="1"/>
    <col min="3" max="4" width="4.28515625" bestFit="1" customWidth="1"/>
    <col min="5" max="10" width="3.5703125" bestFit="1" customWidth="1"/>
    <col min="11" max="13" width="4" bestFit="1" customWidth="1"/>
    <col min="14" max="14" width="3.5703125" bestFit="1" customWidth="1"/>
    <col min="15" max="15" width="5" bestFit="1" customWidth="1"/>
    <col min="16" max="16" width="3.5703125" bestFit="1" customWidth="1"/>
    <col min="17" max="18" width="5" bestFit="1" customWidth="1"/>
    <col min="19" max="21" width="3.5703125" bestFit="1" customWidth="1"/>
    <col min="22" max="22" width="4.28515625" bestFit="1" customWidth="1"/>
    <col min="23" max="25" width="4" bestFit="1" customWidth="1"/>
    <col min="26" max="26" width="5.42578125" bestFit="1" customWidth="1"/>
    <col min="27" max="27" width="7.28515625" customWidth="1"/>
    <col min="28" max="28" width="10.7109375" style="9" customWidth="1"/>
    <col min="29" max="29" width="7.7109375" style="9" customWidth="1"/>
    <col min="30" max="33" width="3.5703125" bestFit="1" customWidth="1"/>
    <col min="34" max="34" width="5.7109375" bestFit="1" customWidth="1"/>
    <col min="35" max="35" width="6.85546875" customWidth="1"/>
    <col min="36" max="36" width="5" bestFit="1" customWidth="1"/>
    <col min="37" max="38" width="3.28515625" bestFit="1" customWidth="1"/>
    <col min="39" max="39" width="5.140625" bestFit="1" customWidth="1"/>
    <col min="40" max="40" width="8.42578125" bestFit="1" customWidth="1"/>
    <col min="41" max="41" width="3.5703125" bestFit="1" customWidth="1"/>
    <col min="42" max="52" width="8.5703125" bestFit="1" customWidth="1"/>
  </cols>
  <sheetData>
    <row r="1" spans="1:52" s="9" customFormat="1" ht="37.5" customHeight="1" x14ac:dyDescent="0.25">
      <c r="A1" s="19"/>
      <c r="B1" s="19"/>
      <c r="C1" s="19"/>
      <c r="D1" s="19"/>
      <c r="E1" s="29">
        <v>45017</v>
      </c>
      <c r="F1" s="29">
        <v>45047</v>
      </c>
      <c r="G1" s="29">
        <v>45078</v>
      </c>
      <c r="H1" s="29">
        <v>45108</v>
      </c>
      <c r="I1" s="29">
        <v>45139</v>
      </c>
      <c r="J1" s="29">
        <v>45170</v>
      </c>
      <c r="K1" s="29">
        <v>45200</v>
      </c>
      <c r="L1" s="29">
        <v>45231</v>
      </c>
      <c r="M1" s="29">
        <v>45261</v>
      </c>
      <c r="N1" s="94">
        <v>45292</v>
      </c>
      <c r="O1" s="94">
        <v>45323</v>
      </c>
      <c r="P1" s="94">
        <v>45352</v>
      </c>
      <c r="Q1" s="94">
        <v>45383</v>
      </c>
      <c r="R1" s="94">
        <v>45413</v>
      </c>
      <c r="S1" s="94">
        <v>45444</v>
      </c>
      <c r="T1" s="94">
        <v>45474</v>
      </c>
      <c r="U1" s="94">
        <v>45505</v>
      </c>
      <c r="V1" s="94">
        <v>45536</v>
      </c>
      <c r="W1" s="94">
        <v>45566</v>
      </c>
      <c r="X1" s="94">
        <v>45597</v>
      </c>
      <c r="Y1" s="94">
        <v>45627</v>
      </c>
      <c r="Z1" s="23"/>
      <c r="AA1" s="19"/>
      <c r="AB1" s="29">
        <v>45017</v>
      </c>
      <c r="AC1" s="29">
        <v>45047</v>
      </c>
      <c r="AD1" s="29">
        <v>45078</v>
      </c>
      <c r="AE1" s="29">
        <v>45108</v>
      </c>
      <c r="AF1" s="29">
        <v>45139</v>
      </c>
      <c r="AG1" s="29">
        <v>45170</v>
      </c>
      <c r="AH1" s="29">
        <v>45200</v>
      </c>
      <c r="AI1" s="29">
        <v>45231</v>
      </c>
      <c r="AJ1" s="29">
        <v>45261</v>
      </c>
      <c r="AK1" s="29">
        <v>45292</v>
      </c>
      <c r="AL1" s="29">
        <v>45323</v>
      </c>
      <c r="AM1" s="19"/>
      <c r="AN1" s="22" t="s">
        <v>71</v>
      </c>
      <c r="AP1" s="29">
        <v>45017</v>
      </c>
      <c r="AQ1" s="29">
        <v>45047</v>
      </c>
      <c r="AR1" s="29">
        <v>45078</v>
      </c>
      <c r="AS1" s="29">
        <v>45108</v>
      </c>
      <c r="AT1" s="29">
        <v>45139</v>
      </c>
      <c r="AU1" s="29">
        <v>45170</v>
      </c>
      <c r="AV1" s="29">
        <v>45200</v>
      </c>
      <c r="AW1" s="29">
        <v>45231</v>
      </c>
      <c r="AX1" s="29">
        <v>45261</v>
      </c>
      <c r="AY1" s="29">
        <v>45292</v>
      </c>
      <c r="AZ1" s="29">
        <v>45323</v>
      </c>
    </row>
    <row r="2" spans="1:52" ht="9.9499999999999993" customHeight="1" x14ac:dyDescent="0.25">
      <c r="A2" s="19" t="s">
        <v>18</v>
      </c>
      <c r="B2" s="19">
        <v>3700</v>
      </c>
      <c r="C2" s="23">
        <f>SUMPRODUCT(($A2=Данные!$H$4:$H$3124)*(Данные!$E$4:$E$3124))</f>
        <v>560</v>
      </c>
      <c r="D2" s="19"/>
      <c r="E2" s="26">
        <f>SUMPRODUCT((E$1=Данные!$I$4:$I$502)*($A2=Данные!$H$4:$H$502)*(Данные!$E$4:$E$502))</f>
        <v>0</v>
      </c>
      <c r="F2" s="26">
        <f>SUMPRODUCT((F$1=Данные!$I$4:$I$502)*($A2=Данные!$H$4:$H$502)*(Данные!$E$4:$E$502))</f>
        <v>0</v>
      </c>
      <c r="G2" s="26">
        <f>SUMPRODUCT((G$1=Данные!$I$4:$I$502)*($A2=Данные!$H$4:$H$502)*(Данные!$E$4:$E$502))</f>
        <v>0</v>
      </c>
      <c r="H2" s="26">
        <f>SUMPRODUCT((H$1=Данные!$I$4:$I$502)*($A2=Данные!$H$4:$H$502)*(Данные!$E$4:$E$502))</f>
        <v>168</v>
      </c>
      <c r="I2" s="26">
        <f>SUMPRODUCT((I$1=Данные!$I$4:$I$502)*($A2=Данные!$H$4:$H$502)*(Данные!$E$4:$E$502))</f>
        <v>0</v>
      </c>
      <c r="J2" s="26">
        <f>SUMPRODUCT((J$1=Данные!$I$4:$I$502)*($A2=Данные!$H$4:$H$502)*(Данные!$E$4:$E$502))</f>
        <v>226</v>
      </c>
      <c r="K2" s="26">
        <f>SUMPRODUCT((K$1=Данные!$I$4:$I$502)*($A2=Данные!$H$4:$H$502)*(Данные!$E$4:$E$502))</f>
        <v>0</v>
      </c>
      <c r="L2" s="26">
        <f>SUMPRODUCT((L$1=Данные!$I$4:$I$502)*($A2=Данные!$H$4:$H$502)*(Данные!$E$4:$E$502))</f>
        <v>0</v>
      </c>
      <c r="M2" s="26">
        <f>SUMPRODUCT((M$1=Данные!$I$4:$I$502)*($A2=Данные!$H$4:$H$502)*(Данные!$E$4:$E$502))</f>
        <v>0</v>
      </c>
      <c r="N2" s="95">
        <f>SUMPRODUCT((N$1=Данные!$I$4:$I$3124)*($A2=Данные!$H$4:$H$3124)*(Данные!$E$4:$E$3124))</f>
        <v>0</v>
      </c>
      <c r="O2" s="95">
        <f>SUMPRODUCT((O$1=Данные!$I$4:$I$3124)*($A2=Данные!$H$4:$H$3124)*(Данные!$E$4:$E$3124))</f>
        <v>0</v>
      </c>
      <c r="P2" s="95">
        <f>SUMPRODUCT((P$1=Данные!$I$4:$I$3124)*($A2=Данные!$H$4:$H$3124)*(Данные!$E$4:$E$3124))</f>
        <v>166</v>
      </c>
      <c r="Q2" s="95">
        <f>SUMPRODUCT((Q$1=Данные!$I$4:$I$3124)*($A2=Данные!$H$4:$H$3124)*(Данные!$E$4:$E$3124))</f>
        <v>0</v>
      </c>
      <c r="R2" s="95">
        <f>SUMPRODUCT((R$1=Данные!$I$4:$I$3124)*($A2=Данные!$H$4:$H$3124)*(Данные!$E$4:$E$3124))</f>
        <v>0</v>
      </c>
      <c r="S2" s="95">
        <f>SUMPRODUCT((S$1=Данные!$I$4:$I$3124)*($A2=Данные!$H$4:$H$3124)*(Данные!$E$4:$E$3124))</f>
        <v>0</v>
      </c>
      <c r="T2" s="95">
        <f>SUMPRODUCT((T$1=Данные!$I$4:$I$3124)*($A2=Данные!$H$4:$H$3124)*(Данные!$E$4:$E$3124))</f>
        <v>0</v>
      </c>
      <c r="U2" s="95">
        <f>SUMPRODUCT((U$1=Данные!$I$4:$I$3124)*($A2=Данные!$H$4:$H$3124)*(Данные!$E$4:$E$3124))</f>
        <v>0</v>
      </c>
      <c r="V2" s="95">
        <f>SUMPRODUCT((V$1=Данные!$I$4:$I$3124)*($A2=Данные!$H$4:$H$3124)*(Данные!$E$4:$E$3124))</f>
        <v>0</v>
      </c>
      <c r="W2" s="95">
        <f>SUMPRODUCT((W$1=Данные!$I$4:$I$3124)*($A2=Данные!$H$4:$H$3124)*(Данные!$E$4:$E$3124))</f>
        <v>0</v>
      </c>
      <c r="X2" s="95">
        <f>SUMPRODUCT((X$1=Данные!$I$4:$I$3124)*($A2=Данные!$H$4:$H$3124)*(Данные!$E$4:$E$3124))</f>
        <v>0</v>
      </c>
      <c r="Y2" s="95">
        <f>SUMPRODUCT((Y$1=Данные!$I$4:$I$3124)*($A2=Данные!$H$4:$H$3124)*(Данные!$E$4:$E$3124))</f>
        <v>0</v>
      </c>
      <c r="Z2" s="96">
        <f>SUM(E2:Y2)</f>
        <v>560</v>
      </c>
      <c r="AA2" s="19"/>
      <c r="AB2" s="19">
        <f>SUMPRODUCT((AB$1=Данные!$I$4:$I$502)*($A2=Данные!$H$4:$H$502)*(Данные!$E$4:$E$502))-  SUMPRODUCT((AB$1=Данные!$I$4:$I$502)*($A2=Данные!$H$4:$H$502)*((Данные!$D$4:$D$502 = "Больничный")+(Данные!$D$4:$D$502= "Отпуск"))*(Данные!$E$4:$E$502))</f>
        <v>0</v>
      </c>
      <c r="AC2" s="19">
        <f>SUMPRODUCT((AC$1=Данные!$I$4:$I$502)*($A2=Данные!$H$4:$H$502)*(Данные!$E$4:$E$502))-  SUMPRODUCT((AC$1=Данные!$I$4:$I$502)*($A2=Данные!$H$4:$H$502)*((Данные!$D$4:$D$502 = "Больничный")+(Данные!$D$4:$D$502= "Отпуск"))*(Данные!$E$4:$E$502))</f>
        <v>0</v>
      </c>
      <c r="AD2" s="19">
        <f>SUMPRODUCT((AD$1=Данные!$I$4:$I$502)*($A2=Данные!$H$4:$H$502)*(Данные!$E$4:$E$502))-  SUMPRODUCT((AD$1=Данные!$I$4:$I$502)*($A2=Данные!$H$4:$H$502)*((Данные!$D$4:$D$502 = "Больничный")+(Данные!$D$4:$D$502= "Отпуск"))*(Данные!$E$4:$E$502))</f>
        <v>0</v>
      </c>
      <c r="AE2" s="19">
        <f>SUMPRODUCT((AE$1=Данные!$I$4:$I$502)*($A2=Данные!$H$4:$H$502)*(Данные!$E$4:$E$502))-  SUMPRODUCT((AE$1=Данные!$I$4:$I$502)*($A2=Данные!$H$4:$H$502)*((Данные!$D$4:$D$502 = "Больничный")+(Данные!$D$4:$D$502= "Отпуск"))*(Данные!$E$4:$E$502))</f>
        <v>128</v>
      </c>
      <c r="AF2" s="19">
        <f>SUMPRODUCT((AF$1=Данные!$I$4:$I$502)*($A2=Данные!$H$4:$H$502)*(Данные!$E$4:$E$502))-  SUMPRODUCT((AF$1=Данные!$I$4:$I$502)*($A2=Данные!$H$4:$H$502)*((Данные!$D$4:$D$502 = "Больничный")+(Данные!$D$4:$D$502= "Отпуск"))*(Данные!$E$4:$E$502))</f>
        <v>0</v>
      </c>
      <c r="AG2" s="19">
        <f>SUMPRODUCT((AG$1=Данные!$I$4:$I$502)*($A2=Данные!$H$4:$H$502)*(Данные!$E$4:$E$502))-  SUMPRODUCT((AG$1=Данные!$I$4:$I$502)*($A2=Данные!$H$4:$H$502)*((Данные!$D$4:$D$502 = "Больничный")+(Данные!$D$4:$D$502= "Отпуск"))*(Данные!$E$4:$E$502))</f>
        <v>226</v>
      </c>
      <c r="AH2" s="19">
        <f>SUMPRODUCT((AH$1=Данные!$I$4:$I$502)*($A2=Данные!$H$4:$H$502)*(Данные!$E$4:$E$502))-  SUMPRODUCT((AH$1=Данные!$I$4:$I$502)*($A2=Данные!$H$4:$H$502)*((Данные!$D$4:$D$502 = "Больничный")+(Данные!$D$4:$D$502= "Отпуск"))*(Данные!$E$4:$E$502))</f>
        <v>0</v>
      </c>
      <c r="AI2" s="19">
        <f>SUMPRODUCT((AI$1=Данные!$I$4:$I$502)*($A2=Данные!$H$4:$H$502)*(Данные!$E$4:$E$502))-  SUMPRODUCT((AI$1=Данные!$I$4:$I$502)*($A2=Данные!$H$4:$H$502)*((Данные!$D$4:$D$502 = "Больничный")+(Данные!$D$4:$D$502= "Отпуск"))*(Данные!$E$4:$E$502))</f>
        <v>0</v>
      </c>
      <c r="AJ2" s="19">
        <f>SUMPRODUCT((AJ$1=Данные!$I$4:$I$502)*($A2=Данные!$H$4:$H$502)*(Данные!$E$4:$E$502))-  SUMPRODUCT((AJ$1=Данные!$I$4:$I$502)*($A2=Данные!$H$4:$H$502)*((Данные!$D$4:$D$502 = "Больничный")+(Данные!$D$4:$D$502= "Отпуск"))*(Данные!$E$4:$E$502))</f>
        <v>0</v>
      </c>
      <c r="AK2" s="19">
        <f>SUMPRODUCT((AK$1=Данные!$I$4:$I$502)*($A2=Данные!$H$4:$H$502)*(Данные!$E$4:$E$502))-  SUMPRODUCT((AK$1=Данные!$I$4:$I$502)*($A2=Данные!$H$4:$H$502)*((Данные!$D$4:$D$502 = "Больничный")+(Данные!$D$4:$D$502= "Отпуск"))*(Данные!$E$4:$E$502))</f>
        <v>0</v>
      </c>
      <c r="AL2" s="19">
        <f>SUMPRODUCT((AL$1=Данные!$I$4:$I$502)*($A2=Данные!$H$4:$H$502)*(Данные!$E$4:$E$502))-  SUMPRODUCT((AL$1=Данные!$I$4:$I$502)*($A2=Данные!$H$4:$H$502)*((Данные!$D$4:$D$502 = "Больничный")+(Данные!$D$4:$D$502= "Отпуск"))*(Данные!$E$4:$E$502))</f>
        <v>0</v>
      </c>
      <c r="AM2" s="18">
        <f>SUM(AB2:AL2)</f>
        <v>354</v>
      </c>
      <c r="AN2" s="24">
        <f>Z2-AM2</f>
        <v>206</v>
      </c>
      <c r="AO2" s="19">
        <f>Z2-AM2-AN2</f>
        <v>0</v>
      </c>
      <c r="AP2" s="27">
        <f>$B2*E2</f>
        <v>0</v>
      </c>
      <c r="AQ2" s="27">
        <f t="shared" ref="AQ2:AZ2" si="0">$B2*F2</f>
        <v>0</v>
      </c>
      <c r="AR2" s="27">
        <f t="shared" si="0"/>
        <v>0</v>
      </c>
      <c r="AS2" s="27">
        <f t="shared" si="0"/>
        <v>621600</v>
      </c>
      <c r="AT2" s="27">
        <f t="shared" si="0"/>
        <v>0</v>
      </c>
      <c r="AU2" s="27">
        <f t="shared" si="0"/>
        <v>836200</v>
      </c>
      <c r="AV2" s="27">
        <f t="shared" si="0"/>
        <v>0</v>
      </c>
      <c r="AW2" s="27">
        <f t="shared" si="0"/>
        <v>0</v>
      </c>
      <c r="AX2" s="27">
        <f t="shared" si="0"/>
        <v>0</v>
      </c>
      <c r="AY2" s="27">
        <f t="shared" si="0"/>
        <v>0</v>
      </c>
      <c r="AZ2" s="27">
        <f t="shared" si="0"/>
        <v>0</v>
      </c>
    </row>
    <row r="3" spans="1:52" ht="9.9499999999999993" customHeight="1" x14ac:dyDescent="0.25">
      <c r="A3" s="19" t="s">
        <v>31</v>
      </c>
      <c r="B3" s="19">
        <v>3700</v>
      </c>
      <c r="C3" s="23">
        <f>SUMPRODUCT(($A3=Данные!$H$4:$H$3124)*(Данные!$E$4:$E$3124))</f>
        <v>966</v>
      </c>
      <c r="D3" s="19"/>
      <c r="E3" s="26">
        <f>SUMPRODUCT((E$1=Данные!$I$4:$I$502)*($A3=Данные!$H$4:$H$502)*(Данные!$E$4:$E$502))</f>
        <v>0</v>
      </c>
      <c r="F3" s="26">
        <f>SUMPRODUCT((F$1=Данные!$I$4:$I$502)*($A3=Данные!$H$4:$H$502)*(Данные!$E$4:$E$502))</f>
        <v>0</v>
      </c>
      <c r="G3" s="26">
        <f>SUMPRODUCT((G$1=Данные!$I$4:$I$502)*($A3=Данные!$H$4:$H$502)*(Данные!$E$4:$E$502))</f>
        <v>0</v>
      </c>
      <c r="H3" s="26">
        <f>SUMPRODUCT((H$1=Данные!$I$4:$I$502)*($A3=Данные!$H$4:$H$502)*(Данные!$E$4:$E$502))</f>
        <v>0</v>
      </c>
      <c r="I3" s="26">
        <f>SUMPRODUCT((I$1=Данные!$I$4:$I$502)*($A3=Данные!$H$4:$H$502)*(Данные!$E$4:$E$502))</f>
        <v>0</v>
      </c>
      <c r="J3" s="26">
        <f>SUMPRODUCT((J$1=Данные!$I$4:$I$502)*($A3=Данные!$H$4:$H$502)*(Данные!$E$4:$E$502))</f>
        <v>0</v>
      </c>
      <c r="K3" s="26">
        <f>SUMPRODUCT((K$1=Данные!$I$4:$I$502)*($A3=Данные!$H$4:$H$502)*(Данные!$E$4:$E$502))</f>
        <v>0</v>
      </c>
      <c r="L3" s="26">
        <f>SUMPRODUCT((L$1=Данные!$I$4:$I$502)*($A3=Данные!$H$4:$H$502)*(Данные!$E$4:$E$502))</f>
        <v>0</v>
      </c>
      <c r="M3" s="26">
        <f>SUMPRODUCT((M$1=Данные!$I$4:$I$502)*($A3=Данные!$H$4:$H$502)*(Данные!$E$4:$E$502))</f>
        <v>0</v>
      </c>
      <c r="N3" s="95">
        <f>SUMPRODUCT((N$1=Данные!$I$4:$I$3124)*($A3=Данные!$H$4:$H$3124)*(Данные!$E$4:$E$3124))</f>
        <v>167</v>
      </c>
      <c r="O3" s="95">
        <f>SUMPRODUCT((O$1=Данные!$I$4:$I$3124)*($A3=Данные!$H$4:$H$3124)*(Данные!$E$4:$E$3124))</f>
        <v>0</v>
      </c>
      <c r="P3" s="95">
        <f>SUMPRODUCT((P$1=Данные!$I$4:$I$3124)*($A3=Данные!$H$4:$H$3124)*(Данные!$E$4:$E$3124))</f>
        <v>203</v>
      </c>
      <c r="Q3" s="95">
        <f>SUMPRODUCT((Q$1=Данные!$I$4:$I$3124)*($A3=Данные!$H$4:$H$3124)*(Данные!$E$4:$E$3124))</f>
        <v>220</v>
      </c>
      <c r="R3" s="95">
        <f>SUMPRODUCT((R$1=Данные!$I$4:$I$3124)*($A3=Данные!$H$4:$H$3124)*(Данные!$E$4:$E$3124))</f>
        <v>0</v>
      </c>
      <c r="S3" s="95">
        <f>SUMPRODUCT((S$1=Данные!$I$4:$I$3124)*($A3=Данные!$H$4:$H$3124)*(Данные!$E$4:$E$3124))</f>
        <v>188</v>
      </c>
      <c r="T3" s="95">
        <f>SUMPRODUCT((T$1=Данные!$I$4:$I$3124)*($A3=Данные!$H$4:$H$3124)*(Данные!$E$4:$E$3124))</f>
        <v>188</v>
      </c>
      <c r="U3" s="95">
        <f>SUMPRODUCT((U$1=Данные!$I$4:$I$3124)*($A3=Данные!$H$4:$H$3124)*(Данные!$E$4:$E$3124))</f>
        <v>0</v>
      </c>
      <c r="V3" s="95">
        <f>SUMPRODUCT((V$1=Данные!$I$4:$I$3124)*($A3=Данные!$H$4:$H$3124)*(Данные!$E$4:$E$3124))</f>
        <v>0</v>
      </c>
      <c r="W3" s="95">
        <f>SUMPRODUCT((W$1=Данные!$I$4:$I$3124)*($A3=Данные!$H$4:$H$3124)*(Данные!$E$4:$E$3124))</f>
        <v>0</v>
      </c>
      <c r="X3" s="95">
        <f>SUMPRODUCT((X$1=Данные!$I$4:$I$3124)*($A3=Данные!$H$4:$H$3124)*(Данные!$E$4:$E$3124))</f>
        <v>0</v>
      </c>
      <c r="Y3" s="95">
        <f>SUMPRODUCT((Y$1=Данные!$I$4:$I$3124)*($A3=Данные!$H$4:$H$3124)*(Данные!$E$4:$E$3124))</f>
        <v>0</v>
      </c>
      <c r="Z3" s="96">
        <f t="shared" ref="Z3:Z12" si="1">SUM(E3:Y3)</f>
        <v>966</v>
      </c>
      <c r="AA3" s="19"/>
      <c r="AB3" s="19">
        <f>SUMPRODUCT((AB$1=Данные!$I$4:$I$502)*($A3=Данные!$H$4:$H$502)*(Данные!$E$4:$E$502))-  SUMPRODUCT((AB$1=Данные!$I$4:$I$502)*($A3=Данные!$H$4:$H$502)*((Данные!$D$4:$D$502 = "Больничный")+(Данные!$D$4:$D$502= "Отпуск"))*(Данные!$E$4:$E$502))</f>
        <v>0</v>
      </c>
      <c r="AC3" s="19">
        <f>SUMPRODUCT((AC$1=Данные!$I$4:$I$502)*($A3=Данные!$H$4:$H$502)*(Данные!$E$4:$E$502))-  SUMPRODUCT((AC$1=Данные!$I$4:$I$502)*($A3=Данные!$H$4:$H$502)*((Данные!$D$4:$D$502 = "Больничный")+(Данные!$D$4:$D$502= "Отпуск"))*(Данные!$E$4:$E$502))</f>
        <v>0</v>
      </c>
      <c r="AD3" s="19">
        <f>SUMPRODUCT((AD$1=Данные!$I$4:$I$502)*($A3=Данные!$H$4:$H$502)*(Данные!$E$4:$E$502))-  SUMPRODUCT((AD$1=Данные!$I$4:$I$502)*($A3=Данные!$H$4:$H$502)*((Данные!$D$4:$D$502 = "Больничный")+(Данные!$D$4:$D$502= "Отпуск"))*(Данные!$E$4:$E$502))</f>
        <v>0</v>
      </c>
      <c r="AE3" s="19">
        <f>SUMPRODUCT((AE$1=Данные!$I$4:$I$502)*($A3=Данные!$H$4:$H$502)*(Данные!$E$4:$E$502))-  SUMPRODUCT((AE$1=Данные!$I$4:$I$502)*($A3=Данные!$H$4:$H$502)*((Данные!$D$4:$D$502 = "Больничный")+(Данные!$D$4:$D$502= "Отпуск"))*(Данные!$E$4:$E$502))</f>
        <v>0</v>
      </c>
      <c r="AF3" s="19">
        <f>SUMPRODUCT((AF$1=Данные!$I$4:$I$502)*($A3=Данные!$H$4:$H$502)*(Данные!$E$4:$E$502))-  SUMPRODUCT((AF$1=Данные!$I$4:$I$502)*($A3=Данные!$H$4:$H$502)*((Данные!$D$4:$D$502 = "Больничный")+(Данные!$D$4:$D$502= "Отпуск"))*(Данные!$E$4:$E$502))</f>
        <v>0</v>
      </c>
      <c r="AG3" s="19">
        <f>SUMPRODUCT((AG$1=Данные!$I$4:$I$502)*($A3=Данные!$H$4:$H$502)*(Данные!$E$4:$E$502))-  SUMPRODUCT((AG$1=Данные!$I$4:$I$502)*($A3=Данные!$H$4:$H$502)*((Данные!$D$4:$D$502 = "Больничный")+(Данные!$D$4:$D$502= "Отпуск"))*(Данные!$E$4:$E$502))</f>
        <v>0</v>
      </c>
      <c r="AH3" s="19">
        <f>SUMPRODUCT((AH$1=Данные!$I$4:$I$502)*($A3=Данные!$H$4:$H$502)*(Данные!$E$4:$E$502))-  SUMPRODUCT((AH$1=Данные!$I$4:$I$502)*($A3=Данные!$H$4:$H$502)*((Данные!$D$4:$D$502 = "Больничный")+(Данные!$D$4:$D$502= "Отпуск"))*(Данные!$E$4:$E$502))</f>
        <v>0</v>
      </c>
      <c r="AI3" s="19">
        <f>SUMPRODUCT((AI$1=Данные!$I$4:$I$502)*($A3=Данные!$H$4:$H$502)*(Данные!$E$4:$E$502))-  SUMPRODUCT((AI$1=Данные!$I$4:$I$502)*($A3=Данные!$H$4:$H$502)*((Данные!$D$4:$D$502 = "Больничный")+(Данные!$D$4:$D$502= "Отпуск"))*(Данные!$E$4:$E$502))</f>
        <v>0</v>
      </c>
      <c r="AJ3" s="19">
        <f>SUMPRODUCT((AJ$1=Данные!$I$4:$I$502)*($A3=Данные!$H$4:$H$502)*(Данные!$E$4:$E$502))-  SUMPRODUCT((AJ$1=Данные!$I$4:$I$502)*($A3=Данные!$H$4:$H$502)*((Данные!$D$4:$D$502 = "Больничный")+(Данные!$D$4:$D$502= "Отпуск"))*(Данные!$E$4:$E$502))</f>
        <v>0</v>
      </c>
      <c r="AK3" s="19">
        <f>SUMPRODUCT((AK$1=Данные!$I$4:$I$502)*($A3=Данные!$H$4:$H$502)*(Данные!$E$4:$E$502))-  SUMPRODUCT((AK$1=Данные!$I$4:$I$502)*($A3=Данные!$H$4:$H$502)*((Данные!$D$4:$D$502 = "Больничный")+(Данные!$D$4:$D$502= "Отпуск"))*(Данные!$E$4:$E$502))</f>
        <v>0</v>
      </c>
      <c r="AL3" s="19">
        <f>SUMPRODUCT((AL$1=Данные!$I$4:$I$502)*($A3=Данные!$H$4:$H$502)*(Данные!$E$4:$E$502))-  SUMPRODUCT((AL$1=Данные!$I$4:$I$502)*($A3=Данные!$H$4:$H$502)*((Данные!$D$4:$D$502 = "Больничный")+(Данные!$D$4:$D$502= "Отпуск"))*(Данные!$E$4:$E$502))</f>
        <v>0</v>
      </c>
      <c r="AM3" s="18">
        <f t="shared" ref="AM3:AM13" si="2">SUM(AB3:AL3)</f>
        <v>0</v>
      </c>
      <c r="AN3" s="24">
        <f t="shared" ref="AN3:AN13" si="3">Z3-AM3</f>
        <v>966</v>
      </c>
      <c r="AO3" s="19">
        <f t="shared" ref="AO3:AO13" si="4">Z3-AM3-AN3</f>
        <v>0</v>
      </c>
      <c r="AP3" s="27">
        <f>$B3*E3</f>
        <v>0</v>
      </c>
      <c r="AQ3" s="27">
        <f t="shared" ref="AQ3:AQ13" si="5">$B3*F3</f>
        <v>0</v>
      </c>
      <c r="AR3" s="27">
        <f t="shared" ref="AR3:AR13" si="6">$B3*G3</f>
        <v>0</v>
      </c>
      <c r="AS3" s="27">
        <f t="shared" ref="AS3:AS13" si="7">$B3*H3</f>
        <v>0</v>
      </c>
      <c r="AT3" s="27">
        <f t="shared" ref="AT3:AT13" si="8">$B3*I3</f>
        <v>0</v>
      </c>
      <c r="AU3" s="27">
        <f t="shared" ref="AU3:AU13" si="9">$B3*J3</f>
        <v>0</v>
      </c>
      <c r="AV3" s="27">
        <f t="shared" ref="AV3:AV13" si="10">$B3*K3</f>
        <v>0</v>
      </c>
      <c r="AW3" s="27">
        <f t="shared" ref="AW3:AW13" si="11">$B3*L3</f>
        <v>0</v>
      </c>
      <c r="AX3" s="27">
        <f t="shared" ref="AX3:AX13" si="12">$B3*M3</f>
        <v>0</v>
      </c>
      <c r="AY3" s="27">
        <f t="shared" ref="AY3:AY13" si="13">$B3*N3</f>
        <v>617900</v>
      </c>
      <c r="AZ3" s="27">
        <f t="shared" ref="AZ3:AZ13" si="14">$B3*O3</f>
        <v>0</v>
      </c>
    </row>
    <row r="4" spans="1:52" ht="9.9499999999999993" customHeight="1" x14ac:dyDescent="0.25">
      <c r="A4" s="19" t="s">
        <v>15</v>
      </c>
      <c r="B4" s="19">
        <v>3700</v>
      </c>
      <c r="C4" s="23">
        <f>SUMPRODUCT(($A4=Данные!$H$4:$H$3124)*(Данные!$E$4:$E$3124))</f>
        <v>1698</v>
      </c>
      <c r="D4" s="19"/>
      <c r="E4" s="26">
        <f>SUMPRODUCT((E$1=Данные!$I$4:$I$502)*($A4=Данные!$H$4:$H$502)*(Данные!$E$4:$E$502))</f>
        <v>0</v>
      </c>
      <c r="F4" s="26">
        <f>SUMPRODUCT((F$1=Данные!$I$4:$I$502)*($A4=Данные!$H$4:$H$502)*(Данные!$E$4:$E$502))</f>
        <v>0</v>
      </c>
      <c r="G4" s="26">
        <f>SUMPRODUCT((G$1=Данные!$I$4:$I$502)*($A4=Данные!$H$4:$H$502)*(Данные!$E$4:$E$502))</f>
        <v>0</v>
      </c>
      <c r="H4" s="26">
        <f>SUMPRODUCT((H$1=Данные!$I$4:$I$502)*($A4=Данные!$H$4:$H$502)*(Данные!$E$4:$E$502))</f>
        <v>168</v>
      </c>
      <c r="I4" s="26">
        <f>SUMPRODUCT((I$1=Данные!$I$4:$I$502)*($A4=Данные!$H$4:$H$502)*(Данные!$E$4:$E$502))</f>
        <v>184</v>
      </c>
      <c r="J4" s="26">
        <f>SUMPRODUCT((J$1=Данные!$I$4:$I$502)*($A4=Данные!$H$4:$H$502)*(Данные!$E$4:$E$502))</f>
        <v>168</v>
      </c>
      <c r="K4" s="26">
        <f>SUMPRODUCT((K$1=Данные!$I$4:$I$502)*($A4=Данные!$H$4:$H$502)*(Данные!$E$4:$E$502))</f>
        <v>0</v>
      </c>
      <c r="L4" s="26">
        <f>SUMPRODUCT((L$1=Данные!$I$4:$I$502)*($A4=Данные!$H$4:$H$502)*(Данные!$E$4:$E$502))</f>
        <v>0</v>
      </c>
      <c r="M4" s="26">
        <f>SUMPRODUCT((M$1=Данные!$I$4:$I$502)*($A4=Данные!$H$4:$H$502)*(Данные!$E$4:$E$502))</f>
        <v>0</v>
      </c>
      <c r="N4" s="95">
        <f>SUMPRODUCT((N$1=Данные!$I$4:$I$3124)*($A4=Данные!$H$4:$H$3124)*(Данные!$E$4:$E$3124))</f>
        <v>136</v>
      </c>
      <c r="O4" s="95">
        <f>SUMPRODUCT((O$1=Данные!$I$4:$I$3124)*($A4=Данные!$H$4:$H$3124)*(Данные!$E$4:$E$3124))</f>
        <v>160</v>
      </c>
      <c r="P4" s="95">
        <f>SUMPRODUCT((P$1=Данные!$I$4:$I$3124)*($A4=Данные!$H$4:$H$3124)*(Данные!$E$4:$E$3124))</f>
        <v>159</v>
      </c>
      <c r="Q4" s="95">
        <f>SUMPRODUCT((Q$1=Данные!$I$4:$I$3124)*($A4=Данные!$H$4:$H$3124)*(Данные!$E$4:$E$3124))</f>
        <v>211</v>
      </c>
      <c r="R4" s="95">
        <f>SUMPRODUCT((R$1=Данные!$I$4:$I$3124)*($A4=Данные!$H$4:$H$3124)*(Данные!$E$4:$E$3124))</f>
        <v>0</v>
      </c>
      <c r="S4" s="95">
        <f>SUMPRODUCT((S$1=Данные!$I$4:$I$3124)*($A4=Данные!$H$4:$H$3124)*(Данные!$E$4:$E$3124))</f>
        <v>152</v>
      </c>
      <c r="T4" s="95">
        <f>SUMPRODUCT((T$1=Данные!$I$4:$I$3124)*($A4=Данные!$H$4:$H$3124)*(Данные!$E$4:$E$3124))</f>
        <v>184</v>
      </c>
      <c r="U4" s="95">
        <f>SUMPRODUCT((U$1=Данные!$I$4:$I$3124)*($A4=Данные!$H$4:$H$3124)*(Данные!$E$4:$E$3124))</f>
        <v>176</v>
      </c>
      <c r="V4" s="95">
        <f>SUMPRODUCT((V$1=Данные!$I$4:$I$3124)*($A4=Данные!$H$4:$H$3124)*(Данные!$E$4:$E$3124))</f>
        <v>0</v>
      </c>
      <c r="W4" s="95">
        <f>SUMPRODUCT((W$1=Данные!$I$4:$I$3124)*($A4=Данные!$H$4:$H$3124)*(Данные!$E$4:$E$3124))</f>
        <v>0</v>
      </c>
      <c r="X4" s="95">
        <f>SUMPRODUCT((X$1=Данные!$I$4:$I$3124)*($A4=Данные!$H$4:$H$3124)*(Данные!$E$4:$E$3124))</f>
        <v>0</v>
      </c>
      <c r="Y4" s="95">
        <f>SUMPRODUCT((Y$1=Данные!$I$4:$I$3124)*($A4=Данные!$H$4:$H$3124)*(Данные!$E$4:$E$3124))</f>
        <v>0</v>
      </c>
      <c r="Z4" s="96">
        <f t="shared" si="1"/>
        <v>1698</v>
      </c>
      <c r="AA4" s="19"/>
      <c r="AB4" s="19">
        <f>SUMPRODUCT((AB$1=Данные!$I$4:$I$502)*($A4=Данные!$H$4:$H$502)*(Данные!$E$4:$E$502))-  SUMPRODUCT((AB$1=Данные!$I$4:$I$502)*($A4=Данные!$H$4:$H$502)*((Данные!$D$4:$D$502 = "Больничный")+(Данные!$D$4:$D$502= "Отпуск"))*(Данные!$E$4:$E$502))</f>
        <v>0</v>
      </c>
      <c r="AC4" s="19">
        <f>SUMPRODUCT((AC$1=Данные!$I$4:$I$502)*($A4=Данные!$H$4:$H$502)*(Данные!$E$4:$E$502))-  SUMPRODUCT((AC$1=Данные!$I$4:$I$502)*($A4=Данные!$H$4:$H$502)*((Данные!$D$4:$D$502 = "Больничный")+(Данные!$D$4:$D$502= "Отпуск"))*(Данные!$E$4:$E$502))</f>
        <v>0</v>
      </c>
      <c r="AD4" s="19">
        <f>SUMPRODUCT((AD$1=Данные!$I$4:$I$502)*($A4=Данные!$H$4:$H$502)*(Данные!$E$4:$E$502))-  SUMPRODUCT((AD$1=Данные!$I$4:$I$502)*($A4=Данные!$H$4:$H$502)*((Данные!$D$4:$D$502 = "Больничный")+(Данные!$D$4:$D$502= "Отпуск"))*(Данные!$E$4:$E$502))</f>
        <v>0</v>
      </c>
      <c r="AE4" s="19">
        <f>SUMPRODUCT((AE$1=Данные!$I$4:$I$502)*($A4=Данные!$H$4:$H$502)*(Данные!$E$4:$E$502))-  SUMPRODUCT((AE$1=Данные!$I$4:$I$502)*($A4=Данные!$H$4:$H$502)*((Данные!$D$4:$D$502 = "Больничный")+(Данные!$D$4:$D$502= "Отпуск"))*(Данные!$E$4:$E$502))</f>
        <v>168</v>
      </c>
      <c r="AF4" s="19">
        <f>SUMPRODUCT((AF$1=Данные!$I$4:$I$502)*($A4=Данные!$H$4:$H$502)*(Данные!$E$4:$E$502))-  SUMPRODUCT((AF$1=Данные!$I$4:$I$502)*($A4=Данные!$H$4:$H$502)*((Данные!$D$4:$D$502 = "Больничный")+(Данные!$D$4:$D$502= "Отпуск"))*(Данные!$E$4:$E$502))</f>
        <v>184</v>
      </c>
      <c r="AG4" s="19">
        <f>SUMPRODUCT((AG$1=Данные!$I$4:$I$502)*($A4=Данные!$H$4:$H$502)*(Данные!$E$4:$E$502))-  SUMPRODUCT((AG$1=Данные!$I$4:$I$502)*($A4=Данные!$H$4:$H$502)*((Данные!$D$4:$D$502 = "Больничный")+(Данные!$D$4:$D$502= "Отпуск"))*(Данные!$E$4:$E$502))</f>
        <v>128</v>
      </c>
      <c r="AH4" s="19">
        <f>SUMPRODUCT((AH$1=Данные!$I$4:$I$502)*($A4=Данные!$H$4:$H$502)*(Данные!$E$4:$E$502))-  SUMPRODUCT((AH$1=Данные!$I$4:$I$502)*($A4=Данные!$H$4:$H$502)*((Данные!$D$4:$D$502 = "Больничный")+(Данные!$D$4:$D$502= "Отпуск"))*(Данные!$E$4:$E$502))</f>
        <v>0</v>
      </c>
      <c r="AI4" s="19">
        <f>SUMPRODUCT((AI$1=Данные!$I$4:$I$502)*($A4=Данные!$H$4:$H$502)*(Данные!$E$4:$E$502))-  SUMPRODUCT((AI$1=Данные!$I$4:$I$502)*($A4=Данные!$H$4:$H$502)*((Данные!$D$4:$D$502 = "Больничный")+(Данные!$D$4:$D$502= "Отпуск"))*(Данные!$E$4:$E$502))</f>
        <v>0</v>
      </c>
      <c r="AJ4" s="19">
        <f>SUMPRODUCT((AJ$1=Данные!$I$4:$I$502)*($A4=Данные!$H$4:$H$502)*(Данные!$E$4:$E$502))-  SUMPRODUCT((AJ$1=Данные!$I$4:$I$502)*($A4=Данные!$H$4:$H$502)*((Данные!$D$4:$D$502 = "Больничный")+(Данные!$D$4:$D$502= "Отпуск"))*(Данные!$E$4:$E$502))</f>
        <v>0</v>
      </c>
      <c r="AK4" s="19">
        <f>SUMPRODUCT((AK$1=Данные!$I$4:$I$502)*($A4=Данные!$H$4:$H$502)*(Данные!$E$4:$E$502))-  SUMPRODUCT((AK$1=Данные!$I$4:$I$502)*($A4=Данные!$H$4:$H$502)*((Данные!$D$4:$D$502 = "Больничный")+(Данные!$D$4:$D$502= "Отпуск"))*(Данные!$E$4:$E$502))</f>
        <v>0</v>
      </c>
      <c r="AL4" s="19">
        <f>SUMPRODUCT((AL$1=Данные!$I$4:$I$502)*($A4=Данные!$H$4:$H$502)*(Данные!$E$4:$E$502))-  SUMPRODUCT((AL$1=Данные!$I$4:$I$502)*($A4=Данные!$H$4:$H$502)*((Данные!$D$4:$D$502 = "Больничный")+(Данные!$D$4:$D$502= "Отпуск"))*(Данные!$E$4:$E$502))</f>
        <v>0</v>
      </c>
      <c r="AM4" s="18">
        <f t="shared" si="2"/>
        <v>480</v>
      </c>
      <c r="AN4" s="24">
        <f t="shared" si="3"/>
        <v>1218</v>
      </c>
      <c r="AO4" s="19">
        <f t="shared" si="4"/>
        <v>0</v>
      </c>
      <c r="AP4" s="27">
        <f>$B4*E4</f>
        <v>0</v>
      </c>
      <c r="AQ4" s="27">
        <f t="shared" si="5"/>
        <v>0</v>
      </c>
      <c r="AR4" s="27">
        <f t="shared" si="6"/>
        <v>0</v>
      </c>
      <c r="AS4" s="27">
        <f t="shared" si="7"/>
        <v>621600</v>
      </c>
      <c r="AT4" s="27">
        <f t="shared" si="8"/>
        <v>680800</v>
      </c>
      <c r="AU4" s="27">
        <f t="shared" si="9"/>
        <v>621600</v>
      </c>
      <c r="AV4" s="27">
        <f t="shared" si="10"/>
        <v>0</v>
      </c>
      <c r="AW4" s="27">
        <f t="shared" si="11"/>
        <v>0</v>
      </c>
      <c r="AX4" s="27">
        <f t="shared" si="12"/>
        <v>0</v>
      </c>
      <c r="AY4" s="27">
        <f t="shared" si="13"/>
        <v>503200</v>
      </c>
      <c r="AZ4" s="27">
        <f t="shared" si="14"/>
        <v>592000</v>
      </c>
    </row>
    <row r="5" spans="1:52" ht="9.9499999999999993" customHeight="1" x14ac:dyDescent="0.25">
      <c r="A5" s="19" t="s">
        <v>27</v>
      </c>
      <c r="B5" s="19">
        <v>3700</v>
      </c>
      <c r="C5" s="23">
        <f>SUMPRODUCT(($A5=Данные!$H$4:$H$3124)*(Данные!$E$4:$E$3124))</f>
        <v>1159</v>
      </c>
      <c r="D5" s="19"/>
      <c r="E5" s="26">
        <f>SUMPRODUCT((E$1=Данные!$I$4:$I$502)*($A5=Данные!$H$4:$H$502)*(Данные!$E$4:$E$502))</f>
        <v>0</v>
      </c>
      <c r="F5" s="26">
        <f>SUMPRODUCT((F$1=Данные!$I$4:$I$502)*($A5=Данные!$H$4:$H$502)*(Данные!$E$4:$E$502))</f>
        <v>0</v>
      </c>
      <c r="G5" s="26">
        <f>SUMPRODUCT((G$1=Данные!$I$4:$I$502)*($A5=Данные!$H$4:$H$502)*(Данные!$E$4:$E$502))</f>
        <v>0</v>
      </c>
      <c r="H5" s="26">
        <f>SUMPRODUCT((H$1=Данные!$I$4:$I$502)*($A5=Данные!$H$4:$H$502)*(Данные!$E$4:$E$502))</f>
        <v>0</v>
      </c>
      <c r="I5" s="26">
        <f>SUMPRODUCT((I$1=Данные!$I$4:$I$502)*($A5=Данные!$H$4:$H$502)*(Данные!$E$4:$E$502))</f>
        <v>0</v>
      </c>
      <c r="J5" s="26">
        <f>SUMPRODUCT((J$1=Данные!$I$4:$I$502)*($A5=Данные!$H$4:$H$502)*(Данные!$E$4:$E$502))</f>
        <v>0</v>
      </c>
      <c r="K5" s="26">
        <f>SUMPRODUCT((K$1=Данные!$I$4:$I$502)*($A5=Данные!$H$4:$H$502)*(Данные!$E$4:$E$502))</f>
        <v>0</v>
      </c>
      <c r="L5" s="26">
        <f>SUMPRODUCT((L$1=Данные!$I$4:$I$502)*($A5=Данные!$H$4:$H$502)*(Данные!$E$4:$E$502))</f>
        <v>0</v>
      </c>
      <c r="M5" s="26">
        <f>SUMPRODUCT((M$1=Данные!$I$4:$I$502)*($A5=Данные!$H$4:$H$502)*(Данные!$E$4:$E$502))</f>
        <v>0</v>
      </c>
      <c r="N5" s="95">
        <f>SUMPRODUCT((N$1=Данные!$I$4:$I$3124)*($A5=Данные!$H$4:$H$3124)*(Данные!$E$4:$E$3124))</f>
        <v>136</v>
      </c>
      <c r="O5" s="95">
        <f>SUMPRODUCT((O$1=Данные!$I$4:$I$3124)*($A5=Данные!$H$4:$H$3124)*(Данные!$E$4:$E$3124))</f>
        <v>0</v>
      </c>
      <c r="P5" s="95">
        <f>SUMPRODUCT((P$1=Данные!$I$4:$I$3124)*($A5=Данные!$H$4:$H$3124)*(Данные!$E$4:$E$3124))</f>
        <v>168</v>
      </c>
      <c r="Q5" s="95">
        <f>SUMPRODUCT((Q$1=Данные!$I$4:$I$3124)*($A5=Данные!$H$4:$H$3124)*(Данные!$E$4:$E$3124))</f>
        <v>168</v>
      </c>
      <c r="R5" s="95">
        <f>SUMPRODUCT((R$1=Данные!$I$4:$I$3124)*($A5=Данные!$H$4:$H$3124)*(Данные!$E$4:$E$3124))</f>
        <v>175</v>
      </c>
      <c r="S5" s="95">
        <f>SUMPRODUCT((S$1=Данные!$I$4:$I$3124)*($A5=Данные!$H$4:$H$3124)*(Данные!$E$4:$E$3124))</f>
        <v>152</v>
      </c>
      <c r="T5" s="95">
        <f>SUMPRODUCT((T$1=Данные!$I$4:$I$3124)*($A5=Данные!$H$4:$H$3124)*(Данные!$E$4:$E$3124))</f>
        <v>184</v>
      </c>
      <c r="U5" s="95">
        <f>SUMPRODUCT((U$1=Данные!$I$4:$I$3124)*($A5=Данные!$H$4:$H$3124)*(Данные!$E$4:$E$3124))</f>
        <v>176</v>
      </c>
      <c r="V5" s="95">
        <f>SUMPRODUCT((V$1=Данные!$I$4:$I$3124)*($A5=Данные!$H$4:$H$3124)*(Данные!$E$4:$E$3124))</f>
        <v>0</v>
      </c>
      <c r="W5" s="95">
        <f>SUMPRODUCT((W$1=Данные!$I$4:$I$3124)*($A5=Данные!$H$4:$H$3124)*(Данные!$E$4:$E$3124))</f>
        <v>0</v>
      </c>
      <c r="X5" s="95">
        <f>SUMPRODUCT((X$1=Данные!$I$4:$I$3124)*($A5=Данные!$H$4:$H$3124)*(Данные!$E$4:$E$3124))</f>
        <v>0</v>
      </c>
      <c r="Y5" s="95">
        <f>SUMPRODUCT((Y$1=Данные!$I$4:$I$3124)*($A5=Данные!$H$4:$H$3124)*(Данные!$E$4:$E$3124))</f>
        <v>0</v>
      </c>
      <c r="Z5" s="96">
        <f t="shared" si="1"/>
        <v>1159</v>
      </c>
      <c r="AA5" s="19"/>
      <c r="AB5" s="19">
        <f>SUMPRODUCT((AB$1=Данные!$I$4:$I$502)*($A5=Данные!$H$4:$H$502)*(Данные!$E$4:$E$502))-  SUMPRODUCT((AB$1=Данные!$I$4:$I$502)*($A5=Данные!$H$4:$H$502)*((Данные!$D$4:$D$502 = "Больничный")+(Данные!$D$4:$D$502= "Отпуск"))*(Данные!$E$4:$E$502))</f>
        <v>0</v>
      </c>
      <c r="AC5" s="19">
        <f>SUMPRODUCT((AC$1=Данные!$I$4:$I$502)*($A5=Данные!$H$4:$H$502)*(Данные!$E$4:$E$502))-  SUMPRODUCT((AC$1=Данные!$I$4:$I$502)*($A5=Данные!$H$4:$H$502)*((Данные!$D$4:$D$502 = "Больничный")+(Данные!$D$4:$D$502= "Отпуск"))*(Данные!$E$4:$E$502))</f>
        <v>0</v>
      </c>
      <c r="AD5" s="19">
        <f>SUMPRODUCT((AD$1=Данные!$I$4:$I$502)*($A5=Данные!$H$4:$H$502)*(Данные!$E$4:$E$502))-  SUMPRODUCT((AD$1=Данные!$I$4:$I$502)*($A5=Данные!$H$4:$H$502)*((Данные!$D$4:$D$502 = "Больничный")+(Данные!$D$4:$D$502= "Отпуск"))*(Данные!$E$4:$E$502))</f>
        <v>0</v>
      </c>
      <c r="AE5" s="19">
        <f>SUMPRODUCT((AE$1=Данные!$I$4:$I$502)*($A5=Данные!$H$4:$H$502)*(Данные!$E$4:$E$502))-  SUMPRODUCT((AE$1=Данные!$I$4:$I$502)*($A5=Данные!$H$4:$H$502)*((Данные!$D$4:$D$502 = "Больничный")+(Данные!$D$4:$D$502= "Отпуск"))*(Данные!$E$4:$E$502))</f>
        <v>0</v>
      </c>
      <c r="AF5" s="19">
        <f>SUMPRODUCT((AF$1=Данные!$I$4:$I$502)*($A5=Данные!$H$4:$H$502)*(Данные!$E$4:$E$502))-  SUMPRODUCT((AF$1=Данные!$I$4:$I$502)*($A5=Данные!$H$4:$H$502)*((Данные!$D$4:$D$502 = "Больничный")+(Данные!$D$4:$D$502= "Отпуск"))*(Данные!$E$4:$E$502))</f>
        <v>0</v>
      </c>
      <c r="AG5" s="19">
        <f>SUMPRODUCT((AG$1=Данные!$I$4:$I$502)*($A5=Данные!$H$4:$H$502)*(Данные!$E$4:$E$502))-  SUMPRODUCT((AG$1=Данные!$I$4:$I$502)*($A5=Данные!$H$4:$H$502)*((Данные!$D$4:$D$502 = "Больничный")+(Данные!$D$4:$D$502= "Отпуск"))*(Данные!$E$4:$E$502))</f>
        <v>0</v>
      </c>
      <c r="AH5" s="19">
        <f>SUMPRODUCT((AH$1=Данные!$I$4:$I$502)*($A5=Данные!$H$4:$H$502)*(Данные!$E$4:$E$502))-  SUMPRODUCT((AH$1=Данные!$I$4:$I$502)*($A5=Данные!$H$4:$H$502)*((Данные!$D$4:$D$502 = "Больничный")+(Данные!$D$4:$D$502= "Отпуск"))*(Данные!$E$4:$E$502))</f>
        <v>0</v>
      </c>
      <c r="AI5" s="19">
        <f>SUMPRODUCT((AI$1=Данные!$I$4:$I$502)*($A5=Данные!$H$4:$H$502)*(Данные!$E$4:$E$502))-  SUMPRODUCT((AI$1=Данные!$I$4:$I$502)*($A5=Данные!$H$4:$H$502)*((Данные!$D$4:$D$502 = "Больничный")+(Данные!$D$4:$D$502= "Отпуск"))*(Данные!$E$4:$E$502))</f>
        <v>0</v>
      </c>
      <c r="AJ5" s="19">
        <f>SUMPRODUCT((AJ$1=Данные!$I$4:$I$502)*($A5=Данные!$H$4:$H$502)*(Данные!$E$4:$E$502))-  SUMPRODUCT((AJ$1=Данные!$I$4:$I$502)*($A5=Данные!$H$4:$H$502)*((Данные!$D$4:$D$502 = "Больничный")+(Данные!$D$4:$D$502= "Отпуск"))*(Данные!$E$4:$E$502))</f>
        <v>0</v>
      </c>
      <c r="AK5" s="19">
        <f>SUMPRODUCT((AK$1=Данные!$I$4:$I$502)*($A5=Данные!$H$4:$H$502)*(Данные!$E$4:$E$502))-  SUMPRODUCT((AK$1=Данные!$I$4:$I$502)*($A5=Данные!$H$4:$H$502)*((Данные!$D$4:$D$502 = "Больничный")+(Данные!$D$4:$D$502= "Отпуск"))*(Данные!$E$4:$E$502))</f>
        <v>0</v>
      </c>
      <c r="AL5" s="19">
        <f>SUMPRODUCT((AL$1=Данные!$I$4:$I$502)*($A5=Данные!$H$4:$H$502)*(Данные!$E$4:$E$502))-  SUMPRODUCT((AL$1=Данные!$I$4:$I$502)*($A5=Данные!$H$4:$H$502)*((Данные!$D$4:$D$502 = "Больничный")+(Данные!$D$4:$D$502= "Отпуск"))*(Данные!$E$4:$E$502))</f>
        <v>0</v>
      </c>
      <c r="AM5" s="18">
        <f t="shared" si="2"/>
        <v>0</v>
      </c>
      <c r="AN5" s="24">
        <f t="shared" si="3"/>
        <v>1159</v>
      </c>
      <c r="AO5" s="19">
        <f t="shared" si="4"/>
        <v>0</v>
      </c>
      <c r="AP5" s="27">
        <f>$B5*E5</f>
        <v>0</v>
      </c>
      <c r="AQ5" s="27">
        <f>$B5*F5</f>
        <v>0</v>
      </c>
      <c r="AR5" s="27">
        <f>$B5*G5</f>
        <v>0</v>
      </c>
      <c r="AS5" s="27">
        <f t="shared" si="7"/>
        <v>0</v>
      </c>
      <c r="AT5" s="27">
        <f t="shared" si="8"/>
        <v>0</v>
      </c>
      <c r="AU5" s="27">
        <f t="shared" si="9"/>
        <v>0</v>
      </c>
      <c r="AV5" s="27">
        <f t="shared" si="10"/>
        <v>0</v>
      </c>
      <c r="AW5" s="27">
        <f t="shared" si="11"/>
        <v>0</v>
      </c>
      <c r="AX5" s="27">
        <f t="shared" si="12"/>
        <v>0</v>
      </c>
      <c r="AY5" s="27">
        <f t="shared" si="13"/>
        <v>503200</v>
      </c>
      <c r="AZ5" s="27">
        <f t="shared" si="14"/>
        <v>0</v>
      </c>
    </row>
    <row r="6" spans="1:52" ht="9.9499999999999993" customHeight="1" x14ac:dyDescent="0.25">
      <c r="A6" s="19" t="s">
        <v>25</v>
      </c>
      <c r="B6" s="19">
        <v>3200</v>
      </c>
      <c r="C6" s="23">
        <f>SUMPRODUCT(($A6=Данные!$H$4:$H$3124)*(Данные!$E$4:$E$3124))</f>
        <v>1315</v>
      </c>
      <c r="D6" s="19"/>
      <c r="E6" s="26">
        <f>SUMPRODUCT((E$1=Данные!$I$4:$I$502)*($A6=Данные!$H$4:$H$502)*(Данные!$E$4:$E$502))</f>
        <v>0</v>
      </c>
      <c r="F6" s="26">
        <f>SUMPRODUCT((F$1=Данные!$I$4:$I$502)*($A6=Данные!$H$4:$H$502)*(Данные!$E$4:$E$502))</f>
        <v>0</v>
      </c>
      <c r="G6" s="26">
        <f>SUMPRODUCT((G$1=Данные!$I$4:$I$502)*($A6=Данные!$H$4:$H$502)*(Данные!$E$4:$E$502))</f>
        <v>0</v>
      </c>
      <c r="H6" s="26">
        <f>SUMPRODUCT((H$1=Данные!$I$4:$I$502)*($A6=Данные!$H$4:$H$502)*(Данные!$E$4:$E$502))</f>
        <v>0</v>
      </c>
      <c r="I6" s="26">
        <f>SUMPRODUCT((I$1=Данные!$I$4:$I$502)*($A6=Данные!$H$4:$H$502)*(Данные!$E$4:$E$502))</f>
        <v>184</v>
      </c>
      <c r="J6" s="26">
        <f>SUMPRODUCT((J$1=Данные!$I$4:$I$502)*($A6=Данные!$H$4:$H$502)*(Данные!$E$4:$E$502))</f>
        <v>0</v>
      </c>
      <c r="K6" s="26">
        <f>SUMPRODUCT((K$1=Данные!$I$4:$I$502)*($A6=Данные!$H$4:$H$502)*(Данные!$E$4:$E$502))</f>
        <v>0</v>
      </c>
      <c r="L6" s="26">
        <f>SUMPRODUCT((L$1=Данные!$I$4:$I$502)*($A6=Данные!$H$4:$H$502)*(Данные!$E$4:$E$502))</f>
        <v>0</v>
      </c>
      <c r="M6" s="26">
        <f>SUMPRODUCT((M$1=Данные!$I$4:$I$502)*($A6=Данные!$H$4:$H$502)*(Данные!$E$4:$E$502))</f>
        <v>0</v>
      </c>
      <c r="N6" s="95">
        <f>SUMPRODUCT((N$1=Данные!$I$4:$I$3124)*($A6=Данные!$H$4:$H$3124)*(Данные!$E$4:$E$3124))</f>
        <v>187</v>
      </c>
      <c r="O6" s="95">
        <f>SUMPRODUCT((O$1=Данные!$I$4:$I$3124)*($A6=Данные!$H$4:$H$3124)*(Данные!$E$4:$E$3124))</f>
        <v>0</v>
      </c>
      <c r="P6" s="95">
        <f>SUMPRODUCT((P$1=Данные!$I$4:$I$3124)*($A6=Данные!$H$4:$H$3124)*(Данные!$E$4:$E$3124))</f>
        <v>159</v>
      </c>
      <c r="Q6" s="95">
        <f>SUMPRODUCT((Q$1=Данные!$I$4:$I$3124)*($A6=Данные!$H$4:$H$3124)*(Данные!$E$4:$E$3124))</f>
        <v>211</v>
      </c>
      <c r="R6" s="95">
        <f>SUMPRODUCT((R$1=Данные!$I$4:$I$3124)*($A6=Данные!$H$4:$H$3124)*(Данные!$E$4:$E$3124))</f>
        <v>226</v>
      </c>
      <c r="S6" s="95">
        <f>SUMPRODUCT((S$1=Данные!$I$4:$I$3124)*($A6=Данные!$H$4:$H$3124)*(Данные!$E$4:$E$3124))</f>
        <v>160</v>
      </c>
      <c r="T6" s="95">
        <f>SUMPRODUCT((T$1=Данные!$I$4:$I$3124)*($A6=Данные!$H$4:$H$3124)*(Данные!$E$4:$E$3124))</f>
        <v>188</v>
      </c>
      <c r="U6" s="95">
        <f>SUMPRODUCT((U$1=Данные!$I$4:$I$3124)*($A6=Данные!$H$4:$H$3124)*(Данные!$E$4:$E$3124))</f>
        <v>0</v>
      </c>
      <c r="V6" s="95">
        <f>SUMPRODUCT((V$1=Данные!$I$4:$I$3124)*($A6=Данные!$H$4:$H$3124)*(Данные!$E$4:$E$3124))</f>
        <v>0</v>
      </c>
      <c r="W6" s="95">
        <f>SUMPRODUCT((W$1=Данные!$I$4:$I$3124)*($A6=Данные!$H$4:$H$3124)*(Данные!$E$4:$E$3124))</f>
        <v>0</v>
      </c>
      <c r="X6" s="95">
        <f>SUMPRODUCT((X$1=Данные!$I$4:$I$3124)*($A6=Данные!$H$4:$H$3124)*(Данные!$E$4:$E$3124))</f>
        <v>0</v>
      </c>
      <c r="Y6" s="95">
        <f>SUMPRODUCT((Y$1=Данные!$I$4:$I$3124)*($A6=Данные!$H$4:$H$3124)*(Данные!$E$4:$E$3124))</f>
        <v>0</v>
      </c>
      <c r="Z6" s="96">
        <f t="shared" si="1"/>
        <v>1315</v>
      </c>
      <c r="AA6" s="19"/>
      <c r="AB6" s="19">
        <f>SUMPRODUCT((AB$1=Данные!$I$4:$I$502)*($A6=Данные!$H$4:$H$502)*(Данные!$E$4:$E$502))-  SUMPRODUCT((AB$1=Данные!$I$4:$I$502)*($A6=Данные!$H$4:$H$502)*((Данные!$D$4:$D$502 = "Больничный")+(Данные!$D$4:$D$502= "Отпуск"))*(Данные!$E$4:$E$502))</f>
        <v>0</v>
      </c>
      <c r="AC6" s="19">
        <f>SUMPRODUCT((AC$1=Данные!$I$4:$I$502)*($A6=Данные!$H$4:$H$502)*(Данные!$E$4:$E$502))-  SUMPRODUCT((AC$1=Данные!$I$4:$I$502)*($A6=Данные!$H$4:$H$502)*((Данные!$D$4:$D$502 = "Больничный")+(Данные!$D$4:$D$502= "Отпуск"))*(Данные!$E$4:$E$502))</f>
        <v>0</v>
      </c>
      <c r="AD6" s="19">
        <f>SUMPRODUCT((AD$1=Данные!$I$4:$I$502)*($A6=Данные!$H$4:$H$502)*(Данные!$E$4:$E$502))-  SUMPRODUCT((AD$1=Данные!$I$4:$I$502)*($A6=Данные!$H$4:$H$502)*((Данные!$D$4:$D$502 = "Больничный")+(Данные!$D$4:$D$502= "Отпуск"))*(Данные!$E$4:$E$502))</f>
        <v>0</v>
      </c>
      <c r="AE6" s="19">
        <f>SUMPRODUCT((AE$1=Данные!$I$4:$I$502)*($A6=Данные!$H$4:$H$502)*(Данные!$E$4:$E$502))-  SUMPRODUCT((AE$1=Данные!$I$4:$I$502)*($A6=Данные!$H$4:$H$502)*((Данные!$D$4:$D$502 = "Больничный")+(Данные!$D$4:$D$502= "Отпуск"))*(Данные!$E$4:$E$502))</f>
        <v>0</v>
      </c>
      <c r="AF6" s="19">
        <f>SUMPRODUCT((AF$1=Данные!$I$4:$I$502)*($A6=Данные!$H$4:$H$502)*(Данные!$E$4:$E$502))-  SUMPRODUCT((AF$1=Данные!$I$4:$I$502)*($A6=Данные!$H$4:$H$502)*((Данные!$D$4:$D$502 = "Больничный")+(Данные!$D$4:$D$502= "Отпуск"))*(Данные!$E$4:$E$502))</f>
        <v>184</v>
      </c>
      <c r="AG6" s="19">
        <f>SUMPRODUCT((AG$1=Данные!$I$4:$I$502)*($A6=Данные!$H$4:$H$502)*(Данные!$E$4:$E$502))-  SUMPRODUCT((AG$1=Данные!$I$4:$I$502)*($A6=Данные!$H$4:$H$502)*((Данные!$D$4:$D$502 = "Больничный")+(Данные!$D$4:$D$502= "Отпуск"))*(Данные!$E$4:$E$502))</f>
        <v>0</v>
      </c>
      <c r="AH6" s="19">
        <f>SUMPRODUCT((AH$1=Данные!$I$4:$I$502)*($A6=Данные!$H$4:$H$502)*(Данные!$E$4:$E$502))-  SUMPRODUCT((AH$1=Данные!$I$4:$I$502)*($A6=Данные!$H$4:$H$502)*((Данные!$D$4:$D$502 = "Больничный")+(Данные!$D$4:$D$502= "Отпуск"))*(Данные!$E$4:$E$502))</f>
        <v>0</v>
      </c>
      <c r="AI6" s="19">
        <f>SUMPRODUCT((AI$1=Данные!$I$4:$I$502)*($A6=Данные!$H$4:$H$502)*(Данные!$E$4:$E$502))-  SUMPRODUCT((AI$1=Данные!$I$4:$I$502)*($A6=Данные!$H$4:$H$502)*((Данные!$D$4:$D$502 = "Больничный")+(Данные!$D$4:$D$502= "Отпуск"))*(Данные!$E$4:$E$502))</f>
        <v>0</v>
      </c>
      <c r="AJ6" s="19">
        <f>SUMPRODUCT((AJ$1=Данные!$I$4:$I$502)*($A6=Данные!$H$4:$H$502)*(Данные!$E$4:$E$502))-  SUMPRODUCT((AJ$1=Данные!$I$4:$I$502)*($A6=Данные!$H$4:$H$502)*((Данные!$D$4:$D$502 = "Больничный")+(Данные!$D$4:$D$502= "Отпуск"))*(Данные!$E$4:$E$502))</f>
        <v>0</v>
      </c>
      <c r="AK6" s="19">
        <f>SUMPRODUCT((AK$1=Данные!$I$4:$I$502)*($A6=Данные!$H$4:$H$502)*(Данные!$E$4:$E$502))-  SUMPRODUCT((AK$1=Данные!$I$4:$I$502)*($A6=Данные!$H$4:$H$502)*((Данные!$D$4:$D$502 = "Больничный")+(Данные!$D$4:$D$502= "Отпуск"))*(Данные!$E$4:$E$502))</f>
        <v>0</v>
      </c>
      <c r="AL6" s="19">
        <f>SUMPRODUCT((AL$1=Данные!$I$4:$I$502)*($A6=Данные!$H$4:$H$502)*(Данные!$E$4:$E$502))-  SUMPRODUCT((AL$1=Данные!$I$4:$I$502)*($A6=Данные!$H$4:$H$502)*((Данные!$D$4:$D$502 = "Больничный")+(Данные!$D$4:$D$502= "Отпуск"))*(Данные!$E$4:$E$502))</f>
        <v>0</v>
      </c>
      <c r="AM6" s="18">
        <f t="shared" si="2"/>
        <v>184</v>
      </c>
      <c r="AN6" s="24">
        <f t="shared" si="3"/>
        <v>1131</v>
      </c>
      <c r="AO6" s="19">
        <f t="shared" si="4"/>
        <v>0</v>
      </c>
      <c r="AP6" s="27">
        <f t="shared" ref="AP6:AP13" si="15">$B6*E6</f>
        <v>0</v>
      </c>
      <c r="AQ6" s="27">
        <f t="shared" si="5"/>
        <v>0</v>
      </c>
      <c r="AR6" s="27">
        <f t="shared" si="6"/>
        <v>0</v>
      </c>
      <c r="AS6" s="27">
        <f t="shared" si="7"/>
        <v>0</v>
      </c>
      <c r="AT6" s="27">
        <f t="shared" si="8"/>
        <v>588800</v>
      </c>
      <c r="AU6" s="27">
        <f t="shared" si="9"/>
        <v>0</v>
      </c>
      <c r="AV6" s="27">
        <f t="shared" si="10"/>
        <v>0</v>
      </c>
      <c r="AW6" s="27">
        <f t="shared" si="11"/>
        <v>0</v>
      </c>
      <c r="AX6" s="27">
        <f t="shared" si="12"/>
        <v>0</v>
      </c>
      <c r="AY6" s="27">
        <f t="shared" si="13"/>
        <v>598400</v>
      </c>
      <c r="AZ6" s="27">
        <f t="shared" si="14"/>
        <v>0</v>
      </c>
    </row>
    <row r="7" spans="1:52" ht="9.9499999999999993" customHeight="1" x14ac:dyDescent="0.25">
      <c r="A7" s="19" t="s">
        <v>32</v>
      </c>
      <c r="B7" s="19">
        <v>3200</v>
      </c>
      <c r="C7" s="23">
        <f>SUMPRODUCT(($A7=Данные!$H$4:$H$3124)*(Данные!$E$4:$E$3124))</f>
        <v>1182</v>
      </c>
      <c r="D7" s="19"/>
      <c r="E7" s="26">
        <f>SUMPRODUCT((E$1=Данные!$I$4:$I$502)*($A7=Данные!$H$4:$H$502)*(Данные!$E$4:$E$502))</f>
        <v>0</v>
      </c>
      <c r="F7" s="26">
        <f>SUMPRODUCT((F$1=Данные!$I$4:$I$502)*($A7=Данные!$H$4:$H$502)*(Данные!$E$4:$E$502))</f>
        <v>0</v>
      </c>
      <c r="G7" s="26">
        <f>SUMPRODUCT((G$1=Данные!$I$4:$I$502)*($A7=Данные!$H$4:$H$502)*(Данные!$E$4:$E$502))</f>
        <v>0</v>
      </c>
      <c r="H7" s="26">
        <f>SUMPRODUCT((H$1=Данные!$I$4:$I$502)*($A7=Данные!$H$4:$H$502)*(Данные!$E$4:$E$502))</f>
        <v>0</v>
      </c>
      <c r="I7" s="26">
        <f>SUMPRODUCT((I$1=Данные!$I$4:$I$502)*($A7=Данные!$H$4:$H$502)*(Данные!$E$4:$E$502))</f>
        <v>0</v>
      </c>
      <c r="J7" s="26">
        <f>SUMPRODUCT((J$1=Данные!$I$4:$I$502)*($A7=Данные!$H$4:$H$502)*(Данные!$E$4:$E$502))</f>
        <v>0</v>
      </c>
      <c r="K7" s="26">
        <f>SUMPRODUCT((K$1=Данные!$I$4:$I$502)*($A7=Данные!$H$4:$H$502)*(Данные!$E$4:$E$502))</f>
        <v>0</v>
      </c>
      <c r="L7" s="26">
        <f>SUMPRODUCT((L$1=Данные!$I$4:$I$502)*($A7=Данные!$H$4:$H$502)*(Данные!$E$4:$E$502))</f>
        <v>0</v>
      </c>
      <c r="M7" s="26">
        <f>SUMPRODUCT((M$1=Данные!$I$4:$I$502)*($A7=Данные!$H$4:$H$502)*(Данные!$E$4:$E$502))</f>
        <v>0</v>
      </c>
      <c r="N7" s="95">
        <f>SUMPRODUCT((N$1=Данные!$I$4:$I$3124)*($A7=Данные!$H$4:$H$3124)*(Данные!$E$4:$E$3124))</f>
        <v>136</v>
      </c>
      <c r="O7" s="95">
        <f>SUMPRODUCT((O$1=Данные!$I$4:$I$3124)*($A7=Данные!$H$4:$H$3124)*(Данные!$E$4:$E$3124))</f>
        <v>0</v>
      </c>
      <c r="P7" s="95">
        <f>SUMPRODUCT((P$1=Данные!$I$4:$I$3124)*($A7=Данные!$H$4:$H$3124)*(Данные!$E$4:$E$3124))</f>
        <v>173</v>
      </c>
      <c r="Q7" s="95">
        <f>SUMPRODUCT((Q$1=Данные!$I$4:$I$3124)*($A7=Данные!$H$4:$H$3124)*(Данные!$E$4:$E$3124))</f>
        <v>171</v>
      </c>
      <c r="R7" s="95">
        <f>SUMPRODUCT((R$1=Данные!$I$4:$I$3124)*($A7=Данные!$H$4:$H$3124)*(Данные!$E$4:$E$3124))</f>
        <v>176</v>
      </c>
      <c r="S7" s="95">
        <f>SUMPRODUCT((S$1=Данные!$I$4:$I$3124)*($A7=Данные!$H$4:$H$3124)*(Данные!$E$4:$E$3124))</f>
        <v>160</v>
      </c>
      <c r="T7" s="95">
        <f>SUMPRODUCT((T$1=Данные!$I$4:$I$3124)*($A7=Данные!$H$4:$H$3124)*(Данные!$E$4:$E$3124))</f>
        <v>190</v>
      </c>
      <c r="U7" s="95">
        <f>SUMPRODUCT((U$1=Данные!$I$4:$I$3124)*($A7=Данные!$H$4:$H$3124)*(Данные!$E$4:$E$3124))</f>
        <v>176</v>
      </c>
      <c r="V7" s="95">
        <f>SUMPRODUCT((V$1=Данные!$I$4:$I$3124)*($A7=Данные!$H$4:$H$3124)*(Данные!$E$4:$E$3124))</f>
        <v>0</v>
      </c>
      <c r="W7" s="95">
        <f>SUMPRODUCT((W$1=Данные!$I$4:$I$3124)*($A7=Данные!$H$4:$H$3124)*(Данные!$E$4:$E$3124))</f>
        <v>0</v>
      </c>
      <c r="X7" s="95">
        <f>SUMPRODUCT((X$1=Данные!$I$4:$I$3124)*($A7=Данные!$H$4:$H$3124)*(Данные!$E$4:$E$3124))</f>
        <v>0</v>
      </c>
      <c r="Y7" s="95">
        <f>SUMPRODUCT((Y$1=Данные!$I$4:$I$3124)*($A7=Данные!$H$4:$H$3124)*(Данные!$E$4:$E$3124))</f>
        <v>0</v>
      </c>
      <c r="Z7" s="96">
        <f t="shared" si="1"/>
        <v>1182</v>
      </c>
      <c r="AA7" s="19"/>
      <c r="AB7" s="19">
        <f>SUMPRODUCT((AB$1=Данные!$I$4:$I$502)*($A7=Данные!$H$4:$H$502)*(Данные!$E$4:$E$502))-  SUMPRODUCT((AB$1=Данные!$I$4:$I$502)*($A7=Данные!$H$4:$H$502)*((Данные!$D$4:$D$502 = "Больничный")+(Данные!$D$4:$D$502= "Отпуск"))*(Данные!$E$4:$E$502))</f>
        <v>0</v>
      </c>
      <c r="AC7" s="19">
        <f>SUMPRODUCT((AC$1=Данные!$I$4:$I$502)*($A7=Данные!$H$4:$H$502)*(Данные!$E$4:$E$502))-  SUMPRODUCT((AC$1=Данные!$I$4:$I$502)*($A7=Данные!$H$4:$H$502)*((Данные!$D$4:$D$502 = "Больничный")+(Данные!$D$4:$D$502= "Отпуск"))*(Данные!$E$4:$E$502))</f>
        <v>0</v>
      </c>
      <c r="AD7" s="19">
        <f>SUMPRODUCT((AD$1=Данные!$I$4:$I$502)*($A7=Данные!$H$4:$H$502)*(Данные!$E$4:$E$502))-  SUMPRODUCT((AD$1=Данные!$I$4:$I$502)*($A7=Данные!$H$4:$H$502)*((Данные!$D$4:$D$502 = "Больничный")+(Данные!$D$4:$D$502= "Отпуск"))*(Данные!$E$4:$E$502))</f>
        <v>0</v>
      </c>
      <c r="AE7" s="19">
        <f>SUMPRODUCT((AE$1=Данные!$I$4:$I$502)*($A7=Данные!$H$4:$H$502)*(Данные!$E$4:$E$502))-  SUMPRODUCT((AE$1=Данные!$I$4:$I$502)*($A7=Данные!$H$4:$H$502)*((Данные!$D$4:$D$502 = "Больничный")+(Данные!$D$4:$D$502= "Отпуск"))*(Данные!$E$4:$E$502))</f>
        <v>0</v>
      </c>
      <c r="AF7" s="19">
        <f>SUMPRODUCT((AF$1=Данные!$I$4:$I$502)*($A7=Данные!$H$4:$H$502)*(Данные!$E$4:$E$502))-  SUMPRODUCT((AF$1=Данные!$I$4:$I$502)*($A7=Данные!$H$4:$H$502)*((Данные!$D$4:$D$502 = "Больничный")+(Данные!$D$4:$D$502= "Отпуск"))*(Данные!$E$4:$E$502))</f>
        <v>0</v>
      </c>
      <c r="AG7" s="19">
        <f>SUMPRODUCT((AG$1=Данные!$I$4:$I$502)*($A7=Данные!$H$4:$H$502)*(Данные!$E$4:$E$502))-  SUMPRODUCT((AG$1=Данные!$I$4:$I$502)*($A7=Данные!$H$4:$H$502)*((Данные!$D$4:$D$502 = "Больничный")+(Данные!$D$4:$D$502= "Отпуск"))*(Данные!$E$4:$E$502))</f>
        <v>0</v>
      </c>
      <c r="AH7" s="19">
        <f>SUMPRODUCT((AH$1=Данные!$I$4:$I$502)*($A7=Данные!$H$4:$H$502)*(Данные!$E$4:$E$502))-  SUMPRODUCT((AH$1=Данные!$I$4:$I$502)*($A7=Данные!$H$4:$H$502)*((Данные!$D$4:$D$502 = "Больничный")+(Данные!$D$4:$D$502= "Отпуск"))*(Данные!$E$4:$E$502))</f>
        <v>0</v>
      </c>
      <c r="AI7" s="19">
        <f>SUMPRODUCT((AI$1=Данные!$I$4:$I$502)*($A7=Данные!$H$4:$H$502)*(Данные!$E$4:$E$502))-  SUMPRODUCT((AI$1=Данные!$I$4:$I$502)*($A7=Данные!$H$4:$H$502)*((Данные!$D$4:$D$502 = "Больничный")+(Данные!$D$4:$D$502= "Отпуск"))*(Данные!$E$4:$E$502))</f>
        <v>0</v>
      </c>
      <c r="AJ7" s="19">
        <f>SUMPRODUCT((AJ$1=Данные!$I$4:$I$502)*($A7=Данные!$H$4:$H$502)*(Данные!$E$4:$E$502))-  SUMPRODUCT((AJ$1=Данные!$I$4:$I$502)*($A7=Данные!$H$4:$H$502)*((Данные!$D$4:$D$502 = "Больничный")+(Данные!$D$4:$D$502= "Отпуск"))*(Данные!$E$4:$E$502))</f>
        <v>0</v>
      </c>
      <c r="AK7" s="19">
        <f>SUMPRODUCT((AK$1=Данные!$I$4:$I$502)*($A7=Данные!$H$4:$H$502)*(Данные!$E$4:$E$502))-  SUMPRODUCT((AK$1=Данные!$I$4:$I$502)*($A7=Данные!$H$4:$H$502)*((Данные!$D$4:$D$502 = "Больничный")+(Данные!$D$4:$D$502= "Отпуск"))*(Данные!$E$4:$E$502))</f>
        <v>0</v>
      </c>
      <c r="AL7" s="19">
        <f>SUMPRODUCT((AL$1=Данные!$I$4:$I$502)*($A7=Данные!$H$4:$H$502)*(Данные!$E$4:$E$502))-  SUMPRODUCT((AL$1=Данные!$I$4:$I$502)*($A7=Данные!$H$4:$H$502)*((Данные!$D$4:$D$502 = "Больничный")+(Данные!$D$4:$D$502= "Отпуск"))*(Данные!$E$4:$E$502))</f>
        <v>0</v>
      </c>
      <c r="AM7" s="18">
        <f>SUM(AB7:AL7)</f>
        <v>0</v>
      </c>
      <c r="AN7" s="24">
        <f>Z7-AM7</f>
        <v>1182</v>
      </c>
      <c r="AO7" s="19">
        <f t="shared" si="4"/>
        <v>0</v>
      </c>
      <c r="AP7" s="27">
        <f t="shared" si="15"/>
        <v>0</v>
      </c>
      <c r="AQ7" s="27">
        <f t="shared" si="5"/>
        <v>0</v>
      </c>
      <c r="AR7" s="27">
        <f t="shared" si="6"/>
        <v>0</v>
      </c>
      <c r="AS7" s="27">
        <f t="shared" si="7"/>
        <v>0</v>
      </c>
      <c r="AT7" s="27">
        <f t="shared" si="8"/>
        <v>0</v>
      </c>
      <c r="AU7" s="27">
        <f t="shared" si="9"/>
        <v>0</v>
      </c>
      <c r="AV7" s="27">
        <f t="shared" si="10"/>
        <v>0</v>
      </c>
      <c r="AW7" s="27">
        <f t="shared" si="11"/>
        <v>0</v>
      </c>
      <c r="AX7" s="27">
        <f t="shared" si="12"/>
        <v>0</v>
      </c>
      <c r="AY7" s="27">
        <f t="shared" si="13"/>
        <v>435200</v>
      </c>
      <c r="AZ7" s="27">
        <f t="shared" si="14"/>
        <v>0</v>
      </c>
    </row>
    <row r="8" spans="1:52" ht="9.9499999999999993" customHeight="1" x14ac:dyDescent="0.25">
      <c r="A8" s="19" t="s">
        <v>26</v>
      </c>
      <c r="B8" s="19">
        <v>3200</v>
      </c>
      <c r="C8" s="23">
        <f>SUMPRODUCT(($A8=Данные!$H$4:$H$3124)*(Данные!$E$4:$E$3124))</f>
        <v>1224</v>
      </c>
      <c r="D8" s="19"/>
      <c r="E8" s="26">
        <f>SUMPRODUCT((E$1=Данные!$I$4:$I$502)*($A8=Данные!$H$4:$H$502)*(Данные!$E$4:$E$502))</f>
        <v>0</v>
      </c>
      <c r="F8" s="26">
        <f>SUMPRODUCT((F$1=Данные!$I$4:$I$502)*($A8=Данные!$H$4:$H$502)*(Данные!$E$4:$E$502))</f>
        <v>0</v>
      </c>
      <c r="G8" s="26">
        <f>SUMPRODUCT((G$1=Данные!$I$4:$I$502)*($A8=Данные!$H$4:$H$502)*(Данные!$E$4:$E$502))</f>
        <v>0</v>
      </c>
      <c r="H8" s="26">
        <f>SUMPRODUCT((H$1=Данные!$I$4:$I$502)*($A8=Данные!$H$4:$H$502)*(Данные!$E$4:$E$502))</f>
        <v>0</v>
      </c>
      <c r="I8" s="26">
        <f>SUMPRODUCT((I$1=Данные!$I$4:$I$502)*($A8=Данные!$H$4:$H$502)*(Данные!$E$4:$E$502))</f>
        <v>0</v>
      </c>
      <c r="J8" s="26">
        <f>SUMPRODUCT((J$1=Данные!$I$4:$I$502)*($A8=Данные!$H$4:$H$502)*(Данные!$E$4:$E$502))</f>
        <v>0</v>
      </c>
      <c r="K8" s="26">
        <f>SUMPRODUCT((K$1=Данные!$I$4:$I$502)*($A8=Данные!$H$4:$H$502)*(Данные!$E$4:$E$502))</f>
        <v>0</v>
      </c>
      <c r="L8" s="26">
        <f>SUMPRODUCT((L$1=Данные!$I$4:$I$502)*($A8=Данные!$H$4:$H$502)*(Данные!$E$4:$E$502))</f>
        <v>0</v>
      </c>
      <c r="M8" s="26">
        <f>SUMPRODUCT((M$1=Данные!$I$4:$I$502)*($A8=Данные!$H$4:$H$502)*(Данные!$E$4:$E$502))</f>
        <v>0</v>
      </c>
      <c r="N8" s="95">
        <f>SUMPRODUCT((N$1=Данные!$I$4:$I$3124)*($A8=Данные!$H$4:$H$3124)*(Данные!$E$4:$E$3124))</f>
        <v>0</v>
      </c>
      <c r="O8" s="95">
        <f>SUMPRODUCT((O$1=Данные!$I$4:$I$3124)*($A8=Данные!$H$4:$H$3124)*(Данные!$E$4:$E$3124))</f>
        <v>228</v>
      </c>
      <c r="P8" s="95">
        <f>SUMPRODUCT((P$1=Данные!$I$4:$I$3124)*($A8=Данные!$H$4:$H$3124)*(Данные!$E$4:$E$3124))</f>
        <v>0</v>
      </c>
      <c r="Q8" s="95">
        <f>SUMPRODUCT((Q$1=Данные!$I$4:$I$3124)*($A8=Данные!$H$4:$H$3124)*(Данные!$E$4:$E$3124))</f>
        <v>272</v>
      </c>
      <c r="R8" s="95">
        <f>SUMPRODUCT((R$1=Данные!$I$4:$I$3124)*($A8=Данные!$H$4:$H$3124)*(Данные!$E$4:$E$3124))</f>
        <v>159</v>
      </c>
      <c r="S8" s="95">
        <f>SUMPRODUCT((S$1=Данные!$I$4:$I$3124)*($A8=Данные!$H$4:$H$3124)*(Данные!$E$4:$E$3124))</f>
        <v>151</v>
      </c>
      <c r="T8" s="95">
        <f>SUMPRODUCT((T$1=Данные!$I$4:$I$3124)*($A8=Данные!$H$4:$H$3124)*(Данные!$E$4:$E$3124))</f>
        <v>184</v>
      </c>
      <c r="U8" s="95">
        <f>SUMPRODUCT((U$1=Данные!$I$4:$I$3124)*($A8=Данные!$H$4:$H$3124)*(Данные!$E$4:$E$3124))</f>
        <v>230</v>
      </c>
      <c r="V8" s="95">
        <f>SUMPRODUCT((V$1=Данные!$I$4:$I$3124)*($A8=Данные!$H$4:$H$3124)*(Данные!$E$4:$E$3124))</f>
        <v>0</v>
      </c>
      <c r="W8" s="95">
        <f>SUMPRODUCT((W$1=Данные!$I$4:$I$3124)*($A8=Данные!$H$4:$H$3124)*(Данные!$E$4:$E$3124))</f>
        <v>0</v>
      </c>
      <c r="X8" s="95">
        <f>SUMPRODUCT((X$1=Данные!$I$4:$I$3124)*($A8=Данные!$H$4:$H$3124)*(Данные!$E$4:$E$3124))</f>
        <v>0</v>
      </c>
      <c r="Y8" s="95">
        <f>SUMPRODUCT((Y$1=Данные!$I$4:$I$3124)*($A8=Данные!$H$4:$H$3124)*(Данные!$E$4:$E$3124))</f>
        <v>0</v>
      </c>
      <c r="Z8" s="96">
        <f t="shared" si="1"/>
        <v>1224</v>
      </c>
      <c r="AA8" s="19"/>
      <c r="AB8" s="19">
        <f>SUMPRODUCT((AB$1=Данные!$I$4:$I$502)*($A8=Данные!$H$4:$H$502)*(Данные!$E$4:$E$502))-  SUMPRODUCT((AB$1=Данные!$I$4:$I$502)*($A8=Данные!$H$4:$H$502)*((Данные!$D$4:$D$502 = "Больничный")+(Данные!$D$4:$D$502= "Отпуск"))*(Данные!$E$4:$E$502))</f>
        <v>0</v>
      </c>
      <c r="AC8" s="19">
        <f>SUMPRODUCT((AC$1=Данные!$I$4:$I$502)*($A8=Данные!$H$4:$H$502)*(Данные!$E$4:$E$502))-  SUMPRODUCT((AC$1=Данные!$I$4:$I$502)*($A8=Данные!$H$4:$H$502)*((Данные!$D$4:$D$502 = "Больничный")+(Данные!$D$4:$D$502= "Отпуск"))*(Данные!$E$4:$E$502))</f>
        <v>0</v>
      </c>
      <c r="AD8" s="19">
        <f>SUMPRODUCT((AD$1=Данные!$I$4:$I$502)*($A8=Данные!$H$4:$H$502)*(Данные!$E$4:$E$502))-  SUMPRODUCT((AD$1=Данные!$I$4:$I$502)*($A8=Данные!$H$4:$H$502)*((Данные!$D$4:$D$502 = "Больничный")+(Данные!$D$4:$D$502= "Отпуск"))*(Данные!$E$4:$E$502))</f>
        <v>0</v>
      </c>
      <c r="AE8" s="19">
        <f>SUMPRODUCT((AE$1=Данные!$I$4:$I$502)*($A8=Данные!$H$4:$H$502)*(Данные!$E$4:$E$502))-  SUMPRODUCT((AE$1=Данные!$I$4:$I$502)*($A8=Данные!$H$4:$H$502)*((Данные!$D$4:$D$502 = "Больничный")+(Данные!$D$4:$D$502= "Отпуск"))*(Данные!$E$4:$E$502))</f>
        <v>0</v>
      </c>
      <c r="AF8" s="19">
        <f>SUMPRODUCT((AF$1=Данные!$I$4:$I$502)*($A8=Данные!$H$4:$H$502)*(Данные!$E$4:$E$502))-  SUMPRODUCT((AF$1=Данные!$I$4:$I$502)*($A8=Данные!$H$4:$H$502)*((Данные!$D$4:$D$502 = "Больничный")+(Данные!$D$4:$D$502= "Отпуск"))*(Данные!$E$4:$E$502))</f>
        <v>0</v>
      </c>
      <c r="AG8" s="19">
        <f>SUMPRODUCT((AG$1=Данные!$I$4:$I$502)*($A8=Данные!$H$4:$H$502)*(Данные!$E$4:$E$502))-  SUMPRODUCT((AG$1=Данные!$I$4:$I$502)*($A8=Данные!$H$4:$H$502)*((Данные!$D$4:$D$502 = "Больничный")+(Данные!$D$4:$D$502= "Отпуск"))*(Данные!$E$4:$E$502))</f>
        <v>0</v>
      </c>
      <c r="AH8" s="19">
        <f>SUMPRODUCT((AH$1=Данные!$I$4:$I$502)*($A8=Данные!$H$4:$H$502)*(Данные!$E$4:$E$502))-  SUMPRODUCT((AH$1=Данные!$I$4:$I$502)*($A8=Данные!$H$4:$H$502)*((Данные!$D$4:$D$502 = "Больничный")+(Данные!$D$4:$D$502= "Отпуск"))*(Данные!$E$4:$E$502))</f>
        <v>0</v>
      </c>
      <c r="AI8" s="19">
        <f>SUMPRODUCT((AI$1=Данные!$I$4:$I$502)*($A8=Данные!$H$4:$H$502)*(Данные!$E$4:$E$502))-  SUMPRODUCT((AI$1=Данные!$I$4:$I$502)*($A8=Данные!$H$4:$H$502)*((Данные!$D$4:$D$502 = "Больничный")+(Данные!$D$4:$D$502= "Отпуск"))*(Данные!$E$4:$E$502))</f>
        <v>0</v>
      </c>
      <c r="AJ8" s="19">
        <f>SUMPRODUCT((AJ$1=Данные!$I$4:$I$502)*($A8=Данные!$H$4:$H$502)*(Данные!$E$4:$E$502))-  SUMPRODUCT((AJ$1=Данные!$I$4:$I$502)*($A8=Данные!$H$4:$H$502)*((Данные!$D$4:$D$502 = "Больничный")+(Данные!$D$4:$D$502= "Отпуск"))*(Данные!$E$4:$E$502))</f>
        <v>0</v>
      </c>
      <c r="AK8" s="19">
        <f>SUMPRODUCT((AK$1=Данные!$I$4:$I$502)*($A8=Данные!$H$4:$H$502)*(Данные!$E$4:$E$502))-  SUMPRODUCT((AK$1=Данные!$I$4:$I$502)*($A8=Данные!$H$4:$H$502)*((Данные!$D$4:$D$502 = "Больничный")+(Данные!$D$4:$D$502= "Отпуск"))*(Данные!$E$4:$E$502))</f>
        <v>0</v>
      </c>
      <c r="AL8" s="19">
        <f>SUMPRODUCT((AL$1=Данные!$I$4:$I$502)*($A8=Данные!$H$4:$H$502)*(Данные!$E$4:$E$502))-  SUMPRODUCT((AL$1=Данные!$I$4:$I$502)*($A8=Данные!$H$4:$H$502)*((Данные!$D$4:$D$502 = "Больничный")+(Данные!$D$4:$D$502= "Отпуск"))*(Данные!$E$4:$E$502))</f>
        <v>0</v>
      </c>
      <c r="AM8" s="18">
        <f t="shared" si="2"/>
        <v>0</v>
      </c>
      <c r="AN8" s="24">
        <f t="shared" si="3"/>
        <v>1224</v>
      </c>
      <c r="AO8" s="19">
        <f t="shared" si="4"/>
        <v>0</v>
      </c>
      <c r="AP8" s="27">
        <f t="shared" si="15"/>
        <v>0</v>
      </c>
      <c r="AQ8" s="27">
        <f t="shared" si="5"/>
        <v>0</v>
      </c>
      <c r="AR8" s="27">
        <f t="shared" si="6"/>
        <v>0</v>
      </c>
      <c r="AS8" s="27">
        <f t="shared" si="7"/>
        <v>0</v>
      </c>
      <c r="AT8" s="27">
        <f t="shared" si="8"/>
        <v>0</v>
      </c>
      <c r="AU8" s="27">
        <f t="shared" si="9"/>
        <v>0</v>
      </c>
      <c r="AV8" s="27">
        <f t="shared" si="10"/>
        <v>0</v>
      </c>
      <c r="AW8" s="27">
        <f t="shared" si="11"/>
        <v>0</v>
      </c>
      <c r="AX8" s="27">
        <f t="shared" si="12"/>
        <v>0</v>
      </c>
      <c r="AY8" s="27">
        <f t="shared" si="13"/>
        <v>0</v>
      </c>
      <c r="AZ8" s="27">
        <f t="shared" si="14"/>
        <v>729600</v>
      </c>
    </row>
    <row r="9" spans="1:52" ht="9.9499999999999993" customHeight="1" x14ac:dyDescent="0.25">
      <c r="A9" s="19" t="s">
        <v>23</v>
      </c>
      <c r="B9" s="19">
        <v>3200</v>
      </c>
      <c r="C9" s="23">
        <f>SUMPRODUCT(($A9=Данные!$H$4:$H$3124)*(Данные!$E$4:$E$3124))</f>
        <v>1906.5</v>
      </c>
      <c r="D9" s="19"/>
      <c r="E9" s="26">
        <f>SUMPRODUCT((E$1=Данные!$I$4:$I$502)*($A9=Данные!$H$4:$H$502)*(Данные!$E$4:$E$502))</f>
        <v>0</v>
      </c>
      <c r="F9" s="26">
        <f>SUMPRODUCT((F$1=Данные!$I$4:$I$502)*($A9=Данные!$H$4:$H$502)*(Данные!$E$4:$E$502))</f>
        <v>0</v>
      </c>
      <c r="G9" s="26">
        <f>SUMPRODUCT((G$1=Данные!$I$4:$I$502)*($A9=Данные!$H$4:$H$502)*(Данные!$E$4:$E$502))</f>
        <v>0</v>
      </c>
      <c r="H9" s="26">
        <f>SUMPRODUCT((H$1=Данные!$I$4:$I$502)*($A9=Данные!$H$4:$H$502)*(Данные!$E$4:$E$502))</f>
        <v>160</v>
      </c>
      <c r="I9" s="26">
        <f>SUMPRODUCT((I$1=Данные!$I$4:$I$502)*($A9=Данные!$H$4:$H$502)*(Данные!$E$4:$E$502))</f>
        <v>84</v>
      </c>
      <c r="J9" s="26">
        <f>SUMPRODUCT((J$1=Данные!$I$4:$I$502)*($A9=Данные!$H$4:$H$502)*(Данные!$E$4:$E$502))</f>
        <v>168</v>
      </c>
      <c r="K9" s="26">
        <f>SUMPRODUCT((K$1=Данные!$I$4:$I$502)*($A9=Данные!$H$4:$H$502)*(Данные!$E$4:$E$502))</f>
        <v>0</v>
      </c>
      <c r="L9" s="26">
        <f>SUMPRODUCT((L$1=Данные!$I$4:$I$502)*($A9=Данные!$H$4:$H$502)*(Данные!$E$4:$E$502))</f>
        <v>0</v>
      </c>
      <c r="M9" s="26">
        <f>SUMPRODUCT((M$1=Данные!$I$4:$I$502)*($A9=Данные!$H$4:$H$502)*(Данные!$E$4:$E$502))</f>
        <v>0</v>
      </c>
      <c r="N9" s="95">
        <f>SUMPRODUCT((N$1=Данные!$I$4:$I$3124)*($A9=Данные!$H$4:$H$3124)*(Данные!$E$4:$E$3124))</f>
        <v>184</v>
      </c>
      <c r="O9" s="95">
        <f>SUMPRODUCT((O$1=Данные!$I$4:$I$3124)*($A9=Данные!$H$4:$H$3124)*(Данные!$E$4:$E$3124))</f>
        <v>202.5</v>
      </c>
      <c r="P9" s="95">
        <f>SUMPRODUCT((P$1=Данные!$I$4:$I$3124)*($A9=Данные!$H$4:$H$3124)*(Данные!$E$4:$E$3124))</f>
        <v>170</v>
      </c>
      <c r="Q9" s="95">
        <f>SUMPRODUCT((Q$1=Данные!$I$4:$I$3124)*($A9=Данные!$H$4:$H$3124)*(Данные!$E$4:$E$3124))</f>
        <v>205</v>
      </c>
      <c r="R9" s="95">
        <f>SUMPRODUCT((R$1=Данные!$I$4:$I$3124)*($A9=Данные!$H$4:$H$3124)*(Данные!$E$4:$E$3124))</f>
        <v>170</v>
      </c>
      <c r="S9" s="95">
        <f>SUMPRODUCT((S$1=Данные!$I$4:$I$3124)*($A9=Данные!$H$4:$H$3124)*(Данные!$E$4:$E$3124))</f>
        <v>195</v>
      </c>
      <c r="T9" s="95">
        <f>SUMPRODUCT((T$1=Данные!$I$4:$I$3124)*($A9=Данные!$H$4:$H$3124)*(Данные!$E$4:$E$3124))</f>
        <v>184</v>
      </c>
      <c r="U9" s="95">
        <f>SUMPRODUCT((U$1=Данные!$I$4:$I$3124)*($A9=Данные!$H$4:$H$3124)*(Данные!$E$4:$E$3124))</f>
        <v>184</v>
      </c>
      <c r="V9" s="95">
        <f>SUMPRODUCT((V$1=Данные!$I$4:$I$3124)*($A9=Данные!$H$4:$H$3124)*(Данные!$E$4:$E$3124))</f>
        <v>0</v>
      </c>
      <c r="W9" s="95">
        <f>SUMPRODUCT((W$1=Данные!$I$4:$I$3124)*($A9=Данные!$H$4:$H$3124)*(Данные!$E$4:$E$3124))</f>
        <v>0</v>
      </c>
      <c r="X9" s="95">
        <f>SUMPRODUCT((X$1=Данные!$I$4:$I$3124)*($A9=Данные!$H$4:$H$3124)*(Данные!$E$4:$E$3124))</f>
        <v>0</v>
      </c>
      <c r="Y9" s="95">
        <f>SUMPRODUCT((Y$1=Данные!$I$4:$I$3124)*($A9=Данные!$H$4:$H$3124)*(Данные!$E$4:$E$3124))</f>
        <v>0</v>
      </c>
      <c r="Z9" s="96">
        <f>SUM(E9:Y9)</f>
        <v>1906.5</v>
      </c>
      <c r="AA9" s="19"/>
      <c r="AB9" s="19">
        <f>SUMPRODUCT((AB$1=Данные!$I$4:$I$502)*($A9=Данные!$H$4:$H$502)*(Данные!$E$4:$E$502))-  SUMPRODUCT((AB$1=Данные!$I$4:$I$502)*($A9=Данные!$H$4:$H$502)*((Данные!$D$4:$D$502 = "Больничный")+(Данные!$D$4:$D$502= "Отпуск"))*(Данные!$E$4:$E$502))</f>
        <v>0</v>
      </c>
      <c r="AC9" s="19">
        <f>SUMPRODUCT((AC$1=Данные!$I$4:$I$502)*($A9=Данные!$H$4:$H$502)*(Данные!$E$4:$E$502))-  SUMPRODUCT((AC$1=Данные!$I$4:$I$502)*($A9=Данные!$H$4:$H$502)*((Данные!$D$4:$D$502 = "Больничный")+(Данные!$D$4:$D$502= "Отпуск"))*(Данные!$E$4:$E$502))</f>
        <v>0</v>
      </c>
      <c r="AD9" s="19">
        <f>SUMPRODUCT((AD$1=Данные!$I$4:$I$502)*($A9=Данные!$H$4:$H$502)*(Данные!$E$4:$E$502))-  SUMPRODUCT((AD$1=Данные!$I$4:$I$502)*($A9=Данные!$H$4:$H$502)*((Данные!$D$4:$D$502 = "Больничный")+(Данные!$D$4:$D$502= "Отпуск"))*(Данные!$E$4:$E$502))</f>
        <v>0</v>
      </c>
      <c r="AE9" s="19">
        <f>SUMPRODUCT((AE$1=Данные!$I$4:$I$502)*($A9=Данные!$H$4:$H$502)*(Данные!$E$4:$E$502))-  SUMPRODUCT((AE$1=Данные!$I$4:$I$502)*($A9=Данные!$H$4:$H$502)*((Данные!$D$4:$D$502 = "Больничный")+(Данные!$D$4:$D$502= "Отпуск"))*(Данные!$E$4:$E$502))</f>
        <v>160</v>
      </c>
      <c r="AF9" s="19">
        <f>SUMPRODUCT((AF$1=Данные!$I$4:$I$502)*($A9=Данные!$H$4:$H$502)*(Данные!$E$4:$E$502))-  SUMPRODUCT((AF$1=Данные!$I$4:$I$502)*($A9=Данные!$H$4:$H$502)*((Данные!$D$4:$D$502 = "Больничный")+(Данные!$D$4:$D$502= "Отпуск"))*(Данные!$E$4:$E$502))</f>
        <v>84</v>
      </c>
      <c r="AG9" s="19">
        <f>SUMPRODUCT((AG$1=Данные!$I$4:$I$502)*($A9=Данные!$H$4:$H$502)*(Данные!$E$4:$E$502))-  SUMPRODUCT((AG$1=Данные!$I$4:$I$502)*($A9=Данные!$H$4:$H$502)*((Данные!$D$4:$D$502 = "Больничный")+(Данные!$D$4:$D$502= "Отпуск"))*(Данные!$E$4:$E$502))</f>
        <v>168</v>
      </c>
      <c r="AH9" s="19">
        <f>SUMPRODUCT((AH$1=Данные!$I$4:$I$502)*($A9=Данные!$H$4:$H$502)*(Данные!$E$4:$E$502))-  SUMPRODUCT((AH$1=Данные!$I$4:$I$502)*($A9=Данные!$H$4:$H$502)*((Данные!$D$4:$D$502 = "Больничный")+(Данные!$D$4:$D$502= "Отпуск"))*(Данные!$E$4:$E$502))</f>
        <v>0</v>
      </c>
      <c r="AI9" s="19">
        <f>SUMPRODUCT((AI$1=Данные!$I$4:$I$502)*($A9=Данные!$H$4:$H$502)*(Данные!$E$4:$E$502))-  SUMPRODUCT((AI$1=Данные!$I$4:$I$502)*($A9=Данные!$H$4:$H$502)*((Данные!$D$4:$D$502 = "Больничный")+(Данные!$D$4:$D$502= "Отпуск"))*(Данные!$E$4:$E$502))</f>
        <v>0</v>
      </c>
      <c r="AJ9" s="19">
        <f>SUMPRODUCT((AJ$1=Данные!$I$4:$I$502)*($A9=Данные!$H$4:$H$502)*(Данные!$E$4:$E$502))-  SUMPRODUCT((AJ$1=Данные!$I$4:$I$502)*($A9=Данные!$H$4:$H$502)*((Данные!$D$4:$D$502 = "Больничный")+(Данные!$D$4:$D$502= "Отпуск"))*(Данные!$E$4:$E$502))</f>
        <v>0</v>
      </c>
      <c r="AK9" s="19">
        <f>SUMPRODUCT((AK$1=Данные!$I$4:$I$502)*($A9=Данные!$H$4:$H$502)*(Данные!$E$4:$E$502))-  SUMPRODUCT((AK$1=Данные!$I$4:$I$502)*($A9=Данные!$H$4:$H$502)*((Данные!$D$4:$D$502 = "Больничный")+(Данные!$D$4:$D$502= "Отпуск"))*(Данные!$E$4:$E$502))</f>
        <v>0</v>
      </c>
      <c r="AL9" s="19">
        <f>SUMPRODUCT((AL$1=Данные!$I$4:$I$502)*($A9=Данные!$H$4:$H$502)*(Данные!$E$4:$E$502))-  SUMPRODUCT((AL$1=Данные!$I$4:$I$502)*($A9=Данные!$H$4:$H$502)*((Данные!$D$4:$D$502 = "Больничный")+(Данные!$D$4:$D$502= "Отпуск"))*(Данные!$E$4:$E$502))</f>
        <v>0</v>
      </c>
      <c r="AM9" s="18">
        <f t="shared" si="2"/>
        <v>412</v>
      </c>
      <c r="AN9" s="24">
        <f t="shared" si="3"/>
        <v>1494.5</v>
      </c>
      <c r="AO9" s="19">
        <f t="shared" si="4"/>
        <v>0</v>
      </c>
      <c r="AP9" s="27">
        <f t="shared" si="15"/>
        <v>0</v>
      </c>
      <c r="AQ9" s="27">
        <f t="shared" si="5"/>
        <v>0</v>
      </c>
      <c r="AR9" s="27">
        <f t="shared" si="6"/>
        <v>0</v>
      </c>
      <c r="AS9" s="27">
        <f t="shared" si="7"/>
        <v>512000</v>
      </c>
      <c r="AT9" s="27">
        <f t="shared" si="8"/>
        <v>268800</v>
      </c>
      <c r="AU9" s="27">
        <f t="shared" si="9"/>
        <v>537600</v>
      </c>
      <c r="AV9" s="27">
        <f t="shared" si="10"/>
        <v>0</v>
      </c>
      <c r="AW9" s="27">
        <f t="shared" si="11"/>
        <v>0</v>
      </c>
      <c r="AX9" s="27">
        <f t="shared" si="12"/>
        <v>0</v>
      </c>
      <c r="AY9" s="27">
        <f t="shared" si="13"/>
        <v>588800</v>
      </c>
      <c r="AZ9" s="27">
        <f t="shared" si="14"/>
        <v>648000</v>
      </c>
    </row>
    <row r="10" spans="1:52" ht="9.9499999999999993" customHeight="1" x14ac:dyDescent="0.25">
      <c r="A10" s="19" t="s">
        <v>46</v>
      </c>
      <c r="B10" s="19">
        <v>2700</v>
      </c>
      <c r="C10" s="23">
        <f>SUMPRODUCT(($A10=Данные!$H$4:$H$3124)*(Данные!$E$4:$E$3124))</f>
        <v>1249</v>
      </c>
      <c r="D10" s="19"/>
      <c r="E10" s="26">
        <f>SUMPRODUCT((E$1=Данные!$I$4:$I$502)*($A10=Данные!$H$4:$H$502)*(Данные!$E$4:$E$502))</f>
        <v>0</v>
      </c>
      <c r="F10" s="26">
        <f>SUMPRODUCT((F$1=Данные!$I$4:$I$502)*($A10=Данные!$H$4:$H$502)*(Данные!$E$4:$E$502))</f>
        <v>0</v>
      </c>
      <c r="G10" s="26">
        <f>SUMPRODUCT((G$1=Данные!$I$4:$I$502)*($A10=Данные!$H$4:$H$502)*(Данные!$E$4:$E$502))</f>
        <v>0</v>
      </c>
      <c r="H10" s="26">
        <f>SUMPRODUCT((H$1=Данные!$I$4:$I$502)*($A10=Данные!$H$4:$H$502)*(Данные!$E$4:$E$502))</f>
        <v>0</v>
      </c>
      <c r="I10" s="26">
        <f>SUMPRODUCT((I$1=Данные!$I$4:$I$502)*($A10=Данные!$H$4:$H$502)*(Данные!$E$4:$E$502))</f>
        <v>0</v>
      </c>
      <c r="J10" s="26">
        <f>SUMPRODUCT((J$1=Данные!$I$4:$I$502)*($A10=Данные!$H$4:$H$502)*(Данные!$E$4:$E$502))</f>
        <v>0</v>
      </c>
      <c r="K10" s="26">
        <f>SUMPRODUCT((K$1=Данные!$I$4:$I$502)*($A10=Данные!$H$4:$H$502)*(Данные!$E$4:$E$502))</f>
        <v>0</v>
      </c>
      <c r="L10" s="26">
        <f>SUMPRODUCT((L$1=Данные!$I$4:$I$502)*($A10=Данные!$H$4:$H$502)*(Данные!$E$4:$E$502))</f>
        <v>0</v>
      </c>
      <c r="M10" s="26">
        <f>SUMPRODUCT((M$1=Данные!$I$4:$I$502)*($A10=Данные!$H$4:$H$502)*(Данные!$E$4:$E$502))</f>
        <v>0</v>
      </c>
      <c r="N10" s="95">
        <f>SUMPRODUCT((N$1=Данные!$I$4:$I$3124)*($A10=Данные!$H$4:$H$3124)*(Данные!$E$4:$E$3124))</f>
        <v>136</v>
      </c>
      <c r="O10" s="95">
        <f>SUMPRODUCT((O$1=Данные!$I$4:$I$3124)*($A10=Данные!$H$4:$H$3124)*(Данные!$E$4:$E$3124))</f>
        <v>0</v>
      </c>
      <c r="P10" s="95">
        <f>SUMPRODUCT((P$1=Данные!$I$4:$I$3124)*($A10=Данные!$H$4:$H$3124)*(Данные!$E$4:$E$3124))</f>
        <v>184</v>
      </c>
      <c r="Q10" s="95">
        <f>SUMPRODUCT((Q$1=Данные!$I$4:$I$3124)*($A10=Данные!$H$4:$H$3124)*(Данные!$E$4:$E$3124))</f>
        <v>235</v>
      </c>
      <c r="R10" s="95">
        <f>SUMPRODUCT((R$1=Данные!$I$4:$I$3124)*($A10=Данные!$H$4:$H$3124)*(Данные!$E$4:$E$3124))</f>
        <v>181</v>
      </c>
      <c r="S10" s="95">
        <f>SUMPRODUCT((S$1=Данные!$I$4:$I$3124)*($A10=Данные!$H$4:$H$3124)*(Данные!$E$4:$E$3124))</f>
        <v>151</v>
      </c>
      <c r="T10" s="95">
        <f>SUMPRODUCT((T$1=Данные!$I$4:$I$3124)*($A10=Данные!$H$4:$H$3124)*(Данные!$E$4:$E$3124))</f>
        <v>184</v>
      </c>
      <c r="U10" s="95">
        <f>SUMPRODUCT((U$1=Данные!$I$4:$I$3124)*($A10=Данные!$H$4:$H$3124)*(Данные!$E$4:$E$3124))</f>
        <v>178</v>
      </c>
      <c r="V10" s="95">
        <f>SUMPRODUCT((V$1=Данные!$I$4:$I$3124)*($A10=Данные!$H$4:$H$3124)*(Данные!$E$4:$E$3124))</f>
        <v>0</v>
      </c>
      <c r="W10" s="95">
        <f>SUMPRODUCT((W$1=Данные!$I$4:$I$3124)*($A10=Данные!$H$4:$H$3124)*(Данные!$E$4:$E$3124))</f>
        <v>0</v>
      </c>
      <c r="X10" s="95">
        <f>SUMPRODUCT((X$1=Данные!$I$4:$I$3124)*($A10=Данные!$H$4:$H$3124)*(Данные!$E$4:$E$3124))</f>
        <v>0</v>
      </c>
      <c r="Y10" s="95">
        <f>SUMPRODUCT((Y$1=Данные!$I$4:$I$3124)*($A10=Данные!$H$4:$H$3124)*(Данные!$E$4:$E$3124))</f>
        <v>0</v>
      </c>
      <c r="Z10" s="96">
        <f t="shared" si="1"/>
        <v>1249</v>
      </c>
      <c r="AA10" s="19"/>
      <c r="AB10" s="19">
        <f>SUMPRODUCT((AB$1=Данные!$I$4:$I$502)*($A10=Данные!$H$4:$H$502)*(Данные!$E$4:$E$502))-  SUMPRODUCT((AB$1=Данные!$I$4:$I$502)*($A10=Данные!$H$4:$H$502)*((Данные!$D$4:$D$502 = "Больничный")+(Данные!$D$4:$D$502= "Отпуск"))*(Данные!$E$4:$E$502))</f>
        <v>0</v>
      </c>
      <c r="AC10" s="19">
        <f>SUMPRODUCT((AC$1=Данные!$I$4:$I$502)*($A10=Данные!$H$4:$H$502)*(Данные!$E$4:$E$502))-  SUMPRODUCT((AC$1=Данные!$I$4:$I$502)*($A10=Данные!$H$4:$H$502)*((Данные!$D$4:$D$502 = "Больничный")+(Данные!$D$4:$D$502= "Отпуск"))*(Данные!$E$4:$E$502))</f>
        <v>0</v>
      </c>
      <c r="AD10" s="19">
        <f>SUMPRODUCT((AD$1=Данные!$I$4:$I$502)*($A10=Данные!$H$4:$H$502)*(Данные!$E$4:$E$502))-  SUMPRODUCT((AD$1=Данные!$I$4:$I$502)*($A10=Данные!$H$4:$H$502)*((Данные!$D$4:$D$502 = "Больничный")+(Данные!$D$4:$D$502= "Отпуск"))*(Данные!$E$4:$E$502))</f>
        <v>0</v>
      </c>
      <c r="AE10" s="19">
        <f>SUMPRODUCT((AE$1=Данные!$I$4:$I$502)*($A10=Данные!$H$4:$H$502)*(Данные!$E$4:$E$502))-  SUMPRODUCT((AE$1=Данные!$I$4:$I$502)*($A10=Данные!$H$4:$H$502)*((Данные!$D$4:$D$502 = "Больничный")+(Данные!$D$4:$D$502= "Отпуск"))*(Данные!$E$4:$E$502))</f>
        <v>0</v>
      </c>
      <c r="AF10" s="19">
        <f>SUMPRODUCT((AF$1=Данные!$I$4:$I$502)*($A10=Данные!$H$4:$H$502)*(Данные!$E$4:$E$502))-  SUMPRODUCT((AF$1=Данные!$I$4:$I$502)*($A10=Данные!$H$4:$H$502)*((Данные!$D$4:$D$502 = "Больничный")+(Данные!$D$4:$D$502= "Отпуск"))*(Данные!$E$4:$E$502))</f>
        <v>0</v>
      </c>
      <c r="AG10" s="19">
        <f>SUMPRODUCT((AG$1=Данные!$I$4:$I$502)*($A10=Данные!$H$4:$H$502)*(Данные!$E$4:$E$502))-  SUMPRODUCT((AG$1=Данные!$I$4:$I$502)*($A10=Данные!$H$4:$H$502)*((Данные!$D$4:$D$502 = "Больничный")+(Данные!$D$4:$D$502= "Отпуск"))*(Данные!$E$4:$E$502))</f>
        <v>0</v>
      </c>
      <c r="AH10" s="19">
        <f>SUMPRODUCT((AH$1=Данные!$I$4:$I$502)*($A10=Данные!$H$4:$H$502)*(Данные!$E$4:$E$502))-  SUMPRODUCT((AH$1=Данные!$I$4:$I$502)*($A10=Данные!$H$4:$H$502)*((Данные!$D$4:$D$502 = "Больничный")+(Данные!$D$4:$D$502= "Отпуск"))*(Данные!$E$4:$E$502))</f>
        <v>0</v>
      </c>
      <c r="AI10" s="19">
        <f>SUMPRODUCT((AI$1=Данные!$I$4:$I$502)*($A10=Данные!$H$4:$H$502)*(Данные!$E$4:$E$502))-  SUMPRODUCT((AI$1=Данные!$I$4:$I$502)*($A10=Данные!$H$4:$H$502)*((Данные!$D$4:$D$502 = "Больничный")+(Данные!$D$4:$D$502= "Отпуск"))*(Данные!$E$4:$E$502))</f>
        <v>0</v>
      </c>
      <c r="AJ10" s="19">
        <f>SUMPRODUCT((AJ$1=Данные!$I$4:$I$502)*($A10=Данные!$H$4:$H$502)*(Данные!$E$4:$E$502))-  SUMPRODUCT((AJ$1=Данные!$I$4:$I$502)*($A10=Данные!$H$4:$H$502)*((Данные!$D$4:$D$502 = "Больничный")+(Данные!$D$4:$D$502= "Отпуск"))*(Данные!$E$4:$E$502))</f>
        <v>0</v>
      </c>
      <c r="AK10" s="19">
        <f>SUMPRODUCT((AK$1=Данные!$I$4:$I$502)*($A10=Данные!$H$4:$H$502)*(Данные!$E$4:$E$502))-  SUMPRODUCT((AK$1=Данные!$I$4:$I$502)*($A10=Данные!$H$4:$H$502)*((Данные!$D$4:$D$502 = "Больничный")+(Данные!$D$4:$D$502= "Отпуск"))*(Данные!$E$4:$E$502))</f>
        <v>0</v>
      </c>
      <c r="AL10" s="19">
        <f>SUMPRODUCT((AL$1=Данные!$I$4:$I$502)*($A10=Данные!$H$4:$H$502)*(Данные!$E$4:$E$502))-  SUMPRODUCT((AL$1=Данные!$I$4:$I$502)*($A10=Данные!$H$4:$H$502)*((Данные!$D$4:$D$502 = "Больничный")+(Данные!$D$4:$D$502= "Отпуск"))*(Данные!$E$4:$E$502))</f>
        <v>0</v>
      </c>
      <c r="AM10" s="18">
        <f t="shared" si="2"/>
        <v>0</v>
      </c>
      <c r="AN10" s="24">
        <f t="shared" si="3"/>
        <v>1249</v>
      </c>
      <c r="AO10" s="19">
        <f t="shared" si="4"/>
        <v>0</v>
      </c>
      <c r="AP10" s="27">
        <f t="shared" si="15"/>
        <v>0</v>
      </c>
      <c r="AQ10" s="27">
        <f t="shared" si="5"/>
        <v>0</v>
      </c>
      <c r="AR10" s="27">
        <f t="shared" si="6"/>
        <v>0</v>
      </c>
      <c r="AS10" s="27">
        <f t="shared" si="7"/>
        <v>0</v>
      </c>
      <c r="AT10" s="27">
        <f>$B10*I10</f>
        <v>0</v>
      </c>
      <c r="AU10" s="27">
        <f t="shared" si="9"/>
        <v>0</v>
      </c>
      <c r="AV10" s="27">
        <f t="shared" si="10"/>
        <v>0</v>
      </c>
      <c r="AW10" s="27">
        <f t="shared" si="11"/>
        <v>0</v>
      </c>
      <c r="AX10" s="27">
        <f t="shared" si="12"/>
        <v>0</v>
      </c>
      <c r="AY10" s="27">
        <f t="shared" si="13"/>
        <v>367200</v>
      </c>
      <c r="AZ10" s="27">
        <f t="shared" si="14"/>
        <v>0</v>
      </c>
    </row>
    <row r="11" spans="1:52" ht="9.9499999999999993" customHeight="1" x14ac:dyDescent="0.25">
      <c r="A11" s="19" t="s">
        <v>28</v>
      </c>
      <c r="B11" s="19">
        <v>3200</v>
      </c>
      <c r="C11" s="23">
        <f>SUMPRODUCT(($A11=Данные!$H$4:$H$3124)*(Данные!$E$4:$E$3124))</f>
        <v>1208</v>
      </c>
      <c r="D11" s="19"/>
      <c r="E11" s="26">
        <f>SUMPRODUCT((E$1=Данные!$I$4:$I$502)*($A11=Данные!$H$4:$H$502)*(Данные!$E$4:$E$502))</f>
        <v>0</v>
      </c>
      <c r="F11" s="26">
        <f>SUMPRODUCT((F$1=Данные!$I$4:$I$502)*($A11=Данные!$H$4:$H$502)*(Данные!$E$4:$E$502))</f>
        <v>0</v>
      </c>
      <c r="G11" s="26">
        <f>SUMPRODUCT((G$1=Данные!$I$4:$I$502)*($A11=Данные!$H$4:$H$502)*(Данные!$E$4:$E$502))</f>
        <v>0</v>
      </c>
      <c r="H11" s="26">
        <f>SUMPRODUCT((H$1=Данные!$I$4:$I$502)*($A11=Данные!$H$4:$H$502)*(Данные!$E$4:$E$502))</f>
        <v>0</v>
      </c>
      <c r="I11" s="26">
        <f>SUMPRODUCT((I$1=Данные!$I$4:$I$502)*($A11=Данные!$H$4:$H$502)*(Данные!$E$4:$E$502))</f>
        <v>0</v>
      </c>
      <c r="J11" s="26">
        <f>SUMPRODUCT((J$1=Данные!$I$4:$I$502)*($A11=Данные!$H$4:$H$502)*(Данные!$E$4:$E$502))</f>
        <v>0</v>
      </c>
      <c r="K11" s="26">
        <f>SUMPRODUCT((K$1=Данные!$I$4:$I$502)*($A11=Данные!$H$4:$H$502)*(Данные!$E$4:$E$502))</f>
        <v>0</v>
      </c>
      <c r="L11" s="26">
        <f>SUMPRODUCT((L$1=Данные!$I$4:$I$502)*($A11=Данные!$H$4:$H$502)*(Данные!$E$4:$E$502))</f>
        <v>0</v>
      </c>
      <c r="M11" s="26">
        <f>SUMPRODUCT((M$1=Данные!$I$4:$I$502)*($A11=Данные!$H$4:$H$502)*(Данные!$E$4:$E$502))</f>
        <v>0</v>
      </c>
      <c r="N11" s="95">
        <f>SUMPRODUCT((N$1=Данные!$I$4:$I$3124)*($A11=Данные!$H$4:$H$3124)*(Данные!$E$4:$E$3124))</f>
        <v>136</v>
      </c>
      <c r="O11" s="95">
        <f>SUMPRODUCT((O$1=Данные!$I$4:$I$3124)*($A11=Данные!$H$4:$H$3124)*(Данные!$E$4:$E$3124))</f>
        <v>0</v>
      </c>
      <c r="P11" s="95">
        <f>SUMPRODUCT((P$1=Данные!$I$4:$I$3124)*($A11=Данные!$H$4:$H$3124)*(Данные!$E$4:$E$3124))</f>
        <v>152</v>
      </c>
      <c r="Q11" s="95">
        <f>SUMPRODUCT((Q$1=Данные!$I$4:$I$3124)*($A11=Данные!$H$4:$H$3124)*(Данные!$E$4:$E$3124))</f>
        <v>200</v>
      </c>
      <c r="R11" s="95">
        <f>SUMPRODUCT((R$1=Данные!$I$4:$I$3124)*($A11=Данные!$H$4:$H$3124)*(Данные!$E$4:$E$3124))</f>
        <v>168</v>
      </c>
      <c r="S11" s="95">
        <f>SUMPRODUCT((S$1=Данные!$I$4:$I$3124)*($A11=Данные!$H$4:$H$3124)*(Данные!$E$4:$E$3124))</f>
        <v>176</v>
      </c>
      <c r="T11" s="95">
        <f>SUMPRODUCT((T$1=Данные!$I$4:$I$3124)*($A11=Данные!$H$4:$H$3124)*(Данные!$E$4:$E$3124))</f>
        <v>200</v>
      </c>
      <c r="U11" s="95">
        <f>SUMPRODUCT((U$1=Данные!$I$4:$I$3124)*($A11=Данные!$H$4:$H$3124)*(Данные!$E$4:$E$3124))</f>
        <v>176</v>
      </c>
      <c r="V11" s="95">
        <f>SUMPRODUCT((V$1=Данные!$I$4:$I$3124)*($A11=Данные!$H$4:$H$3124)*(Данные!$E$4:$E$3124))</f>
        <v>0</v>
      </c>
      <c r="W11" s="95">
        <f>SUMPRODUCT((W$1=Данные!$I$4:$I$3124)*($A11=Данные!$H$4:$H$3124)*(Данные!$E$4:$E$3124))</f>
        <v>0</v>
      </c>
      <c r="X11" s="95">
        <f>SUMPRODUCT((X$1=Данные!$I$4:$I$3124)*($A11=Данные!$H$4:$H$3124)*(Данные!$E$4:$E$3124))</f>
        <v>0</v>
      </c>
      <c r="Y11" s="95">
        <f>SUMPRODUCT((Y$1=Данные!$I$4:$I$3124)*($A11=Данные!$H$4:$H$3124)*(Данные!$E$4:$E$3124))</f>
        <v>0</v>
      </c>
      <c r="Z11" s="96">
        <f t="shared" si="1"/>
        <v>1208</v>
      </c>
      <c r="AA11" s="19"/>
      <c r="AB11" s="19">
        <f>SUMPRODUCT((AB$1=Данные!$I$4:$I$502)*($A11=Данные!$H$4:$H$502)*(Данные!$E$4:$E$502))-  SUMPRODUCT((AB$1=Данные!$I$4:$I$502)*($A11=Данные!$H$4:$H$502)*((Данные!$D$4:$D$502 = "Больничный")+(Данные!$D$4:$D$502= "Отпуск"))*(Данные!$E$4:$E$502))</f>
        <v>0</v>
      </c>
      <c r="AC11" s="19">
        <f>SUMPRODUCT((AC$1=Данные!$I$4:$I$502)*($A11=Данные!$H$4:$H$502)*(Данные!$E$4:$E$502))-  SUMPRODUCT((AC$1=Данные!$I$4:$I$502)*($A11=Данные!$H$4:$H$502)*((Данные!$D$4:$D$502 = "Больничный")+(Данные!$D$4:$D$502= "Отпуск"))*(Данные!$E$4:$E$502))</f>
        <v>0</v>
      </c>
      <c r="AD11" s="19">
        <f>SUMPRODUCT((AD$1=Данные!$I$4:$I$502)*($A11=Данные!$H$4:$H$502)*(Данные!$E$4:$E$502))-  SUMPRODUCT((AD$1=Данные!$I$4:$I$502)*($A11=Данные!$H$4:$H$502)*((Данные!$D$4:$D$502 = "Больничный")+(Данные!$D$4:$D$502= "Отпуск"))*(Данные!$E$4:$E$502))</f>
        <v>0</v>
      </c>
      <c r="AE11" s="19">
        <f>SUMPRODUCT((AE$1=Данные!$I$4:$I$502)*($A11=Данные!$H$4:$H$502)*(Данные!$E$4:$E$502))-  SUMPRODUCT((AE$1=Данные!$I$4:$I$502)*($A11=Данные!$H$4:$H$502)*((Данные!$D$4:$D$502 = "Больничный")+(Данные!$D$4:$D$502= "Отпуск"))*(Данные!$E$4:$E$502))</f>
        <v>0</v>
      </c>
      <c r="AF11" s="19">
        <f>SUMPRODUCT((AF$1=Данные!$I$4:$I$502)*($A11=Данные!$H$4:$H$502)*(Данные!$E$4:$E$502))-  SUMPRODUCT((AF$1=Данные!$I$4:$I$502)*($A11=Данные!$H$4:$H$502)*((Данные!$D$4:$D$502 = "Больничный")+(Данные!$D$4:$D$502= "Отпуск"))*(Данные!$E$4:$E$502))</f>
        <v>0</v>
      </c>
      <c r="AG11" s="19">
        <f>SUMPRODUCT((AG$1=Данные!$I$4:$I$502)*($A11=Данные!$H$4:$H$502)*(Данные!$E$4:$E$502))-  SUMPRODUCT((AG$1=Данные!$I$4:$I$502)*($A11=Данные!$H$4:$H$502)*((Данные!$D$4:$D$502 = "Больничный")+(Данные!$D$4:$D$502= "Отпуск"))*(Данные!$E$4:$E$502))</f>
        <v>0</v>
      </c>
      <c r="AH11" s="19">
        <f>SUMPRODUCT((AH$1=Данные!$I$4:$I$502)*($A11=Данные!$H$4:$H$502)*(Данные!$E$4:$E$502))-  SUMPRODUCT((AH$1=Данные!$I$4:$I$502)*($A11=Данные!$H$4:$H$502)*((Данные!$D$4:$D$502 = "Больничный")+(Данные!$D$4:$D$502= "Отпуск"))*(Данные!$E$4:$E$502))</f>
        <v>0</v>
      </c>
      <c r="AI11" s="19">
        <f>SUMPRODUCT((AI$1=Данные!$I$4:$I$502)*($A11=Данные!$H$4:$H$502)*(Данные!$E$4:$E$502))-  SUMPRODUCT((AI$1=Данные!$I$4:$I$502)*($A11=Данные!$H$4:$H$502)*((Данные!$D$4:$D$502 = "Больничный")+(Данные!$D$4:$D$502= "Отпуск"))*(Данные!$E$4:$E$502))</f>
        <v>0</v>
      </c>
      <c r="AJ11" s="19">
        <f>SUMPRODUCT((AJ$1=Данные!$I$4:$I$502)*($A11=Данные!$H$4:$H$502)*(Данные!$E$4:$E$502))-  SUMPRODUCT((AJ$1=Данные!$I$4:$I$502)*($A11=Данные!$H$4:$H$502)*((Данные!$D$4:$D$502 = "Больничный")+(Данные!$D$4:$D$502= "Отпуск"))*(Данные!$E$4:$E$502))</f>
        <v>0</v>
      </c>
      <c r="AK11" s="19">
        <f>SUMPRODUCT((AK$1=Данные!$I$4:$I$502)*($A11=Данные!$H$4:$H$502)*(Данные!$E$4:$E$502))-  SUMPRODUCT((AK$1=Данные!$I$4:$I$502)*($A11=Данные!$H$4:$H$502)*((Данные!$D$4:$D$502 = "Больничный")+(Данные!$D$4:$D$502= "Отпуск"))*(Данные!$E$4:$E$502))</f>
        <v>0</v>
      </c>
      <c r="AL11" s="19">
        <f>SUMPRODUCT((AL$1=Данные!$I$4:$I$502)*($A11=Данные!$H$4:$H$502)*(Данные!$E$4:$E$502))-  SUMPRODUCT((AL$1=Данные!$I$4:$I$502)*($A11=Данные!$H$4:$H$502)*((Данные!$D$4:$D$502 = "Больничный")+(Данные!$D$4:$D$502= "Отпуск"))*(Данные!$E$4:$E$502))</f>
        <v>0</v>
      </c>
      <c r="AM11" s="18">
        <f t="shared" si="2"/>
        <v>0</v>
      </c>
      <c r="AN11" s="24">
        <f t="shared" si="3"/>
        <v>1208</v>
      </c>
      <c r="AO11" s="19">
        <f t="shared" si="4"/>
        <v>0</v>
      </c>
      <c r="AP11" s="27">
        <f t="shared" si="15"/>
        <v>0</v>
      </c>
      <c r="AQ11" s="27">
        <f t="shared" si="5"/>
        <v>0</v>
      </c>
      <c r="AR11" s="27">
        <f t="shared" si="6"/>
        <v>0</v>
      </c>
      <c r="AS11" s="27">
        <f t="shared" si="7"/>
        <v>0</v>
      </c>
      <c r="AT11" s="27">
        <f t="shared" si="8"/>
        <v>0</v>
      </c>
      <c r="AU11" s="27">
        <f t="shared" si="9"/>
        <v>0</v>
      </c>
      <c r="AV11" s="27">
        <f t="shared" si="10"/>
        <v>0</v>
      </c>
      <c r="AW11" s="27">
        <f t="shared" si="11"/>
        <v>0</v>
      </c>
      <c r="AX11" s="27">
        <f t="shared" si="12"/>
        <v>0</v>
      </c>
      <c r="AY11" s="27">
        <f t="shared" si="13"/>
        <v>435200</v>
      </c>
      <c r="AZ11" s="27">
        <f t="shared" si="14"/>
        <v>0</v>
      </c>
    </row>
    <row r="12" spans="1:52" ht="9.9499999999999993" customHeight="1" x14ac:dyDescent="0.25">
      <c r="A12" s="83" t="s">
        <v>51</v>
      </c>
      <c r="B12" s="19">
        <v>2700</v>
      </c>
      <c r="C12" s="23">
        <f>SUMPRODUCT(($A12=Данные!$H$4:$H$3124)*(Данные!$E$4:$E$3124))</f>
        <v>176</v>
      </c>
      <c r="D12" s="19"/>
      <c r="E12" s="26">
        <f>SUMPRODUCT((E$1=Данные!$I$4:$I$502)*($A12=Данные!$H$4:$H$502)*(Данные!$E$4:$E$502))</f>
        <v>0</v>
      </c>
      <c r="F12" s="26">
        <f>SUMPRODUCT((F$1=Данные!$I$4:$I$502)*($A12=Данные!$H$4:$H$502)*(Данные!$E$4:$E$502))</f>
        <v>0</v>
      </c>
      <c r="G12" s="26">
        <f>SUMPRODUCT((G$1=Данные!$I$4:$I$502)*($A12=Данные!$H$4:$H$502)*(Данные!$E$4:$E$502))</f>
        <v>0</v>
      </c>
      <c r="H12" s="26">
        <f>SUMPRODUCT((H$1=Данные!$I$4:$I$502)*($A12=Данные!$H$4:$H$502)*(Данные!$E$4:$E$502))</f>
        <v>0</v>
      </c>
      <c r="I12" s="26">
        <f>SUMPRODUCT((I$1=Данные!$I$4:$I$502)*($A12=Данные!$H$4:$H$502)*(Данные!$E$4:$E$502))</f>
        <v>0</v>
      </c>
      <c r="J12" s="26">
        <f>SUMPRODUCT((J$1=Данные!$I$4:$I$502)*($A12=Данные!$H$4:$H$502)*(Данные!$E$4:$E$502))</f>
        <v>0</v>
      </c>
      <c r="K12" s="26">
        <f>SUMPRODUCT((K$1=Данные!$I$4:$I$502)*($A12=Данные!$H$4:$H$502)*(Данные!$E$4:$E$502))</f>
        <v>88</v>
      </c>
      <c r="L12" s="26">
        <f>SUMPRODUCT((L$1=Данные!$I$4:$I$502)*($A12=Данные!$H$4:$H$502)*(Данные!$E$4:$E$502))</f>
        <v>88</v>
      </c>
      <c r="M12" s="26">
        <f>SUMPRODUCT((M$1=Данные!$I$4:$I$502)*($A12=Данные!$H$4:$H$502)*(Данные!$E$4:$E$502))</f>
        <v>0</v>
      </c>
      <c r="N12" s="95">
        <f>SUMPRODUCT((N$1=Данные!$I$4:$I$3124)*($A12=Данные!$H$4:$H$3124)*(Данные!$E$4:$E$3124))</f>
        <v>0</v>
      </c>
      <c r="O12" s="95">
        <f>SUMPRODUCT((O$1=Данные!$I$4:$I$3124)*($A12=Данные!$H$4:$H$3124)*(Данные!$E$4:$E$3124))</f>
        <v>0</v>
      </c>
      <c r="P12" s="95">
        <f>SUMPRODUCT((P$1=Данные!$I$4:$I$3124)*($A12=Данные!$H$4:$H$3124)*(Данные!$E$4:$E$3124))</f>
        <v>0</v>
      </c>
      <c r="Q12" s="95">
        <f>SUMPRODUCT((Q$1=Данные!$I$4:$I$3124)*($A12=Данные!$H$4:$H$3124)*(Данные!$E$4:$E$3124))</f>
        <v>0</v>
      </c>
      <c r="R12" s="95">
        <f>SUMPRODUCT((R$1=Данные!$I$4:$I$3124)*($A12=Данные!$H$4:$H$3124)*(Данные!$E$4:$E$3124))</f>
        <v>0</v>
      </c>
      <c r="S12" s="95">
        <f>SUMPRODUCT((S$1=Данные!$I$4:$I$3124)*($A12=Данные!$H$4:$H$3124)*(Данные!$E$4:$E$3124))</f>
        <v>0</v>
      </c>
      <c r="T12" s="95">
        <f>SUMPRODUCT((T$1=Данные!$I$4:$I$3124)*($A12=Данные!$H$4:$H$3124)*(Данные!$E$4:$E$3124))</f>
        <v>0</v>
      </c>
      <c r="U12" s="95">
        <f>SUMPRODUCT((U$1=Данные!$I$4:$I$3124)*($A12=Данные!$H$4:$H$3124)*(Данные!$E$4:$E$3124))</f>
        <v>0</v>
      </c>
      <c r="V12" s="95">
        <f>SUMPRODUCT((V$1=Данные!$I$4:$I$3124)*($A12=Данные!$H$4:$H$3124)*(Данные!$E$4:$E$3124))</f>
        <v>0</v>
      </c>
      <c r="W12" s="95">
        <f>SUMPRODUCT((W$1=Данные!$I$4:$I$3124)*($A12=Данные!$H$4:$H$3124)*(Данные!$E$4:$E$3124))</f>
        <v>0</v>
      </c>
      <c r="X12" s="95">
        <f>SUMPRODUCT((X$1=Данные!$I$4:$I$3124)*($A12=Данные!$H$4:$H$3124)*(Данные!$E$4:$E$3124))</f>
        <v>0</v>
      </c>
      <c r="Y12" s="95">
        <f>SUMPRODUCT((Y$1=Данные!$I$4:$I$3124)*($A12=Данные!$H$4:$H$3124)*(Данные!$E$4:$E$3124))</f>
        <v>0</v>
      </c>
      <c r="Z12" s="96">
        <f t="shared" si="1"/>
        <v>176</v>
      </c>
      <c r="AA12" s="19"/>
      <c r="AB12" s="19">
        <f>SUMPRODUCT((AB$1=Данные!$I$4:$I$502)*($A12=Данные!$H$4:$H$502)*(Данные!$E$4:$E$502))-  SUMPRODUCT((AB$1=Данные!$I$4:$I$502)*($A12=Данные!$H$4:$H$502)*((Данные!$D$4:$D$502 = "Больничный")+(Данные!$D$4:$D$502= "Отпуск"))*(Данные!$E$4:$E$502))</f>
        <v>0</v>
      </c>
      <c r="AC12" s="19">
        <f>SUMPRODUCT((AC$1=Данные!$I$4:$I$502)*($A12=Данные!$H$4:$H$502)*(Данные!$E$4:$E$502))-  SUMPRODUCT((AC$1=Данные!$I$4:$I$502)*($A12=Данные!$H$4:$H$502)*((Данные!$D$4:$D$502 = "Больничный")+(Данные!$D$4:$D$502= "Отпуск"))*(Данные!$E$4:$E$502))</f>
        <v>0</v>
      </c>
      <c r="AD12" s="19">
        <f>SUMPRODUCT((AD$1=Данные!$I$4:$I$502)*($A12=Данные!$H$4:$H$502)*(Данные!$E$4:$E$502))-  SUMPRODUCT((AD$1=Данные!$I$4:$I$502)*($A12=Данные!$H$4:$H$502)*((Данные!$D$4:$D$502 = "Больничный")+(Данные!$D$4:$D$502= "Отпуск"))*(Данные!$E$4:$E$502))</f>
        <v>0</v>
      </c>
      <c r="AE12" s="19">
        <f>SUMPRODUCT((AE$1=Данные!$I$4:$I$502)*($A12=Данные!$H$4:$H$502)*(Данные!$E$4:$E$502))-  SUMPRODUCT((AE$1=Данные!$I$4:$I$502)*($A12=Данные!$H$4:$H$502)*((Данные!$D$4:$D$502 = "Больничный")+(Данные!$D$4:$D$502= "Отпуск"))*(Данные!$E$4:$E$502))</f>
        <v>0</v>
      </c>
      <c r="AF12" s="19">
        <f>SUMPRODUCT((AF$1=Данные!$I$4:$I$502)*($A12=Данные!$H$4:$H$502)*(Данные!$E$4:$E$502))-  SUMPRODUCT((AF$1=Данные!$I$4:$I$502)*($A12=Данные!$H$4:$H$502)*((Данные!$D$4:$D$502 = "Больничный")+(Данные!$D$4:$D$502= "Отпуск"))*(Данные!$E$4:$E$502))</f>
        <v>0</v>
      </c>
      <c r="AG12" s="19">
        <f>SUMPRODUCT((AG$1=Данные!$I$4:$I$502)*($A12=Данные!$H$4:$H$502)*(Данные!$E$4:$E$502))-  SUMPRODUCT((AG$1=Данные!$I$4:$I$502)*($A12=Данные!$H$4:$H$502)*((Данные!$D$4:$D$502 = "Больничный")+(Данные!$D$4:$D$502= "Отпуск"))*(Данные!$E$4:$E$502))</f>
        <v>0</v>
      </c>
      <c r="AH12" s="19">
        <f>SUMPRODUCT((AH$1=Данные!$I$4:$I$502)*($A12=Данные!$H$4:$H$502)*(Данные!$E$4:$E$502))-  SUMPRODUCT((AH$1=Данные!$I$4:$I$502)*($A12=Данные!$H$4:$H$502)*((Данные!$D$4:$D$502 = "Больничный")+(Данные!$D$4:$D$502= "Отпуск"))*(Данные!$E$4:$E$502))</f>
        <v>88</v>
      </c>
      <c r="AI12" s="19">
        <f>SUMPRODUCT((AI$1=Данные!$I$4:$I$502)*($A12=Данные!$H$4:$H$502)*(Данные!$E$4:$E$502))-  SUMPRODUCT((AI$1=Данные!$I$4:$I$502)*($A12=Данные!$H$4:$H$502)*((Данные!$D$4:$D$502 = "Больничный")+(Данные!$D$4:$D$502= "Отпуск"))*(Данные!$E$4:$E$502))</f>
        <v>88</v>
      </c>
      <c r="AJ12" s="19">
        <f>SUMPRODUCT((AJ$1=Данные!$I$4:$I$502)*($A12=Данные!$H$4:$H$502)*(Данные!$E$4:$E$502))-  SUMPRODUCT((AJ$1=Данные!$I$4:$I$502)*($A12=Данные!$H$4:$H$502)*((Данные!$D$4:$D$502 = "Больничный")+(Данные!$D$4:$D$502= "Отпуск"))*(Данные!$E$4:$E$502))</f>
        <v>0</v>
      </c>
      <c r="AK12" s="19">
        <f>SUMPRODUCT((AK$1=Данные!$I$4:$I$502)*($A12=Данные!$H$4:$H$502)*(Данные!$E$4:$E$502))-  SUMPRODUCT((AK$1=Данные!$I$4:$I$502)*($A12=Данные!$H$4:$H$502)*((Данные!$D$4:$D$502 = "Больничный")+(Данные!$D$4:$D$502= "Отпуск"))*(Данные!$E$4:$E$502))</f>
        <v>0</v>
      </c>
      <c r="AL12" s="19">
        <f>SUMPRODUCT((AL$1=Данные!$I$4:$I$502)*($A12=Данные!$H$4:$H$502)*(Данные!$E$4:$E$502))-  SUMPRODUCT((AL$1=Данные!$I$4:$I$502)*($A12=Данные!$H$4:$H$502)*((Данные!$D$4:$D$502 = "Больничный")+(Данные!$D$4:$D$502= "Отпуск"))*(Данные!$E$4:$E$502))</f>
        <v>0</v>
      </c>
      <c r="AM12" s="18">
        <f t="shared" si="2"/>
        <v>176</v>
      </c>
      <c r="AN12" s="24">
        <f t="shared" si="3"/>
        <v>0</v>
      </c>
      <c r="AO12" s="19">
        <f t="shared" si="4"/>
        <v>0</v>
      </c>
      <c r="AP12" s="27">
        <f t="shared" si="15"/>
        <v>0</v>
      </c>
      <c r="AQ12" s="27">
        <f t="shared" si="5"/>
        <v>0</v>
      </c>
      <c r="AR12" s="27">
        <f t="shared" si="6"/>
        <v>0</v>
      </c>
      <c r="AS12" s="27">
        <f t="shared" si="7"/>
        <v>0</v>
      </c>
      <c r="AT12" s="27">
        <f t="shared" si="8"/>
        <v>0</v>
      </c>
      <c r="AU12" s="27">
        <f t="shared" si="9"/>
        <v>0</v>
      </c>
      <c r="AV12" s="27">
        <f t="shared" si="10"/>
        <v>237600</v>
      </c>
      <c r="AW12" s="27">
        <f t="shared" si="11"/>
        <v>237600</v>
      </c>
      <c r="AX12" s="27">
        <f t="shared" si="12"/>
        <v>0</v>
      </c>
      <c r="AY12" s="27">
        <f t="shared" si="13"/>
        <v>0</v>
      </c>
      <c r="AZ12" s="27">
        <f t="shared" si="14"/>
        <v>0</v>
      </c>
    </row>
    <row r="13" spans="1:52" ht="9.9499999999999993" customHeight="1" x14ac:dyDescent="0.25">
      <c r="A13" s="19" t="s">
        <v>52</v>
      </c>
      <c r="B13" s="19">
        <v>2700</v>
      </c>
      <c r="C13" s="23">
        <f>SUMPRODUCT(($A13=Данные!$H$4:$H$3124)*(Данные!$E$4:$E$3124))</f>
        <v>1550</v>
      </c>
      <c r="D13" s="19"/>
      <c r="E13" s="26">
        <f>SUMPRODUCT((E$1=Данные!$I$4:$I$502)*($A13=Данные!$H$4:$H$502)*(Данные!$E$4:$E$502))</f>
        <v>0</v>
      </c>
      <c r="F13" s="26">
        <f>SUMPRODUCT((F$1=Данные!$I$4:$I$502)*($A13=Данные!$H$4:$H$502)*(Данные!$E$4:$E$502))</f>
        <v>0</v>
      </c>
      <c r="G13" s="26">
        <f>SUMPRODUCT((G$1=Данные!$I$4:$I$502)*($A13=Данные!$H$4:$H$502)*(Данные!$E$4:$E$502))</f>
        <v>0</v>
      </c>
      <c r="H13" s="26">
        <f>SUMPRODUCT((H$1=Данные!$I$4:$I$502)*($A13=Данные!$H$4:$H$502)*(Данные!$E$4:$E$502))</f>
        <v>0</v>
      </c>
      <c r="I13" s="26">
        <f>SUMPRODUCT((I$1=Данные!$I$4:$I$502)*($A13=Данные!$H$4:$H$502)*(Данные!$E$4:$E$502))</f>
        <v>0</v>
      </c>
      <c r="J13" s="26">
        <f>SUMPRODUCT((J$1=Данные!$I$4:$I$502)*($A13=Данные!$H$4:$H$502)*(Данные!$E$4:$E$502))</f>
        <v>0</v>
      </c>
      <c r="K13" s="26">
        <f>SUMPRODUCT((K$1=Данные!$I$4:$I$502)*($A13=Данные!$H$4:$H$502)*(Данные!$E$4:$E$502))</f>
        <v>176</v>
      </c>
      <c r="L13" s="26">
        <f>SUMPRODUCT((L$1=Данные!$I$4:$I$502)*($A13=Данные!$H$4:$H$502)*(Данные!$E$4:$E$502))</f>
        <v>0</v>
      </c>
      <c r="M13" s="26">
        <f>SUMPRODUCT((M$1=Данные!$I$4:$I$502)*($A13=Данные!$H$4:$H$502)*(Данные!$E$4:$E$502))</f>
        <v>0</v>
      </c>
      <c r="N13" s="95">
        <f>SUMPRODUCT((N$1=Данные!$I$4:$I$3124)*($A13=Данные!$H$4:$H$3124)*(Данные!$E$4:$E$3124))</f>
        <v>136</v>
      </c>
      <c r="O13" s="95">
        <f>SUMPRODUCT((O$1=Данные!$I$4:$I$3124)*($A13=Данные!$H$4:$H$3124)*(Данные!$E$4:$E$3124))</f>
        <v>0</v>
      </c>
      <c r="P13" s="95">
        <f>SUMPRODUCT((P$1=Данные!$I$4:$I$3124)*($A13=Данные!$H$4:$H$3124)*(Данные!$E$4:$E$3124))</f>
        <v>184</v>
      </c>
      <c r="Q13" s="95">
        <f>SUMPRODUCT((Q$1=Данные!$I$4:$I$3124)*($A13=Данные!$H$4:$H$3124)*(Данные!$E$4:$E$3124))</f>
        <v>200</v>
      </c>
      <c r="R13" s="95">
        <f>SUMPRODUCT((R$1=Данные!$I$4:$I$3124)*($A13=Данные!$H$4:$H$3124)*(Данные!$E$4:$E$3124))</f>
        <v>204</v>
      </c>
      <c r="S13" s="95">
        <f>SUMPRODUCT((S$1=Данные!$I$4:$I$3124)*($A13=Данные!$H$4:$H$3124)*(Данные!$E$4:$E$3124))</f>
        <v>204</v>
      </c>
      <c r="T13" s="95">
        <f>SUMPRODUCT((T$1=Данные!$I$4:$I$3124)*($A13=Данные!$H$4:$H$3124)*(Данные!$E$4:$E$3124))</f>
        <v>202</v>
      </c>
      <c r="U13" s="95">
        <f>SUMPRODUCT((U$1=Данные!$I$4:$I$3124)*($A13=Данные!$H$4:$H$3124)*(Данные!$E$4:$E$3124))</f>
        <v>244</v>
      </c>
      <c r="V13" s="95">
        <f>SUMPRODUCT((V$1=Данные!$I$4:$I$3124)*($A13=Данные!$H$4:$H$3124)*(Данные!$E$4:$E$3124))</f>
        <v>0</v>
      </c>
      <c r="W13" s="95">
        <f>SUMPRODUCT((W$1=Данные!$I$4:$I$3124)*($A13=Данные!$H$4:$H$3124)*(Данные!$E$4:$E$3124))</f>
        <v>0</v>
      </c>
      <c r="X13" s="95">
        <f>SUMPRODUCT((X$1=Данные!$I$4:$I$3124)*($A13=Данные!$H$4:$H$3124)*(Данные!$E$4:$E$3124))</f>
        <v>0</v>
      </c>
      <c r="Y13" s="95">
        <f>SUMPRODUCT((Y$1=Данные!$I$4:$I$3124)*($A13=Данные!$H$4:$H$3124)*(Данные!$E$4:$E$3124))</f>
        <v>0</v>
      </c>
      <c r="Z13" s="96">
        <f>SUM(E13:Y13)</f>
        <v>1550</v>
      </c>
      <c r="AA13" s="19"/>
      <c r="AB13" s="19">
        <f>SUMPRODUCT((AB$1=Данные!$I$4:$I$502)*($A13=Данные!$H$4:$H$502)*(Данные!$E$4:$E$502))-  SUMPRODUCT((AB$1=Данные!$I$4:$I$502)*($A13=Данные!$H$4:$H$502)*((Данные!$D$4:$D$502 = "Больничный")+(Данные!$D$4:$D$502= "Отпуск"))*(Данные!$E$4:$E$502))</f>
        <v>0</v>
      </c>
      <c r="AC13" s="19">
        <f>SUMPRODUCT((AC$1=Данные!$I$4:$I$502)*($A13=Данные!$H$4:$H$502)*(Данные!$E$4:$E$502))-  SUMPRODUCT((AC$1=Данные!$I$4:$I$502)*($A13=Данные!$H$4:$H$502)*((Данные!$D$4:$D$502 = "Больничный")+(Данные!$D$4:$D$502= "Отпуск"))*(Данные!$E$4:$E$502))</f>
        <v>0</v>
      </c>
      <c r="AD13" s="19">
        <f>SUMPRODUCT((AD$1=Данные!$I$4:$I$502)*($A13=Данные!$H$4:$H$502)*(Данные!$E$4:$E$502))-  SUMPRODUCT((AD$1=Данные!$I$4:$I$502)*($A13=Данные!$H$4:$H$502)*((Данные!$D$4:$D$502 = "Больничный")+(Данные!$D$4:$D$502= "Отпуск"))*(Данные!$E$4:$E$502))</f>
        <v>0</v>
      </c>
      <c r="AE13" s="19">
        <f>SUMPRODUCT((AE$1=Данные!$I$4:$I$502)*($A13=Данные!$H$4:$H$502)*(Данные!$E$4:$E$502))-  SUMPRODUCT((AE$1=Данные!$I$4:$I$502)*($A13=Данные!$H$4:$H$502)*((Данные!$D$4:$D$502 = "Больничный")+(Данные!$D$4:$D$502= "Отпуск"))*(Данные!$E$4:$E$502))</f>
        <v>0</v>
      </c>
      <c r="AF13" s="19">
        <f>SUMPRODUCT((AF$1=Данные!$I$4:$I$502)*($A13=Данные!$H$4:$H$502)*(Данные!$E$4:$E$502))-  SUMPRODUCT((AF$1=Данные!$I$4:$I$502)*($A13=Данные!$H$4:$H$502)*((Данные!$D$4:$D$502 = "Больничный")+(Данные!$D$4:$D$502= "Отпуск"))*(Данные!$E$4:$E$502))</f>
        <v>0</v>
      </c>
      <c r="AG13" s="19">
        <f>SUMPRODUCT((AG$1=Данные!$I$4:$I$502)*($A13=Данные!$H$4:$H$502)*(Данные!$E$4:$E$502))-  SUMPRODUCT((AG$1=Данные!$I$4:$I$502)*($A13=Данные!$H$4:$H$502)*((Данные!$D$4:$D$502 = "Больничный")+(Данные!$D$4:$D$502= "Отпуск"))*(Данные!$E$4:$E$502))</f>
        <v>0</v>
      </c>
      <c r="AH13" s="19">
        <f>SUMPRODUCT((AH$1=Данные!$I$4:$I$502)*($A13=Данные!$H$4:$H$502)*(Данные!$E$4:$E$502))-  SUMPRODUCT((AH$1=Данные!$I$4:$I$502)*($A13=Данные!$H$4:$H$502)*((Данные!$D$4:$D$502 = "Больничный")+(Данные!$D$4:$D$502= "Отпуск"))*(Данные!$E$4:$E$502))</f>
        <v>176</v>
      </c>
      <c r="AI13" s="19">
        <f>SUMPRODUCT((AI$1=Данные!$I$4:$I$502)*($A13=Данные!$H$4:$H$502)*(Данные!$E$4:$E$502))-  SUMPRODUCT((AI$1=Данные!$I$4:$I$502)*($A13=Данные!$H$4:$H$502)*((Данные!$D$4:$D$502 = "Больничный")+(Данные!$D$4:$D$502= "Отпуск"))*(Данные!$E$4:$E$502))</f>
        <v>0</v>
      </c>
      <c r="AJ13" s="19">
        <f>SUMPRODUCT((AJ$1=Данные!$I$4:$I$502)*($A13=Данные!$H$4:$H$502)*(Данные!$E$4:$E$502))-  SUMPRODUCT((AJ$1=Данные!$I$4:$I$502)*($A13=Данные!$H$4:$H$502)*((Данные!$D$4:$D$502 = "Больничный")+(Данные!$D$4:$D$502= "Отпуск"))*(Данные!$E$4:$E$502))</f>
        <v>0</v>
      </c>
      <c r="AK13" s="19">
        <f>SUMPRODUCT((AK$1=Данные!$I$4:$I$502)*($A13=Данные!$H$4:$H$502)*(Данные!$E$4:$E$502))-  SUMPRODUCT((AK$1=Данные!$I$4:$I$502)*($A13=Данные!$H$4:$H$502)*((Данные!$D$4:$D$502 = "Больничный")+(Данные!$D$4:$D$502= "Отпуск"))*(Данные!$E$4:$E$502))</f>
        <v>0</v>
      </c>
      <c r="AL13" s="19">
        <f>SUMPRODUCT((AL$1=Данные!$I$4:$I$502)*($A13=Данные!$H$4:$H$502)*(Данные!$E$4:$E$502))-  SUMPRODUCT((AL$1=Данные!$I$4:$I$502)*($A13=Данные!$H$4:$H$502)*((Данные!$D$4:$D$502 = "Больничный")+(Данные!$D$4:$D$502= "Отпуск"))*(Данные!$E$4:$E$502))</f>
        <v>0</v>
      </c>
      <c r="AM13" s="18">
        <f t="shared" si="2"/>
        <v>176</v>
      </c>
      <c r="AN13" s="24">
        <f t="shared" si="3"/>
        <v>1374</v>
      </c>
      <c r="AO13" s="19">
        <f t="shared" si="4"/>
        <v>0</v>
      </c>
      <c r="AP13" s="27">
        <f t="shared" si="15"/>
        <v>0</v>
      </c>
      <c r="AQ13" s="27">
        <f t="shared" si="5"/>
        <v>0</v>
      </c>
      <c r="AR13" s="27">
        <f t="shared" si="6"/>
        <v>0</v>
      </c>
      <c r="AS13" s="27">
        <f t="shared" si="7"/>
        <v>0</v>
      </c>
      <c r="AT13" s="27">
        <f t="shared" si="8"/>
        <v>0</v>
      </c>
      <c r="AU13" s="27">
        <f t="shared" si="9"/>
        <v>0</v>
      </c>
      <c r="AV13" s="27">
        <f t="shared" si="10"/>
        <v>475200</v>
      </c>
      <c r="AW13" s="27">
        <f t="shared" si="11"/>
        <v>0</v>
      </c>
      <c r="AX13" s="27">
        <f t="shared" si="12"/>
        <v>0</v>
      </c>
      <c r="AY13" s="27">
        <f t="shared" si="13"/>
        <v>367200</v>
      </c>
      <c r="AZ13" s="27">
        <f t="shared" si="14"/>
        <v>0</v>
      </c>
    </row>
    <row r="14" spans="1:52" ht="9.9499999999999993" customHeight="1" x14ac:dyDescent="0.25">
      <c r="A14" s="83" t="s">
        <v>80</v>
      </c>
      <c r="B14" s="19">
        <v>2700</v>
      </c>
      <c r="C14" s="23">
        <f>SUMPRODUCT(($A14=Данные!$H$4:$H$3124)*(Данные!$E$4:$E$3124))</f>
        <v>0</v>
      </c>
      <c r="D14" s="19"/>
      <c r="E14" s="26">
        <f>SUMPRODUCT((E$1=Данные!$I$4:$I$502)*($A14=Данные!$H$4:$H$502)*(Данные!$E$4:$E$502))</f>
        <v>0</v>
      </c>
      <c r="F14" s="26">
        <f>SUMPRODUCT((F$1=Данные!$I$4:$I$502)*($A14=Данные!$H$4:$H$502)*(Данные!$E$4:$E$502))</f>
        <v>0</v>
      </c>
      <c r="G14" s="26">
        <f>SUMPRODUCT((G$1=Данные!$I$4:$I$502)*($A14=Данные!$H$4:$H$502)*(Данные!$E$4:$E$502))</f>
        <v>0</v>
      </c>
      <c r="H14" s="26">
        <f>SUMPRODUCT((H$1=Данные!$I$4:$I$502)*($A14=Данные!$H$4:$H$502)*(Данные!$E$4:$E$502))</f>
        <v>0</v>
      </c>
      <c r="I14" s="26">
        <f>SUMPRODUCT((I$1=Данные!$I$4:$I$502)*($A14=Данные!$H$4:$H$502)*(Данные!$E$4:$E$502))</f>
        <v>0</v>
      </c>
      <c r="J14" s="26">
        <f>SUMPRODUCT((J$1=Данные!$I$4:$I$502)*($A14=Данные!$H$4:$H$502)*(Данные!$E$4:$E$502))</f>
        <v>0</v>
      </c>
      <c r="K14" s="26">
        <f>SUMPRODUCT((K$1=Данные!$I$4:$I$502)*($A14=Данные!$H$4:$H$502)*(Данные!$E$4:$E$502))</f>
        <v>0</v>
      </c>
      <c r="L14" s="26">
        <f>SUMPRODUCT((L$1=Данные!$I$4:$I$502)*($A14=Данные!$H$4:$H$502)*(Данные!$E$4:$E$502))</f>
        <v>0</v>
      </c>
      <c r="M14" s="26">
        <f>SUMPRODUCT((M$1=Данные!$I$4:$I$502)*($A14=Данные!$H$4:$H$502)*(Данные!$E$4:$E$502))</f>
        <v>0</v>
      </c>
      <c r="N14" s="95">
        <f>SUMPRODUCT((N$1=Данные!$I$4:$I$3124)*($A14=Данные!$H$4:$H$3124)*(Данные!$E$4:$E$3124))</f>
        <v>0</v>
      </c>
      <c r="O14" s="95">
        <f>SUMPRODUCT((O$1=Данные!$I$4:$I$3124)*($A14=Данные!$H$4:$H$3124)*(Данные!$E$4:$E$3124))</f>
        <v>0</v>
      </c>
      <c r="P14" s="95">
        <f>SUMPRODUCT((P$1=Данные!$I$4:$I$3124)*($A14=Данные!$H$4:$H$3124)*(Данные!$E$4:$E$3124))</f>
        <v>0</v>
      </c>
      <c r="Q14" s="95">
        <f>SUMPRODUCT((Q$1=Данные!$I$4:$I$3124)*($A14=Данные!$H$4:$H$3124)*(Данные!$E$4:$E$3124))</f>
        <v>0</v>
      </c>
      <c r="R14" s="95">
        <f>SUMPRODUCT((R$1=Данные!$I$4:$I$3124)*($A14=Данные!$H$4:$H$3124)*(Данные!$E$4:$E$3124))</f>
        <v>0</v>
      </c>
      <c r="S14" s="95">
        <f>SUMPRODUCT((S$1=Данные!$I$4:$I$3124)*($A14=Данные!$H$4:$H$3124)*(Данные!$E$4:$E$3124))</f>
        <v>0</v>
      </c>
      <c r="T14" s="95">
        <f>SUMPRODUCT((T$1=Данные!$I$4:$I$3124)*($A14=Данные!$H$4:$H$3124)*(Данные!$E$4:$E$3124))</f>
        <v>0</v>
      </c>
      <c r="U14" s="95">
        <f>SUMPRODUCT((U$1=Данные!$I$4:$I$3124)*($A14=Данные!$H$4:$H$3124)*(Данные!$E$4:$E$3124))</f>
        <v>0</v>
      </c>
      <c r="V14" s="95">
        <f>SUMPRODUCT((V$1=Данные!$I$4:$I$3124)*($A14=Данные!$H$4:$H$3124)*(Данные!$E$4:$E$3124))</f>
        <v>0</v>
      </c>
      <c r="W14" s="95">
        <f>SUMPRODUCT((W$1=Данные!$I$4:$I$3124)*($A14=Данные!$H$4:$H$3124)*(Данные!$E$4:$E$3124))</f>
        <v>0</v>
      </c>
      <c r="X14" s="95">
        <f>SUMPRODUCT((X$1=Данные!$I$4:$I$3124)*($A14=Данные!$H$4:$H$3124)*(Данные!$E$4:$E$3124))</f>
        <v>0</v>
      </c>
      <c r="Y14" s="95">
        <f>SUMPRODUCT((Y$1=Данные!$I$4:$I$3124)*($A14=Данные!$H$4:$H$3124)*(Данные!$E$4:$E$3124))</f>
        <v>0</v>
      </c>
      <c r="Z14" s="96">
        <f t="shared" ref="Z14:Z21" si="16">SUM(E14:Y14)</f>
        <v>0</v>
      </c>
      <c r="AA14" s="19"/>
      <c r="AB14" s="19"/>
      <c r="AC14" s="19"/>
      <c r="AD14" s="19"/>
      <c r="AE14" s="19"/>
      <c r="AF14" s="19"/>
      <c r="AG14" s="19"/>
      <c r="AH14" s="19"/>
      <c r="AI14" s="19"/>
      <c r="AJ14" s="19"/>
      <c r="AK14" s="19"/>
      <c r="AL14" s="19"/>
      <c r="AM14" s="18"/>
      <c r="AN14" s="24"/>
      <c r="AO14" s="19"/>
      <c r="AP14" s="55"/>
      <c r="AQ14" s="55"/>
      <c r="AR14" s="55"/>
      <c r="AS14" s="55"/>
      <c r="AT14" s="55"/>
      <c r="AU14" s="55"/>
      <c r="AV14" s="55"/>
      <c r="AW14" s="55"/>
      <c r="AX14" s="55"/>
      <c r="AY14" s="55"/>
      <c r="AZ14" s="55"/>
    </row>
    <row r="15" spans="1:52" ht="9.9499999999999993" customHeight="1" x14ac:dyDescent="0.25">
      <c r="A15" s="83" t="s">
        <v>81</v>
      </c>
      <c r="B15" s="19">
        <v>2700</v>
      </c>
      <c r="C15" s="23">
        <f>SUMPRODUCT(($A15=Данные!$H$4:$H$3124)*(Данные!$E$4:$E$3124))</f>
        <v>0</v>
      </c>
      <c r="D15" s="19"/>
      <c r="E15" s="26">
        <f>SUMPRODUCT((E$1=Данные!$I$4:$I$502)*($A15=Данные!$H$4:$H$502)*(Данные!$E$4:$E$502))</f>
        <v>0</v>
      </c>
      <c r="F15" s="26">
        <f>SUMPRODUCT((F$1=Данные!$I$4:$I$502)*($A15=Данные!$H$4:$H$502)*(Данные!$E$4:$E$502))</f>
        <v>0</v>
      </c>
      <c r="G15" s="26">
        <f>SUMPRODUCT((G$1=Данные!$I$4:$I$502)*($A15=Данные!$H$4:$H$502)*(Данные!$E$4:$E$502))</f>
        <v>0</v>
      </c>
      <c r="H15" s="26">
        <f>SUMPRODUCT((H$1=Данные!$I$4:$I$502)*($A15=Данные!$H$4:$H$502)*(Данные!$E$4:$E$502))</f>
        <v>0</v>
      </c>
      <c r="I15" s="26">
        <f>SUMPRODUCT((I$1=Данные!$I$4:$I$502)*($A15=Данные!$H$4:$H$502)*(Данные!$E$4:$E$502))</f>
        <v>0</v>
      </c>
      <c r="J15" s="26">
        <f>SUMPRODUCT((J$1=Данные!$I$4:$I$502)*($A15=Данные!$H$4:$H$502)*(Данные!$E$4:$E$502))</f>
        <v>0</v>
      </c>
      <c r="K15" s="26">
        <f>SUMPRODUCT((K$1=Данные!$I$4:$I$502)*($A15=Данные!$H$4:$H$502)*(Данные!$E$4:$E$502))</f>
        <v>0</v>
      </c>
      <c r="L15" s="26">
        <f>SUMPRODUCT((L$1=Данные!$I$4:$I$502)*($A15=Данные!$H$4:$H$502)*(Данные!$E$4:$E$502))</f>
        <v>0</v>
      </c>
      <c r="M15" s="26">
        <f>SUMPRODUCT((M$1=Данные!$I$4:$I$502)*($A15=Данные!$H$4:$H$502)*(Данные!$E$4:$E$502))</f>
        <v>0</v>
      </c>
      <c r="N15" s="95">
        <f>SUMPRODUCT((N$1=Данные!$I$4:$I$3124)*($A15=Данные!$H$4:$H$3124)*(Данные!$E$4:$E$3124))</f>
        <v>0</v>
      </c>
      <c r="O15" s="95">
        <f>SUMPRODUCT((O$1=Данные!$I$4:$I$3124)*($A15=Данные!$H$4:$H$3124)*(Данные!$E$4:$E$3124))</f>
        <v>0</v>
      </c>
      <c r="P15" s="95">
        <f>SUMPRODUCT((P$1=Данные!$I$4:$I$3124)*($A15=Данные!$H$4:$H$3124)*(Данные!$E$4:$E$3124))</f>
        <v>0</v>
      </c>
      <c r="Q15" s="95">
        <f>SUMPRODUCT((Q$1=Данные!$I$4:$I$3124)*($A15=Данные!$H$4:$H$3124)*(Данные!$E$4:$E$3124))</f>
        <v>0</v>
      </c>
      <c r="R15" s="95">
        <f>SUMPRODUCT((R$1=Данные!$I$4:$I$3124)*($A15=Данные!$H$4:$H$3124)*(Данные!$E$4:$E$3124))</f>
        <v>0</v>
      </c>
      <c r="S15" s="95">
        <f>SUMPRODUCT((S$1=Данные!$I$4:$I$3124)*($A15=Данные!$H$4:$H$3124)*(Данные!$E$4:$E$3124))</f>
        <v>0</v>
      </c>
      <c r="T15" s="95">
        <f>SUMPRODUCT((T$1=Данные!$I$4:$I$3124)*($A15=Данные!$H$4:$H$3124)*(Данные!$E$4:$E$3124))</f>
        <v>0</v>
      </c>
      <c r="U15" s="95">
        <f>SUMPRODUCT((U$1=Данные!$I$4:$I$3124)*($A15=Данные!$H$4:$H$3124)*(Данные!$E$4:$E$3124))</f>
        <v>0</v>
      </c>
      <c r="V15" s="95">
        <f>SUMPRODUCT((V$1=Данные!$I$4:$I$3124)*($A15=Данные!$H$4:$H$3124)*(Данные!$E$4:$E$3124))</f>
        <v>0</v>
      </c>
      <c r="W15" s="95">
        <f>SUMPRODUCT((W$1=Данные!$I$4:$I$3124)*($A15=Данные!$H$4:$H$3124)*(Данные!$E$4:$E$3124))</f>
        <v>0</v>
      </c>
      <c r="X15" s="95">
        <f>SUMPRODUCT((X$1=Данные!$I$4:$I$3124)*($A15=Данные!$H$4:$H$3124)*(Данные!$E$4:$E$3124))</f>
        <v>0</v>
      </c>
      <c r="Y15" s="95">
        <f>SUMPRODUCT((Y$1=Данные!$I$4:$I$3124)*($A15=Данные!$H$4:$H$3124)*(Данные!$E$4:$E$3124))</f>
        <v>0</v>
      </c>
      <c r="Z15" s="96">
        <f t="shared" si="16"/>
        <v>0</v>
      </c>
      <c r="AA15" s="19"/>
      <c r="AB15" s="19"/>
      <c r="AC15" s="19"/>
      <c r="AD15" s="19"/>
      <c r="AE15" s="19"/>
      <c r="AF15" s="19"/>
      <c r="AG15" s="19"/>
      <c r="AH15" s="19"/>
      <c r="AI15" s="19"/>
      <c r="AJ15" s="19"/>
      <c r="AK15" s="19"/>
      <c r="AL15" s="19"/>
      <c r="AM15" s="18"/>
      <c r="AN15" s="24"/>
      <c r="AO15" s="19"/>
      <c r="AP15" s="55"/>
      <c r="AQ15" s="55"/>
      <c r="AR15" s="55"/>
      <c r="AS15" s="55"/>
      <c r="AT15" s="55"/>
      <c r="AU15" s="55"/>
      <c r="AV15" s="55"/>
      <c r="AW15" s="55"/>
      <c r="AX15" s="55"/>
      <c r="AY15" s="55"/>
      <c r="AZ15" s="55"/>
    </row>
    <row r="16" spans="1:52" ht="9.9499999999999993" customHeight="1" x14ac:dyDescent="0.25">
      <c r="A16" s="19" t="s">
        <v>92</v>
      </c>
      <c r="B16" s="19">
        <v>2700</v>
      </c>
      <c r="C16" s="23">
        <f>SUMPRODUCT(($A16=Данные!$H$4:$H$3124)*(Данные!$E$4:$E$3124))</f>
        <v>782</v>
      </c>
      <c r="D16" s="19"/>
      <c r="E16" s="26">
        <f>SUMPRODUCT((E$1=Данные!$I$4:$I$502)*($A16=Данные!$H$4:$H$502)*(Данные!$E$4:$E$502))</f>
        <v>0</v>
      </c>
      <c r="F16" s="26">
        <f>SUMPRODUCT((F$1=Данные!$I$4:$I$502)*($A16=Данные!$H$4:$H$502)*(Данные!$E$4:$E$502))</f>
        <v>0</v>
      </c>
      <c r="G16" s="26">
        <f>SUMPRODUCT((G$1=Данные!$I$4:$I$502)*($A16=Данные!$H$4:$H$502)*(Данные!$E$4:$E$502))</f>
        <v>0</v>
      </c>
      <c r="H16" s="26">
        <f>SUMPRODUCT((H$1=Данные!$I$4:$I$502)*($A16=Данные!$H$4:$H$502)*(Данные!$E$4:$E$502))</f>
        <v>0</v>
      </c>
      <c r="I16" s="26">
        <f>SUMPRODUCT((I$1=Данные!$I$4:$I$502)*($A16=Данные!$H$4:$H$502)*(Данные!$E$4:$E$502))</f>
        <v>0</v>
      </c>
      <c r="J16" s="26">
        <f>SUMPRODUCT((J$1=Данные!$I$4:$I$502)*($A16=Данные!$H$4:$H$502)*(Данные!$E$4:$E$502))</f>
        <v>0</v>
      </c>
      <c r="K16" s="26">
        <f>SUMPRODUCT((K$1=Данные!$I$4:$I$502)*($A16=Данные!$H$4:$H$502)*(Данные!$E$4:$E$502))</f>
        <v>0</v>
      </c>
      <c r="L16" s="26">
        <f>SUMPRODUCT((L$1=Данные!$I$4:$I$502)*($A16=Данные!$H$4:$H$502)*(Данные!$E$4:$E$502))</f>
        <v>0</v>
      </c>
      <c r="M16" s="26">
        <f>SUMPRODUCT((M$1=Данные!$I$4:$I$502)*($A16=Данные!$H$4:$H$502)*(Данные!$E$4:$E$502))</f>
        <v>0</v>
      </c>
      <c r="N16" s="95">
        <f>SUMPRODUCT((N$1=Данные!$I$4:$I$3124)*($A16=Данные!$H$4:$H$3124)*(Данные!$E$4:$E$3124))</f>
        <v>0</v>
      </c>
      <c r="O16" s="95">
        <f>SUMPRODUCT((O$1=Данные!$I$4:$I$3124)*($A16=Данные!$H$4:$H$3124)*(Данные!$E$4:$E$3124))</f>
        <v>0</v>
      </c>
      <c r="P16" s="95">
        <f>SUMPRODUCT((P$1=Данные!$I$4:$I$3124)*($A16=Данные!$H$4:$H$3124)*(Данные!$E$4:$E$3124))</f>
        <v>0</v>
      </c>
      <c r="Q16" s="95">
        <f>SUMPRODUCT((Q$1=Данные!$I$4:$I$3124)*($A16=Данные!$H$4:$H$3124)*(Данные!$E$4:$E$3124))</f>
        <v>113.5</v>
      </c>
      <c r="R16" s="95">
        <f>SUMPRODUCT((R$1=Данные!$I$4:$I$3124)*($A16=Данные!$H$4:$H$3124)*(Данные!$E$4:$E$3124))</f>
        <v>135.5</v>
      </c>
      <c r="S16" s="95">
        <f>SUMPRODUCT((S$1=Данные!$I$4:$I$3124)*($A16=Данные!$H$4:$H$3124)*(Данные!$E$4:$E$3124))</f>
        <v>169</v>
      </c>
      <c r="T16" s="95">
        <f>SUMPRODUCT((T$1=Данные!$I$4:$I$3124)*($A16=Данные!$H$4:$H$3124)*(Данные!$E$4:$E$3124))</f>
        <v>186</v>
      </c>
      <c r="U16" s="95">
        <f>SUMPRODUCT((U$1=Данные!$I$4:$I$3124)*($A16=Данные!$H$4:$H$3124)*(Данные!$E$4:$E$3124))</f>
        <v>178</v>
      </c>
      <c r="V16" s="95">
        <f>SUMPRODUCT((V$1=Данные!$I$4:$I$3124)*($A16=Данные!$H$4:$H$3124)*(Данные!$E$4:$E$3124))</f>
        <v>0</v>
      </c>
      <c r="W16" s="95">
        <f>SUMPRODUCT((W$1=Данные!$I$4:$I$3124)*($A16=Данные!$H$4:$H$3124)*(Данные!$E$4:$E$3124))</f>
        <v>0</v>
      </c>
      <c r="X16" s="95">
        <f>SUMPRODUCT((X$1=Данные!$I$4:$I$3124)*($A16=Данные!$H$4:$H$3124)*(Данные!$E$4:$E$3124))</f>
        <v>0</v>
      </c>
      <c r="Y16" s="95">
        <f>SUMPRODUCT((Y$1=Данные!$I$4:$I$3124)*($A16=Данные!$H$4:$H$3124)*(Данные!$E$4:$E$3124))</f>
        <v>0</v>
      </c>
      <c r="Z16" s="96">
        <f t="shared" si="16"/>
        <v>782</v>
      </c>
      <c r="AA16" s="19"/>
      <c r="AB16" s="19"/>
      <c r="AC16" s="19"/>
      <c r="AD16" s="19"/>
      <c r="AE16" s="19"/>
      <c r="AF16" s="19"/>
      <c r="AG16" s="19"/>
      <c r="AH16" s="19"/>
      <c r="AI16" s="19"/>
      <c r="AJ16" s="19"/>
      <c r="AK16" s="19"/>
      <c r="AL16" s="19"/>
      <c r="AM16" s="18"/>
      <c r="AN16" s="24"/>
      <c r="AO16" s="19"/>
      <c r="AP16" s="55"/>
      <c r="AQ16" s="55"/>
      <c r="AR16" s="55"/>
      <c r="AS16" s="55"/>
      <c r="AT16" s="55"/>
      <c r="AU16" s="55"/>
      <c r="AV16" s="55"/>
      <c r="AW16" s="55"/>
      <c r="AX16" s="55"/>
      <c r="AY16" s="55"/>
      <c r="AZ16" s="55"/>
    </row>
    <row r="17" spans="1:52" ht="9.9499999999999993" customHeight="1" x14ac:dyDescent="0.25">
      <c r="A17" s="19" t="s">
        <v>93</v>
      </c>
      <c r="B17" s="19">
        <v>2700</v>
      </c>
      <c r="C17" s="23">
        <f>SUMPRODUCT(($A17=Данные!$H$4:$H$3124)*(Данные!$E$4:$E$3124))</f>
        <v>520</v>
      </c>
      <c r="D17" s="19"/>
      <c r="E17" s="26">
        <f>SUMPRODUCT((E$1=Данные!$I$4:$I$3124)*($A17=Данные!$H$4:$H$3124)*(Данные!$E$4:$E$3124))</f>
        <v>0</v>
      </c>
      <c r="F17" s="26">
        <f>SUMPRODUCT((F$1=Данные!$I$4:$I$3124)*($A17=Данные!$H$4:$H$3124)*(Данные!$E$4:$E$3124))</f>
        <v>0</v>
      </c>
      <c r="G17" s="26">
        <f>SUMPRODUCT((G$1=Данные!$I$4:$I$3124)*($A17=Данные!$H$4:$H$3124)*(Данные!$E$4:$E$3124))</f>
        <v>0</v>
      </c>
      <c r="H17" s="26">
        <f>SUMPRODUCT((H$1=Данные!$I$4:$I$3124)*($A17=Данные!$H$4:$H$3124)*(Данные!$E$4:$E$3124))</f>
        <v>0</v>
      </c>
      <c r="I17" s="26">
        <f>SUMPRODUCT((I$1=Данные!$I$4:$I$3124)*($A17=Данные!$H$4:$H$3124)*(Данные!$E$4:$E$3124))</f>
        <v>0</v>
      </c>
      <c r="J17" s="26">
        <f>SUMPRODUCT((J$1=Данные!$I$4:$I$3124)*($A17=Данные!$H$4:$H$3124)*(Данные!$E$4:$E$3124))</f>
        <v>0</v>
      </c>
      <c r="K17" s="26">
        <f>SUMPRODUCT((K$1=Данные!$I$4:$I$3124)*($A17=Данные!$H$4:$H$3124)*(Данные!$E$4:$E$3124))</f>
        <v>0</v>
      </c>
      <c r="L17" s="26">
        <f>SUMPRODUCT((L$1=Данные!$I$4:$I$3124)*($A17=Данные!$H$4:$H$3124)*(Данные!$E$4:$E$3124))</f>
        <v>0</v>
      </c>
      <c r="M17" s="26">
        <f>SUMPRODUCT((M$1=Данные!$I$4:$I$3124)*($A17=Данные!$H$4:$H$3124)*(Данные!$E$4:$E$3124))</f>
        <v>0</v>
      </c>
      <c r="N17" s="95">
        <f>SUMPRODUCT((N$1=Данные!$I$4:$I$3124)*($A17=Данные!$H$4:$H$3124)*(Данные!$E$4:$E$3124))</f>
        <v>0</v>
      </c>
      <c r="O17" s="95">
        <f>SUMPRODUCT((O$1=Данные!$I$4:$I$3124)*($A17=Данные!$H$4:$H$3124)*(Данные!$E$4:$E$3124))</f>
        <v>0</v>
      </c>
      <c r="P17" s="95">
        <f>SUMPRODUCT((P$1=Данные!$I$4:$I$3124)*($A17=Данные!$H$4:$H$3124)*(Данные!$E$4:$E$3124))</f>
        <v>0</v>
      </c>
      <c r="Q17" s="95">
        <f>SUMPRODUCT((Q$1=Данные!$I$4:$I$3124)*($A17=Данные!$H$4:$H$3124)*(Данные!$E$4:$E$3124))</f>
        <v>0</v>
      </c>
      <c r="R17" s="95">
        <f>SUMPRODUCT((R$1=Данные!$I$4:$I$3124)*($A17=Данные!$H$4:$H$3124)*(Данные!$E$4:$E$3124))</f>
        <v>96</v>
      </c>
      <c r="S17" s="95">
        <f>SUMPRODUCT((S$1=Данные!$I$4:$I$3124)*($A17=Данные!$H$4:$H$3124)*(Данные!$E$4:$E$3124))</f>
        <v>184</v>
      </c>
      <c r="T17" s="95">
        <f>SUMPRODUCT((T$1=Данные!$I$4:$I$3124)*($A17=Данные!$H$4:$H$3124)*(Данные!$E$4:$E$3124))</f>
        <v>64</v>
      </c>
      <c r="U17" s="95">
        <f>SUMPRODUCT((U$1=Данные!$I$4:$I$3124)*($A17=Данные!$H$4:$H$3124)*(Данные!$E$4:$E$3124))</f>
        <v>176</v>
      </c>
      <c r="V17" s="95">
        <f>SUMPRODUCT((V$1=Данные!$I$4:$I$3124)*($A17=Данные!$H$4:$H$3124)*(Данные!$E$4:$E$3124))</f>
        <v>0</v>
      </c>
      <c r="W17" s="95">
        <f>SUMPRODUCT((W$1=Данные!$I$4:$I$3124)*($A17=Данные!$H$4:$H$3124)*(Данные!$E$4:$E$3124))</f>
        <v>0</v>
      </c>
      <c r="X17" s="95">
        <f>SUMPRODUCT((X$1=Данные!$I$4:$I$3124)*($A17=Данные!$H$4:$H$3124)*(Данные!$E$4:$E$3124))</f>
        <v>0</v>
      </c>
      <c r="Y17" s="95">
        <f>SUMPRODUCT((Y$1=Данные!$I$4:$I$3124)*($A17=Данные!$H$4:$H$3124)*(Данные!$E$4:$E$3124))</f>
        <v>0</v>
      </c>
      <c r="Z17" s="96">
        <f t="shared" si="16"/>
        <v>520</v>
      </c>
      <c r="AA17" s="19"/>
      <c r="AB17" s="19"/>
      <c r="AC17" s="19"/>
      <c r="AD17" s="19"/>
      <c r="AE17" s="19"/>
      <c r="AF17" s="19"/>
      <c r="AG17" s="19"/>
      <c r="AH17" s="19"/>
      <c r="AI17" s="19"/>
      <c r="AJ17" s="19"/>
      <c r="AK17" s="19"/>
      <c r="AL17" s="19"/>
      <c r="AM17" s="18"/>
      <c r="AN17" s="24"/>
      <c r="AO17" s="19"/>
      <c r="AP17" s="55"/>
      <c r="AQ17" s="55"/>
      <c r="AR17" s="55"/>
      <c r="AS17" s="55"/>
      <c r="AT17" s="55"/>
      <c r="AU17" s="55"/>
      <c r="AV17" s="55"/>
      <c r="AW17" s="55"/>
      <c r="AX17" s="55"/>
      <c r="AY17" s="55"/>
      <c r="AZ17" s="55"/>
    </row>
    <row r="18" spans="1:52" ht="9.9499999999999993" customHeight="1" x14ac:dyDescent="0.25">
      <c r="A18" s="19" t="s">
        <v>94</v>
      </c>
      <c r="B18" s="19">
        <v>2700</v>
      </c>
      <c r="C18" s="23">
        <f>SUMPRODUCT(($A18=Данные!$H$4:$H$3124)*(Данные!$E$4:$E$3124))</f>
        <v>240</v>
      </c>
      <c r="D18" s="19"/>
      <c r="E18" s="26">
        <f>SUMPRODUCT((E$1=Данные!$I$4:$I$502)*($A18=Данные!$H$4:$H$502)*(Данные!$E$4:$E$502))</f>
        <v>0</v>
      </c>
      <c r="F18" s="26">
        <f>SUMPRODUCT((F$1=Данные!$I$4:$I$502)*($A18=Данные!$H$4:$H$502)*(Данные!$E$4:$E$502))</f>
        <v>0</v>
      </c>
      <c r="G18" s="26">
        <f>SUMPRODUCT((G$1=Данные!$I$4:$I$502)*($A18=Данные!$H$4:$H$502)*(Данные!$E$4:$E$502))</f>
        <v>0</v>
      </c>
      <c r="H18" s="26">
        <f>SUMPRODUCT((H$1=Данные!$I$4:$I$502)*($A18=Данные!$H$4:$H$502)*(Данные!$E$4:$E$502))</f>
        <v>0</v>
      </c>
      <c r="I18" s="26">
        <f>SUMPRODUCT((I$1=Данные!$I$4:$I$502)*($A18=Данные!$H$4:$H$502)*(Данные!$E$4:$E$502))</f>
        <v>0</v>
      </c>
      <c r="J18" s="26">
        <f>SUMPRODUCT((J$1=Данные!$I$4:$I$502)*($A18=Данные!$H$4:$H$502)*(Данные!$E$4:$E$502))</f>
        <v>0</v>
      </c>
      <c r="K18" s="26">
        <f>SUMPRODUCT((K$1=Данные!$I$4:$I$502)*($A18=Данные!$H$4:$H$502)*(Данные!$E$4:$E$502))</f>
        <v>0</v>
      </c>
      <c r="L18" s="26">
        <f>SUMPRODUCT((L$1=Данные!$I$4:$I$502)*($A18=Данные!$H$4:$H$502)*(Данные!$E$4:$E$502))</f>
        <v>0</v>
      </c>
      <c r="M18" s="26">
        <f>SUMPRODUCT((M$1=Данные!$I$4:$I$502)*($A18=Данные!$H$4:$H$502)*(Данные!$E$4:$E$502))</f>
        <v>0</v>
      </c>
      <c r="N18" s="95">
        <f>SUMPRODUCT((N$1=Данные!$I$4:$I$3124)*($A18=Данные!$H$4:$H$3124)*(Данные!$E$4:$E$3124))</f>
        <v>0</v>
      </c>
      <c r="O18" s="95">
        <f>SUMPRODUCT((O$1=Данные!$I$4:$I$3124)*($A18=Данные!$H$4:$H$3124)*(Данные!$E$4:$E$3124))</f>
        <v>0</v>
      </c>
      <c r="P18" s="95">
        <f>SUMPRODUCT((P$1=Данные!$I$4:$I$3124)*($A18=Данные!$H$4:$H$3124)*(Данные!$E$4:$E$3124))</f>
        <v>0</v>
      </c>
      <c r="Q18" s="95">
        <f>SUMPRODUCT((Q$1=Данные!$I$4:$I$3124)*($A18=Данные!$H$4:$H$3124)*(Данные!$E$4:$E$3124))</f>
        <v>0</v>
      </c>
      <c r="R18" s="95">
        <f>SUMPRODUCT((R$1=Данные!$I$4:$I$3124)*($A18=Данные!$H$4:$H$3124)*(Данные!$E$4:$E$3124))</f>
        <v>0</v>
      </c>
      <c r="S18" s="95">
        <f>SUMPRODUCT((S$1=Данные!$I$4:$I$3124)*($A18=Данные!$H$4:$H$3124)*(Данные!$E$4:$E$3124))</f>
        <v>40</v>
      </c>
      <c r="T18" s="95">
        <f>SUMPRODUCT((T$1=Данные!$I$4:$I$3124)*($A18=Данные!$H$4:$H$3124)*(Данные!$E$4:$E$3124))</f>
        <v>200</v>
      </c>
      <c r="U18" s="95">
        <f>SUMPRODUCT((U$1=Данные!$I$4:$I$3124)*($A18=Данные!$H$4:$H$3124)*(Данные!$E$4:$E$3124))</f>
        <v>0</v>
      </c>
      <c r="V18" s="95">
        <f>SUMPRODUCT((V$1=Данные!$I$4:$I$3124)*($A18=Данные!$H$4:$H$3124)*(Данные!$E$4:$E$3124))</f>
        <v>0</v>
      </c>
      <c r="W18" s="95">
        <f>SUMPRODUCT((W$1=Данные!$I$4:$I$3124)*($A18=Данные!$H$4:$H$3124)*(Данные!$E$4:$E$3124))</f>
        <v>0</v>
      </c>
      <c r="X18" s="95">
        <f>SUMPRODUCT((X$1=Данные!$I$4:$I$3124)*($A18=Данные!$H$4:$H$3124)*(Данные!$E$4:$E$3124))</f>
        <v>0</v>
      </c>
      <c r="Y18" s="95">
        <f>SUMPRODUCT((Y$1=Данные!$I$4:$I$3124)*($A18=Данные!$H$4:$H$3124)*(Данные!$E$4:$E$3124))</f>
        <v>0</v>
      </c>
      <c r="Z18" s="96">
        <f t="shared" si="16"/>
        <v>240</v>
      </c>
      <c r="AA18" s="19"/>
      <c r="AB18" s="19"/>
      <c r="AC18" s="19"/>
      <c r="AD18" s="19"/>
      <c r="AE18" s="19"/>
      <c r="AF18" s="19"/>
      <c r="AG18" s="19"/>
      <c r="AH18" s="19"/>
      <c r="AI18" s="19"/>
      <c r="AJ18" s="19"/>
      <c r="AK18" s="19"/>
      <c r="AL18" s="19"/>
      <c r="AM18" s="18"/>
      <c r="AN18" s="24"/>
      <c r="AO18" s="19"/>
      <c r="AP18" s="55"/>
      <c r="AQ18" s="55"/>
      <c r="AR18" s="55"/>
      <c r="AS18" s="55"/>
      <c r="AT18" s="55"/>
      <c r="AU18" s="55"/>
      <c r="AV18" s="55"/>
      <c r="AW18" s="55"/>
      <c r="AX18" s="55"/>
      <c r="AY18" s="55"/>
      <c r="AZ18" s="55"/>
    </row>
    <row r="19" spans="1:52" ht="9.9499999999999993" customHeight="1" x14ac:dyDescent="0.25">
      <c r="A19" s="19" t="s">
        <v>105</v>
      </c>
      <c r="B19" s="19">
        <v>2700</v>
      </c>
      <c r="C19" s="23">
        <f>SUMPRODUCT(($A19=Данные!$H$4:$H$3124)*(Данные!$E$4:$E$3124))</f>
        <v>0</v>
      </c>
      <c r="D19" s="19"/>
      <c r="E19" s="26">
        <f>SUMPRODUCT((E$1=Данные!$I$4:$I$502)*($A19=Данные!$H$4:$H$502)*(Данные!$E$4:$E$502))</f>
        <v>0</v>
      </c>
      <c r="F19" s="26">
        <f>SUMPRODUCT((F$1=Данные!$I$4:$I$502)*($A19=Данные!$H$4:$H$502)*(Данные!$E$4:$E$502))</f>
        <v>0</v>
      </c>
      <c r="G19" s="26">
        <f>SUMPRODUCT((G$1=Данные!$I$4:$I$502)*($A19=Данные!$H$4:$H$502)*(Данные!$E$4:$E$502))</f>
        <v>0</v>
      </c>
      <c r="H19" s="26">
        <f>SUMPRODUCT((H$1=Данные!$I$4:$I$502)*($A19=Данные!$H$4:$H$502)*(Данные!$E$4:$E$502))</f>
        <v>0</v>
      </c>
      <c r="I19" s="26">
        <f>SUMPRODUCT((I$1=Данные!$I$4:$I$502)*($A19=Данные!$H$4:$H$502)*(Данные!$E$4:$E$502))</f>
        <v>0</v>
      </c>
      <c r="J19" s="26">
        <f>SUMPRODUCT((J$1=Данные!$I$4:$I$502)*($A19=Данные!$H$4:$H$502)*(Данные!$E$4:$E$502))</f>
        <v>0</v>
      </c>
      <c r="K19" s="26">
        <f>SUMPRODUCT((K$1=Данные!$I$4:$I$502)*($A19=Данные!$H$4:$H$502)*(Данные!$E$4:$E$502))</f>
        <v>0</v>
      </c>
      <c r="L19" s="26">
        <f>SUMPRODUCT((L$1=Данные!$I$4:$I$502)*($A19=Данные!$H$4:$H$502)*(Данные!$E$4:$E$502))</f>
        <v>0</v>
      </c>
      <c r="M19" s="26">
        <f>SUMPRODUCT((M$1=Данные!$I$4:$I$502)*($A19=Данные!$H$4:$H$502)*(Данные!$E$4:$E$502))</f>
        <v>0</v>
      </c>
      <c r="N19" s="95">
        <f>SUMPRODUCT((N$1=Данные!$I$4:$I$3124)*($A19=Данные!$H$4:$H$3124)*(Данные!$E$4:$E$3124))</f>
        <v>0</v>
      </c>
      <c r="O19" s="95">
        <f>SUMPRODUCT((O$1=Данные!$I$4:$I$3124)*($A19=Данные!$H$4:$H$3124)*(Данные!$E$4:$E$3124))</f>
        <v>0</v>
      </c>
      <c r="P19" s="95">
        <f>SUMPRODUCT((P$1=Данные!$I$4:$I$3124)*($A19=Данные!$H$4:$H$3124)*(Данные!$E$4:$E$3124))</f>
        <v>0</v>
      </c>
      <c r="Q19" s="95">
        <f>SUMPRODUCT((Q$1=Данные!$I$4:$I$3124)*($A19=Данные!$H$4:$H$3124)*(Данные!$E$4:$E$3124))</f>
        <v>0</v>
      </c>
      <c r="R19" s="95">
        <f>SUMPRODUCT((R$1=Данные!$I$4:$I$3124)*($A19=Данные!$H$4:$H$3124)*(Данные!$E$4:$E$3124))</f>
        <v>0</v>
      </c>
      <c r="S19" s="95">
        <f>SUMPRODUCT((S$1=Данные!$I$4:$I$3124)*($A19=Данные!$H$4:$H$3124)*(Данные!$E$4:$E$3124))</f>
        <v>0</v>
      </c>
      <c r="T19" s="95">
        <f>SUMPRODUCT((T$1=Данные!$I$4:$I$3124)*($A19=Данные!$H$4:$H$3124)*(Данные!$E$4:$E$3124))</f>
        <v>0</v>
      </c>
      <c r="U19" s="95">
        <f>SUMPRODUCT((U$1=Данные!$I$4:$I$3124)*($A19=Данные!$H$4:$H$3124)*(Данные!$E$4:$E$3124))</f>
        <v>0</v>
      </c>
      <c r="V19" s="95">
        <f>SUMPRODUCT((V$1=Данные!$I$4:$I$3124)*($A19=Данные!$H$4:$H$3124)*(Данные!$E$4:$E$3124))</f>
        <v>0</v>
      </c>
      <c r="W19" s="95">
        <f>SUMPRODUCT((W$1=Данные!$I$4:$I$3124)*($A19=Данные!$H$4:$H$3124)*(Данные!$E$4:$E$3124))</f>
        <v>0</v>
      </c>
      <c r="X19" s="95">
        <f>SUMPRODUCT((X$1=Данные!$I$4:$I$3124)*($A19=Данные!$H$4:$H$3124)*(Данные!$E$4:$E$3124))</f>
        <v>0</v>
      </c>
      <c r="Y19" s="95">
        <f>SUMPRODUCT((Y$1=Данные!$I$4:$I$3124)*($A19=Данные!$H$4:$H$3124)*(Данные!$E$4:$E$3124))</f>
        <v>0</v>
      </c>
      <c r="Z19" s="96">
        <f t="shared" si="16"/>
        <v>0</v>
      </c>
      <c r="AA19" s="19"/>
      <c r="AB19" s="19"/>
      <c r="AC19" s="19"/>
      <c r="AD19" s="19"/>
      <c r="AE19" s="19"/>
      <c r="AF19" s="19"/>
      <c r="AG19" s="19"/>
      <c r="AH19" s="19"/>
      <c r="AI19" s="19"/>
      <c r="AJ19" s="19"/>
      <c r="AK19" s="19"/>
      <c r="AL19" s="19"/>
      <c r="AM19" s="18"/>
      <c r="AN19" s="24"/>
      <c r="AO19" s="19"/>
      <c r="AP19" s="55"/>
      <c r="AQ19" s="55"/>
      <c r="AR19" s="55"/>
      <c r="AS19" s="55"/>
      <c r="AT19" s="55"/>
      <c r="AU19" s="55"/>
      <c r="AV19" s="55"/>
      <c r="AW19" s="55"/>
      <c r="AX19" s="55"/>
      <c r="AY19" s="55"/>
      <c r="AZ19" s="55"/>
    </row>
    <row r="20" spans="1:52" ht="9.9499999999999993" customHeight="1" x14ac:dyDescent="0.25">
      <c r="A20" s="19" t="s">
        <v>114</v>
      </c>
      <c r="B20" s="19"/>
      <c r="C20" s="23">
        <f>SUMPRODUCT(($A20=Данные!$H$4:$H$3124)*(Данные!$E$4:$E$3124))</f>
        <v>0</v>
      </c>
      <c r="D20" s="19"/>
      <c r="E20" s="26">
        <f>SUMPRODUCT((E$1=Данные!$I$4:$I$502)*($A20=Данные!$H$4:$H$502)*(Данные!$E$4:$E$502))</f>
        <v>0</v>
      </c>
      <c r="F20" s="26">
        <f>SUMPRODUCT((F$1=Данные!$I$4:$I$502)*($A20=Данные!$H$4:$H$502)*(Данные!$E$4:$E$502))</f>
        <v>0</v>
      </c>
      <c r="G20" s="26">
        <f>SUMPRODUCT((G$1=Данные!$I$4:$I$502)*($A20=Данные!$H$4:$H$502)*(Данные!$E$4:$E$502))</f>
        <v>0</v>
      </c>
      <c r="H20" s="26">
        <f>SUMPRODUCT((H$1=Данные!$I$4:$I$502)*($A20=Данные!$H$4:$H$502)*(Данные!$E$4:$E$502))</f>
        <v>0</v>
      </c>
      <c r="I20" s="26">
        <f>SUMPRODUCT((I$1=Данные!$I$4:$I$502)*($A20=Данные!$H$4:$H$502)*(Данные!$E$4:$E$502))</f>
        <v>0</v>
      </c>
      <c r="J20" s="26">
        <f>SUMPRODUCT((J$1=Данные!$I$4:$I$502)*($A20=Данные!$H$4:$H$502)*(Данные!$E$4:$E$502))</f>
        <v>0</v>
      </c>
      <c r="K20" s="26">
        <f>SUMPRODUCT((K$1=Данные!$I$4:$I$502)*($A20=Данные!$H$4:$H$502)*(Данные!$E$4:$E$502))</f>
        <v>0</v>
      </c>
      <c r="L20" s="26">
        <f>SUMPRODUCT((L$1=Данные!$I$4:$I$502)*($A20=Данные!$H$4:$H$502)*(Данные!$E$4:$E$502))</f>
        <v>0</v>
      </c>
      <c r="M20" s="26">
        <f>SUMPRODUCT((M$1=Данные!$I$4:$I$502)*($A20=Данные!$H$4:$H$502)*(Данные!$E$4:$E$502))</f>
        <v>0</v>
      </c>
      <c r="N20" s="95">
        <f>SUMPRODUCT((N$1=Данные!$I$4:$I$3124)*($A20=Данные!$H$4:$H$3124)*(Данные!$E$4:$E$3124))</f>
        <v>0</v>
      </c>
      <c r="O20" s="95">
        <f>SUMPRODUCT((O$1=Данные!$I$4:$I$3124)*($A20=Данные!$H$4:$H$3124)*(Данные!$E$4:$E$3124))</f>
        <v>0</v>
      </c>
      <c r="P20" s="95">
        <f>SUMPRODUCT((P$1=Данные!$I$4:$I$3124)*($A20=Данные!$H$4:$H$3124)*(Данные!$E$4:$E$3124))</f>
        <v>0</v>
      </c>
      <c r="Q20" s="95">
        <f>SUMPRODUCT((Q$1=Данные!$I$4:$I$3124)*($A20=Данные!$H$4:$H$3124)*(Данные!$E$4:$E$3124))</f>
        <v>0</v>
      </c>
      <c r="R20" s="95">
        <f>SUMPRODUCT((R$1=Данные!$I$4:$I$3124)*($A20=Данные!$H$4:$H$3124)*(Данные!$E$4:$E$3124))</f>
        <v>0</v>
      </c>
      <c r="S20" s="95">
        <f>SUMPRODUCT((S$1=Данные!$I$4:$I$3124)*($A20=Данные!$H$4:$H$3124)*(Данные!$E$4:$E$3124))</f>
        <v>0</v>
      </c>
      <c r="T20" s="95">
        <f>SUMPRODUCT((T$1=Данные!$I$4:$I$3124)*($A20=Данные!$H$4:$H$3124)*(Данные!$E$4:$E$3124))</f>
        <v>0</v>
      </c>
      <c r="U20" s="95">
        <f>SUMPRODUCT((U$1=Данные!$I$4:$I$3124)*($A20=Данные!$H$4:$H$3124)*(Данные!$E$4:$E$3124))</f>
        <v>0</v>
      </c>
      <c r="V20" s="95">
        <f>SUMPRODUCT((V$1=Данные!$I$4:$I$3124)*($A20=Данные!$H$4:$H$3124)*(Данные!$E$4:$E$3124))</f>
        <v>0</v>
      </c>
      <c r="W20" s="95">
        <f>SUMPRODUCT((W$1=Данные!$I$4:$I$3124)*($A20=Данные!$H$4:$H$3124)*(Данные!$E$4:$E$3124))</f>
        <v>0</v>
      </c>
      <c r="X20" s="95">
        <f>SUMPRODUCT((X$1=Данные!$I$4:$I$3124)*($A20=Данные!$H$4:$H$3124)*(Данные!$E$4:$E$3124))</f>
        <v>0</v>
      </c>
      <c r="Y20" s="95">
        <f>SUMPRODUCT((Y$1=Данные!$I$4:$I$3124)*($A20=Данные!$H$4:$H$3124)*(Данные!$E$4:$E$3124))</f>
        <v>0</v>
      </c>
      <c r="Z20" s="96">
        <f t="shared" si="16"/>
        <v>0</v>
      </c>
      <c r="AA20" s="19"/>
      <c r="AB20" s="19"/>
      <c r="AC20" s="19"/>
      <c r="AD20" s="19"/>
      <c r="AE20" s="19"/>
      <c r="AF20" s="19"/>
      <c r="AG20" s="19"/>
      <c r="AH20" s="19"/>
      <c r="AI20" s="19"/>
      <c r="AJ20" s="19"/>
      <c r="AK20" s="19"/>
      <c r="AL20" s="19"/>
      <c r="AM20" s="18"/>
      <c r="AN20" s="24"/>
      <c r="AO20" s="19"/>
      <c r="AP20" s="55"/>
      <c r="AQ20" s="55"/>
      <c r="AR20" s="55"/>
      <c r="AS20" s="55"/>
      <c r="AT20" s="55"/>
      <c r="AU20" s="55"/>
      <c r="AV20" s="55"/>
      <c r="AW20" s="55"/>
      <c r="AX20" s="55"/>
      <c r="AY20" s="55"/>
      <c r="AZ20" s="55"/>
    </row>
    <row r="21" spans="1:52" ht="9.9499999999999993" customHeight="1" x14ac:dyDescent="0.25">
      <c r="A21" s="19" t="s">
        <v>115</v>
      </c>
      <c r="B21" s="19"/>
      <c r="C21" s="23">
        <f>SUMPRODUCT(($A21=Данные!$H$4:$H$3124)*(Данные!$E$4:$E$3124))</f>
        <v>0</v>
      </c>
      <c r="D21" s="19"/>
      <c r="E21" s="26">
        <f>SUMPRODUCT((E$1=Данные!$I$4:$I$502)*($A21=Данные!$H$4:$H$502)*(Данные!$E$4:$E$502))</f>
        <v>0</v>
      </c>
      <c r="F21" s="26">
        <f>SUMPRODUCT((F$1=Данные!$I$4:$I$502)*($A21=Данные!$H$4:$H$502)*(Данные!$E$4:$E$502))</f>
        <v>0</v>
      </c>
      <c r="G21" s="26">
        <f>SUMPRODUCT((G$1=Данные!$I$4:$I$502)*($A21=Данные!$H$4:$H$502)*(Данные!$E$4:$E$502))</f>
        <v>0</v>
      </c>
      <c r="H21" s="26">
        <f>SUMPRODUCT((H$1=Данные!$I$4:$I$502)*($A21=Данные!$H$4:$H$502)*(Данные!$E$4:$E$502))</f>
        <v>0</v>
      </c>
      <c r="I21" s="26">
        <f>SUMPRODUCT((I$1=Данные!$I$4:$I$502)*($A21=Данные!$H$4:$H$502)*(Данные!$E$4:$E$502))</f>
        <v>0</v>
      </c>
      <c r="J21" s="26">
        <f>SUMPRODUCT((J$1=Данные!$I$4:$I$502)*($A21=Данные!$H$4:$H$502)*(Данные!$E$4:$E$502))</f>
        <v>0</v>
      </c>
      <c r="K21" s="26">
        <f>SUMPRODUCT((K$1=Данные!$I$4:$I$502)*($A21=Данные!$H$4:$H$502)*(Данные!$E$4:$E$502))</f>
        <v>0</v>
      </c>
      <c r="L21" s="26">
        <f>SUMPRODUCT((L$1=Данные!$I$4:$I$502)*($A21=Данные!$H$4:$H$502)*(Данные!$E$4:$E$502))</f>
        <v>0</v>
      </c>
      <c r="M21" s="26">
        <f>SUMPRODUCT((M$1=Данные!$I$4:$I$502)*($A21=Данные!$H$4:$H$502)*(Данные!$E$4:$E$502))</f>
        <v>0</v>
      </c>
      <c r="N21" s="95">
        <f>SUMPRODUCT((N$1=Данные!$I$4:$I$3124)*($A21=Данные!$H$4:$H$3124)*(Данные!$E$4:$E$3124))</f>
        <v>0</v>
      </c>
      <c r="O21" s="95">
        <f>SUMPRODUCT((O$1=Данные!$I$4:$I$3124)*($A21=Данные!$H$4:$H$3124)*(Данные!$E$4:$E$3124))</f>
        <v>0</v>
      </c>
      <c r="P21" s="95">
        <f>SUMPRODUCT((P$1=Данные!$I$4:$I$3124)*($A21=Данные!$H$4:$H$3124)*(Данные!$E$4:$E$3124))</f>
        <v>0</v>
      </c>
      <c r="Q21" s="95">
        <f>SUMPRODUCT((Q$1=Данные!$I$4:$I$3124)*($A21=Данные!$H$4:$H$3124)*(Данные!$E$4:$E$3124))</f>
        <v>0</v>
      </c>
      <c r="R21" s="95">
        <f>SUMPRODUCT((R$1=Данные!$I$4:$I$3124)*($A21=Данные!$H$4:$H$3124)*(Данные!$E$4:$E$3124))</f>
        <v>0</v>
      </c>
      <c r="S21" s="95">
        <f>SUMPRODUCT((S$1=Данные!$I$4:$I$3124)*($A21=Данные!$H$4:$H$3124)*(Данные!$E$4:$E$3124))</f>
        <v>0</v>
      </c>
      <c r="T21" s="95">
        <f>SUMPRODUCT((T$1=Данные!$I$4:$I$3124)*($A21=Данные!$H$4:$H$3124)*(Данные!$E$4:$E$3124))</f>
        <v>0</v>
      </c>
      <c r="U21" s="95">
        <f>SUMPRODUCT((U$1=Данные!$I$4:$I$3124)*($A21=Данные!$H$4:$H$3124)*(Данные!$E$4:$E$3124))</f>
        <v>0</v>
      </c>
      <c r="V21" s="95">
        <f>SUMPRODUCT((V$1=Данные!$I$4:$I$3124)*($A21=Данные!$H$4:$H$3124)*(Данные!$E$4:$E$3124))</f>
        <v>0</v>
      </c>
      <c r="W21" s="95">
        <f>SUMPRODUCT((W$1=Данные!$I$4:$I$3124)*($A21=Данные!$H$4:$H$3124)*(Данные!$E$4:$E$3124))</f>
        <v>0</v>
      </c>
      <c r="X21" s="95">
        <f>SUMPRODUCT((X$1=Данные!$I$4:$I$3124)*($A21=Данные!$H$4:$H$3124)*(Данные!$E$4:$E$3124))</f>
        <v>0</v>
      </c>
      <c r="Y21" s="95">
        <f>SUMPRODUCT((Y$1=Данные!$I$4:$I$3124)*($A21=Данные!$H$4:$H$3124)*(Данные!$E$4:$E$3124))</f>
        <v>0</v>
      </c>
      <c r="Z21" s="96">
        <f t="shared" si="16"/>
        <v>0</v>
      </c>
      <c r="AA21" s="19"/>
      <c r="AB21" s="19"/>
      <c r="AC21" s="19"/>
      <c r="AD21" s="19"/>
      <c r="AE21" s="19"/>
      <c r="AF21" s="19"/>
      <c r="AG21" s="19"/>
      <c r="AH21" s="19"/>
      <c r="AI21" s="19"/>
      <c r="AJ21" s="19"/>
      <c r="AK21" s="19"/>
      <c r="AL21" s="19"/>
      <c r="AM21" s="18"/>
      <c r="AN21" s="24"/>
      <c r="AO21" s="19"/>
      <c r="AP21" s="55"/>
      <c r="AQ21" s="55"/>
      <c r="AR21" s="55"/>
      <c r="AS21" s="55"/>
      <c r="AT21" s="55"/>
      <c r="AU21" s="55"/>
      <c r="AV21" s="55"/>
      <c r="AW21" s="55"/>
      <c r="AX21" s="55"/>
      <c r="AY21" s="55"/>
      <c r="AZ21" s="55"/>
    </row>
    <row r="22" spans="1:52" ht="9.9499999999999993" customHeight="1" x14ac:dyDescent="0.25">
      <c r="A22" s="19"/>
      <c r="B22" s="19"/>
      <c r="C22" s="84">
        <f>SUM(C2:C20)</f>
        <v>15735.5</v>
      </c>
      <c r="D22" s="19">
        <f>SUM(E22:Y22)</f>
        <v>15735.5</v>
      </c>
      <c r="E22" s="18">
        <f>SUM(E2:E21)</f>
        <v>0</v>
      </c>
      <c r="F22" s="18">
        <f>SUM(F2:F21)</f>
        <v>0</v>
      </c>
      <c r="G22" s="18">
        <f t="shared" ref="G22:X22" si="17">SUM(G2:G21)</f>
        <v>0</v>
      </c>
      <c r="H22" s="18">
        <f t="shared" si="17"/>
        <v>496</v>
      </c>
      <c r="I22" s="18">
        <f t="shared" si="17"/>
        <v>452</v>
      </c>
      <c r="J22" s="18">
        <f t="shared" si="17"/>
        <v>562</v>
      </c>
      <c r="K22" s="18">
        <f t="shared" si="17"/>
        <v>264</v>
      </c>
      <c r="L22" s="18">
        <f t="shared" si="17"/>
        <v>88</v>
      </c>
      <c r="M22" s="18">
        <f t="shared" si="17"/>
        <v>0</v>
      </c>
      <c r="N22" s="96">
        <f t="shared" si="17"/>
        <v>1354</v>
      </c>
      <c r="O22" s="96">
        <f>SUM(O2:O21)</f>
        <v>590.5</v>
      </c>
      <c r="P22" s="96">
        <f t="shared" si="17"/>
        <v>1718</v>
      </c>
      <c r="Q22" s="96">
        <f t="shared" si="17"/>
        <v>2206.5</v>
      </c>
      <c r="R22" s="96">
        <f>SUM(R2:R21)</f>
        <v>1690.5</v>
      </c>
      <c r="S22" s="96">
        <f t="shared" si="17"/>
        <v>2082</v>
      </c>
      <c r="T22" s="96">
        <f t="shared" si="17"/>
        <v>2338</v>
      </c>
      <c r="U22" s="96">
        <f t="shared" si="17"/>
        <v>1894</v>
      </c>
      <c r="V22" s="96">
        <f>SUM(V2:V21)</f>
        <v>0</v>
      </c>
      <c r="W22" s="96">
        <f t="shared" si="17"/>
        <v>0</v>
      </c>
      <c r="X22" s="96">
        <f t="shared" si="17"/>
        <v>0</v>
      </c>
      <c r="Y22" s="96">
        <f>SUM(Y2:Y21)</f>
        <v>0</v>
      </c>
      <c r="Z22" s="23"/>
      <c r="AA22" s="19"/>
      <c r="AB22" s="18">
        <f>SUM(AB2:AB13)</f>
        <v>0</v>
      </c>
      <c r="AC22" s="18">
        <f t="shared" ref="AC22:AL22" si="18">SUM(AC2:AC13)</f>
        <v>0</v>
      </c>
      <c r="AD22" s="18">
        <f t="shared" si="18"/>
        <v>0</v>
      </c>
      <c r="AE22" s="18">
        <f t="shared" si="18"/>
        <v>456</v>
      </c>
      <c r="AF22" s="18">
        <f t="shared" si="18"/>
        <v>452</v>
      </c>
      <c r="AG22" s="18">
        <f t="shared" si="18"/>
        <v>522</v>
      </c>
      <c r="AH22" s="18">
        <f t="shared" si="18"/>
        <v>264</v>
      </c>
      <c r="AI22" s="18">
        <f t="shared" si="18"/>
        <v>88</v>
      </c>
      <c r="AJ22" s="18">
        <f t="shared" si="18"/>
        <v>0</v>
      </c>
      <c r="AK22" s="18">
        <f t="shared" si="18"/>
        <v>0</v>
      </c>
      <c r="AL22" s="18">
        <f t="shared" si="18"/>
        <v>0</v>
      </c>
      <c r="AM22" s="18">
        <f>SUM(AM2:AM13)</f>
        <v>1782</v>
      </c>
      <c r="AN22" s="25">
        <f>SUM(AN2:AN11)</f>
        <v>11037.5</v>
      </c>
      <c r="AO22" s="18">
        <f>C22-AM22-AN22</f>
        <v>2916</v>
      </c>
      <c r="AP22" s="28">
        <f>SUM(AP2:AP13)</f>
        <v>0</v>
      </c>
      <c r="AQ22" s="28">
        <f t="shared" ref="AQ22:AZ22" si="19">SUM(AQ2:AQ13)</f>
        <v>0</v>
      </c>
      <c r="AR22" s="28">
        <f t="shared" si="19"/>
        <v>0</v>
      </c>
      <c r="AS22" s="28">
        <f t="shared" si="19"/>
        <v>1755200</v>
      </c>
      <c r="AT22" s="28">
        <f t="shared" si="19"/>
        <v>1538400</v>
      </c>
      <c r="AU22" s="28">
        <f t="shared" si="19"/>
        <v>1995400</v>
      </c>
      <c r="AV22" s="28">
        <f t="shared" si="19"/>
        <v>712800</v>
      </c>
      <c r="AW22" s="28">
        <f t="shared" si="19"/>
        <v>237600</v>
      </c>
      <c r="AX22" s="28">
        <f t="shared" si="19"/>
        <v>0</v>
      </c>
      <c r="AY22" s="28">
        <f t="shared" si="19"/>
        <v>4416300</v>
      </c>
      <c r="AZ22" s="28">
        <f t="shared" si="19"/>
        <v>1969600</v>
      </c>
    </row>
    <row r="23" spans="1:52" ht="9.9499999999999993" customHeight="1" x14ac:dyDescent="0.25">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19"/>
      <c r="AC23" s="19"/>
      <c r="AD23" s="21"/>
      <c r="AE23" s="21"/>
      <c r="AF23" s="21"/>
      <c r="AG23" s="21"/>
      <c r="AH23" s="21"/>
      <c r="AI23" s="21"/>
      <c r="AJ23" s="21"/>
      <c r="AK23" s="21"/>
      <c r="AL23" s="21"/>
      <c r="AM23" s="21"/>
      <c r="AN23" s="21"/>
    </row>
    <row r="24" spans="1:52" ht="31.5" customHeight="1" x14ac:dyDescent="0.25">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85" t="s">
        <v>108</v>
      </c>
      <c r="AB24" s="86" t="s">
        <v>109</v>
      </c>
      <c r="AC24" s="88" t="s">
        <v>110</v>
      </c>
      <c r="AE24" s="21"/>
      <c r="AF24" s="21"/>
      <c r="AG24" s="21"/>
      <c r="AH24" s="21"/>
      <c r="AI24" s="21"/>
      <c r="AJ24" s="21"/>
      <c r="AK24" s="21"/>
      <c r="AL24" s="21"/>
      <c r="AM24" s="21"/>
      <c r="AN24" s="21"/>
    </row>
    <row r="25" spans="1:52" ht="15" x14ac:dyDescent="0.25">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89"/>
      <c r="AB25" s="81"/>
      <c r="AC25" s="81"/>
      <c r="AD25" s="21"/>
      <c r="AE25" s="21"/>
      <c r="AF25" s="21"/>
      <c r="AG25" s="21"/>
      <c r="AH25" s="21"/>
      <c r="AI25" s="21"/>
      <c r="AJ25" s="21"/>
      <c r="AK25" s="21"/>
      <c r="AL25" s="21"/>
      <c r="AM25" s="21"/>
      <c r="AN25" s="21"/>
    </row>
    <row r="26" spans="1:52" ht="9.9499999999999993" customHeight="1" x14ac:dyDescent="0.25">
      <c r="A26" s="56" t="s">
        <v>19</v>
      </c>
      <c r="B26" s="21"/>
      <c r="C26" s="21"/>
      <c r="D26" s="21"/>
      <c r="E26" s="26">
        <f>SUMPRODUCT((E$1=Данные!$I$4:$I$502)*($A26=Данные!$D$4:$D$502)*(Данные!$E$4:$E$502))</f>
        <v>0</v>
      </c>
      <c r="F26" s="26">
        <f>SUMPRODUCT((F$1=Данные!$I$4:$I$502)*($A26=Данные!$D$4:$D$502)*(Данные!$E$4:$E$502))</f>
        <v>0</v>
      </c>
      <c r="G26" s="26">
        <f>SUMPRODUCT((G$1=Данные!$I$4:$I$502)*($A26=Данные!$D$4:$D$502)*(Данные!$E$4:$E$502))</f>
        <v>0</v>
      </c>
      <c r="H26" s="26">
        <f>SUMPRODUCT((H$1=Данные!$I$4:$I$502)*($A26=Данные!$D$4:$D$502)*(Данные!$E$4:$E$502))</f>
        <v>20</v>
      </c>
      <c r="I26" s="26">
        <f>SUMPRODUCT((I$1=Данные!$I$4:$I$502)*($A26=Данные!$D$4:$D$502)*(Данные!$E$4:$E$502))</f>
        <v>0</v>
      </c>
      <c r="J26" s="26">
        <f>SUMPRODUCT((J$1=Данные!$I$4:$I$502)*($A26=Данные!$D$4:$D$502)*(Данные!$E$4:$E$502))</f>
        <v>1</v>
      </c>
      <c r="K26" s="26">
        <f>SUMPRODUCT((K$1=Данные!$I$4:$I$502)*($A26=Данные!$D$4:$D$502)*(Данные!$E$4:$E$502))</f>
        <v>0</v>
      </c>
      <c r="L26" s="26">
        <f>SUMPRODUCT((L$1=Данные!$I$4:$I$502)*($A26=Данные!$D$4:$D$502)*(Данные!$E$4:$E$502))</f>
        <v>0</v>
      </c>
      <c r="M26" s="26">
        <f>SUMPRODUCT((M$1=Данные!$I$4:$I$502)*($A26=Данные!$D$4:$D$502)*(Данные!$E$4:$E$502))</f>
        <v>0</v>
      </c>
      <c r="N26" s="26">
        <f>SUMPRODUCT((N$1=Данные!$I$4:$I$2377)*($A26=Данные!$D$4:$D$2377)*(Данные!$E$4:$E$2377))</f>
        <v>0</v>
      </c>
      <c r="O26" s="26">
        <f>SUMPRODUCT((O$1=Данные!$I$4:$I$3124)*($A26=Данные!$D$4:$D$3124)*(Данные!$E$4:$E$3124))</f>
        <v>0</v>
      </c>
      <c r="P26" s="26">
        <f>SUMPRODUCT((P$1=Данные!$I$4:$I$3124)*($A26=Данные!$D$4:$D$3124)*(Данные!$E$4:$E$3124))</f>
        <v>12</v>
      </c>
      <c r="Q26" s="26">
        <f>SUMPRODUCT((Q$1=Данные!$I$4:$I$3124)*($A26=Данные!$D$4:$D$3124)*(Данные!$E$4:$E$3124))</f>
        <v>0</v>
      </c>
      <c r="R26" s="26">
        <f>SUMPRODUCT((R$1=Данные!$I$4:$I$3124)*($A26=Данные!$D$4:$D$3124)*(Данные!$E$4:$E$3124))</f>
        <v>72</v>
      </c>
      <c r="S26" s="26">
        <f>SUMPRODUCT((S$1=Данные!$I$4:$I$3124)*($A26=Данные!$D$4:$D$3124)*(Данные!$E$4:$E$3124))</f>
        <v>0</v>
      </c>
      <c r="T26" s="26">
        <f>SUMPRODUCT((T$1=Данные!$I$4:$I$3124)*($A26=Данные!$D$4:$D$3124)*(Данные!$E$4:$E$3124))</f>
        <v>0</v>
      </c>
      <c r="U26" s="26">
        <f>SUMPRODUCT((U$1=Данные!$I$4:$I$3124)*($A26=Данные!$D$4:$D$3124)*(Данные!$E$4:$E$3124))</f>
        <v>0</v>
      </c>
      <c r="V26" s="26">
        <f>SUMPRODUCT((V$1=Данные!$I$4:$I$3124)*($A26=Данные!$D$4:$D$3124)*(Данные!$E$4:$E$3124))</f>
        <v>0</v>
      </c>
      <c r="W26" s="26">
        <f>SUMPRODUCT((W$1=Данные!$I$4:$I$3124)*($A26=Данные!$D$4:$D$3124)*(Данные!$E$4:$E$3124))</f>
        <v>0</v>
      </c>
      <c r="X26" s="26">
        <f>SUMPRODUCT((X$1=Данные!$I$4:$I$3124)*($A26=Данные!$D$4:$D$3124)*(Данные!$E$4:$E$3124))</f>
        <v>0</v>
      </c>
      <c r="Y26" s="26">
        <f>SUMPRODUCT((Y$1=Данные!$I$4:$I$3124)*($A26=Данные!$D$4:$D$3124)*(Данные!$E$4:$E$3124))</f>
        <v>0</v>
      </c>
      <c r="Z26" s="18">
        <f t="shared" ref="Z26:Z66" si="20">SUM(E26:Y26)</f>
        <v>105</v>
      </c>
      <c r="AA26" s="89">
        <v>1000</v>
      </c>
      <c r="AB26" s="90"/>
      <c r="AC26" s="90"/>
      <c r="AD26" s="21"/>
      <c r="AE26" s="21"/>
      <c r="AF26" s="21"/>
      <c r="AG26" s="21"/>
      <c r="AH26" s="21"/>
      <c r="AI26" s="21"/>
      <c r="AJ26" s="21"/>
      <c r="AK26" s="21"/>
      <c r="AL26" s="21"/>
      <c r="AM26" s="21"/>
      <c r="AN26" s="21"/>
    </row>
    <row r="27" spans="1:52" ht="9.9499999999999993" customHeight="1" x14ac:dyDescent="0.25">
      <c r="A27" s="56" t="s">
        <v>24</v>
      </c>
      <c r="B27" s="21"/>
      <c r="C27" s="21"/>
      <c r="D27" s="21"/>
      <c r="E27" s="26">
        <f>SUMPRODUCT((E$1=Данные!$I$4:$I$502)*($A27=Данные!$D$4:$D$502)*(Данные!$E$4:$E$502))</f>
        <v>0</v>
      </c>
      <c r="F27" s="26">
        <f>SUMPRODUCT((F$1=Данные!$I$4:$I$502)*($A27=Данные!$D$4:$D$502)*(Данные!$E$4:$E$502))</f>
        <v>0</v>
      </c>
      <c r="G27" s="26">
        <f>SUMPRODUCT((G$1=Данные!$I$4:$I$502)*($A27=Данные!$D$4:$D$502)*(Данные!$E$4:$E$502))</f>
        <v>0</v>
      </c>
      <c r="H27" s="26">
        <f>SUMPRODUCT((H$1=Данные!$I$4:$I$502)*($A27=Данные!$D$4:$D$502)*(Данные!$E$4:$E$502))</f>
        <v>0</v>
      </c>
      <c r="I27" s="26">
        <f>SUMPRODUCT((I$1=Данные!$I$4:$I$502)*($A27=Данные!$D$4:$D$502)*(Данные!$E$4:$E$502))</f>
        <v>0</v>
      </c>
      <c r="J27" s="26">
        <f>SUMPRODUCT((J$1=Данные!$I$4:$I$502)*($A27=Данные!$D$4:$D$502)*(Данные!$E$4:$E$502))</f>
        <v>0</v>
      </c>
      <c r="K27" s="26">
        <f>SUMPRODUCT((K$1=Данные!$I$4:$I$502)*($A27=Данные!$D$4:$D$502)*(Данные!$E$4:$E$502))</f>
        <v>0</v>
      </c>
      <c r="L27" s="26">
        <f>SUMPRODUCT((L$1=Данные!$I$4:$I$502)*($A27=Данные!$D$4:$D$502)*(Данные!$E$4:$E$502))</f>
        <v>0</v>
      </c>
      <c r="M27" s="26">
        <f>SUMPRODUCT((M$1=Данные!$I$4:$I$502)*($A27=Данные!$D$4:$D$502)*(Данные!$E$4:$E$502))</f>
        <v>0</v>
      </c>
      <c r="N27" s="26">
        <f>SUMPRODUCT((N$1=Данные!$I$4:$I$2377)*($A27=Данные!$D$4:$D$2377)*(Данные!$E$4:$E$2377))</f>
        <v>0</v>
      </c>
      <c r="O27" s="26">
        <f>SUMPRODUCT((O$1=Данные!$I$4:$I$3124)*($A27=Данные!$D$4:$D$3124)*(Данные!$E$4:$E$3124))</f>
        <v>0</v>
      </c>
      <c r="P27" s="26">
        <f>SUMPRODUCT((P$1=Данные!$I$4:$I$3124)*($A27=Данные!$D$4:$D$3124)*(Данные!$E$4:$E$3124))</f>
        <v>0</v>
      </c>
      <c r="Q27" s="26">
        <f>SUMPRODUCT((Q$1=Данные!$I$4:$I$3124)*($A27=Данные!$D$4:$D$3124)*(Данные!$E$4:$E$3124))</f>
        <v>0</v>
      </c>
      <c r="R27" s="26">
        <f>SUMPRODUCT((R$1=Данные!$I$4:$I$3124)*($A27=Данные!$D$4:$D$3124)*(Данные!$E$4:$E$3124))</f>
        <v>0</v>
      </c>
      <c r="S27" s="26">
        <f>SUMPRODUCT((S$1=Данные!$I$4:$I$3124)*($A27=Данные!$D$4:$D$3124)*(Данные!$E$4:$E$3124))</f>
        <v>0</v>
      </c>
      <c r="T27" s="26">
        <f>SUMPRODUCT((T$1=Данные!$I$4:$I$3124)*($A27=Данные!$D$4:$D$3124)*(Данные!$E$4:$E$3124))</f>
        <v>44</v>
      </c>
      <c r="U27" s="26">
        <f>SUMPRODUCT((U$1=Данные!$I$4:$I$3124)*($A27=Данные!$D$4:$D$3124)*(Данные!$E$4:$E$3124))</f>
        <v>206</v>
      </c>
      <c r="V27" s="26">
        <f>SUMPRODUCT((V$1=Данные!$I$4:$I$3124)*($A27=Данные!$D$4:$D$3124)*(Данные!$E$4:$E$3124))</f>
        <v>0</v>
      </c>
      <c r="W27" s="26">
        <f>SUMPRODUCT((W$1=Данные!$I$4:$I$3124)*($A27=Данные!$D$4:$D$3124)*(Данные!$E$4:$E$3124))</f>
        <v>0</v>
      </c>
      <c r="X27" s="26">
        <f>SUMPRODUCT((X$1=Данные!$I$4:$I$3124)*($A27=Данные!$D$4:$D$3124)*(Данные!$E$4:$E$3124))</f>
        <v>0</v>
      </c>
      <c r="Y27" s="26">
        <f>SUMPRODUCT((Y$1=Данные!$I$4:$I$3124)*($A27=Данные!$D$4:$D$3124)*(Данные!$E$4:$E$3124))</f>
        <v>0</v>
      </c>
      <c r="Z27" s="18">
        <f t="shared" si="20"/>
        <v>250</v>
      </c>
      <c r="AA27" s="89">
        <v>1000</v>
      </c>
      <c r="AB27" s="90"/>
      <c r="AC27" s="90"/>
      <c r="AD27" s="21"/>
      <c r="AE27" s="21"/>
      <c r="AF27" s="21"/>
      <c r="AG27" s="21"/>
      <c r="AH27" s="21"/>
      <c r="AI27" s="21"/>
      <c r="AJ27" s="21"/>
      <c r="AK27" s="21"/>
      <c r="AL27" s="21"/>
      <c r="AM27" s="21"/>
      <c r="AN27" s="21"/>
    </row>
    <row r="28" spans="1:52" ht="11.1" customHeight="1" x14ac:dyDescent="0.25">
      <c r="A28" s="56" t="s">
        <v>49</v>
      </c>
      <c r="B28" s="21"/>
      <c r="C28" s="21"/>
      <c r="D28" s="21"/>
      <c r="E28" s="26">
        <f>SUMPRODUCT((E$1=Данные!$I$4:$I$502)*($A28=Данные!$D$4:$D$502)*(Данные!$E$4:$E$502))</f>
        <v>0</v>
      </c>
      <c r="F28" s="26">
        <f>SUMPRODUCT((F$1=Данные!$I$4:$I$502)*($A28=Данные!$D$4:$D$502)*(Данные!$E$4:$E$502))</f>
        <v>0</v>
      </c>
      <c r="G28" s="26">
        <f>SUMPRODUCT((G$1=Данные!$I$4:$I$502)*($A28=Данные!$D$4:$D$502)*(Данные!$E$4:$E$502))</f>
        <v>0</v>
      </c>
      <c r="H28" s="26">
        <f>SUMPRODUCT((H$1=Данные!$I$4:$I$502)*($A28=Данные!$D$4:$D$502)*(Данные!$E$4:$E$502))</f>
        <v>0</v>
      </c>
      <c r="I28" s="26">
        <f>SUMPRODUCT((I$1=Данные!$I$4:$I$502)*($A28=Данные!$D$4:$D$502)*(Данные!$E$4:$E$502))</f>
        <v>0</v>
      </c>
      <c r="J28" s="26">
        <f>SUMPRODUCT((J$1=Данные!$I$4:$I$502)*($A28=Данные!$D$4:$D$502)*(Данные!$E$4:$E$502))</f>
        <v>3</v>
      </c>
      <c r="K28" s="26">
        <f>SUMPRODUCT((K$1=Данные!$I$4:$I$502)*($A28=Данные!$D$4:$D$502)*(Данные!$E$4:$E$502))</f>
        <v>88</v>
      </c>
      <c r="L28" s="26">
        <f>SUMPRODUCT((L$1=Данные!$I$4:$I$502)*($A28=Данные!$D$4:$D$502)*(Данные!$E$4:$E$502))</f>
        <v>88</v>
      </c>
      <c r="M28" s="26">
        <f>SUMPRODUCT((M$1=Данные!$I$4:$I$502)*($A28=Данные!$D$4:$D$502)*(Данные!$E$4:$E$502))</f>
        <v>0</v>
      </c>
      <c r="N28" s="26">
        <f>SUMPRODUCT((N$1=Данные!$I$4:$I$2377)*($A28=Данные!$D$4:$D$2377)*(Данные!$E$4:$E$2377))</f>
        <v>0</v>
      </c>
      <c r="O28" s="26">
        <f>SUMPRODUCT((O$1=Данные!$I$4:$I$3124)*($A28=Данные!$D$4:$D$3124)*(Данные!$E$4:$E$3124))</f>
        <v>0</v>
      </c>
      <c r="P28" s="26">
        <f>SUMPRODUCT((P$1=Данные!$I$4:$I$3124)*($A28=Данные!$D$4:$D$3124)*(Данные!$E$4:$E$3124))</f>
        <v>0</v>
      </c>
      <c r="Q28" s="26">
        <f>SUMPRODUCT((Q$1=Данные!$I$4:$I$3124)*($A28=Данные!$D$4:$D$3124)*(Данные!$E$4:$E$3124))</f>
        <v>0</v>
      </c>
      <c r="R28" s="26">
        <f>SUMPRODUCT((R$1=Данные!$I$4:$I$3124)*($A28=Данные!$D$4:$D$3124)*(Данные!$E$4:$E$3124))</f>
        <v>0</v>
      </c>
      <c r="S28" s="26">
        <f>SUMPRODUCT((S$1=Данные!$I$4:$I$3124)*($A28=Данные!$D$4:$D$3124)*(Данные!$E$4:$E$3124))</f>
        <v>0</v>
      </c>
      <c r="T28" s="26">
        <f>SUMPRODUCT((T$1=Данные!$I$4:$I$3124)*($A28=Данные!$D$4:$D$3124)*(Данные!$E$4:$E$3124))</f>
        <v>0</v>
      </c>
      <c r="U28" s="26">
        <f>SUMPRODUCT((U$1=Данные!$I$4:$I$3124)*($A28=Данные!$D$4:$D$3124)*(Данные!$E$4:$E$3124))</f>
        <v>0</v>
      </c>
      <c r="V28" s="26">
        <f>SUMPRODUCT((V$1=Данные!$I$4:$I$3124)*($A28=Данные!$D$4:$D$3124)*(Данные!$E$4:$E$3124))</f>
        <v>0</v>
      </c>
      <c r="W28" s="26">
        <f>SUMPRODUCT((W$1=Данные!$I$4:$I$3124)*($A28=Данные!$D$4:$D$3124)*(Данные!$E$4:$E$3124))</f>
        <v>0</v>
      </c>
      <c r="X28" s="26">
        <f>SUMPRODUCT((X$1=Данные!$I$4:$I$3124)*($A28=Данные!$D$4:$D$3124)*(Данные!$E$4:$E$3124))</f>
        <v>0</v>
      </c>
      <c r="Y28" s="26">
        <f>SUMPRODUCT((Y$1=Данные!$I$4:$I$3124)*($A28=Данные!$D$4:$D$3124)*(Данные!$E$4:$E$3124))</f>
        <v>0</v>
      </c>
      <c r="Z28" s="18">
        <f t="shared" si="20"/>
        <v>179</v>
      </c>
      <c r="AA28" s="89">
        <v>1000</v>
      </c>
      <c r="AB28" s="90"/>
      <c r="AC28" s="90"/>
      <c r="AD28" s="21"/>
      <c r="AE28" s="21"/>
      <c r="AF28" s="21"/>
      <c r="AG28" s="21"/>
      <c r="AH28" s="21"/>
      <c r="AI28" s="21"/>
      <c r="AJ28" s="21"/>
      <c r="AK28" s="21"/>
      <c r="AL28" s="21"/>
      <c r="AM28" s="21"/>
      <c r="AN28" s="21"/>
    </row>
    <row r="29" spans="1:52" ht="9.9499999999999993" customHeight="1" x14ac:dyDescent="0.25">
      <c r="A29" s="56" t="s">
        <v>21</v>
      </c>
      <c r="B29" s="21"/>
      <c r="C29" s="21"/>
      <c r="D29" s="21"/>
      <c r="E29" s="26">
        <f>SUMPRODUCT((E$1=Данные!$I$4:$I$502)*($A29=Данные!$D$4:$D$502)*(Данные!$E$4:$E$502))</f>
        <v>0</v>
      </c>
      <c r="F29" s="26">
        <f>SUMPRODUCT((F$1=Данные!$I$4:$I$502)*($A29=Данные!$D$4:$D$502)*(Данные!$E$4:$E$502))</f>
        <v>0</v>
      </c>
      <c r="G29" s="26">
        <f>SUMPRODUCT((G$1=Данные!$I$4:$I$502)*($A29=Данные!$D$4:$D$502)*(Данные!$E$4:$E$502))</f>
        <v>0</v>
      </c>
      <c r="H29" s="26">
        <f>SUMPRODUCT((H$1=Данные!$I$4:$I$502)*($A29=Данные!$D$4:$D$502)*(Данные!$E$4:$E$502))</f>
        <v>28</v>
      </c>
      <c r="I29" s="26">
        <f>SUMPRODUCT((I$1=Данные!$I$4:$I$502)*($A29=Данные!$D$4:$D$502)*(Данные!$E$4:$E$502))</f>
        <v>40</v>
      </c>
      <c r="J29" s="26">
        <f>SUMPRODUCT((J$1=Данные!$I$4:$I$502)*($A29=Данные!$D$4:$D$502)*(Данные!$E$4:$E$502))</f>
        <v>47</v>
      </c>
      <c r="K29" s="26">
        <f>SUMPRODUCT((K$1=Данные!$I$4:$I$502)*($A29=Данные!$D$4:$D$502)*(Данные!$E$4:$E$502))</f>
        <v>0</v>
      </c>
      <c r="L29" s="26">
        <f>SUMPRODUCT((L$1=Данные!$I$4:$I$502)*($A29=Данные!$D$4:$D$502)*(Данные!$E$4:$E$502))</f>
        <v>0</v>
      </c>
      <c r="M29" s="26">
        <f>SUMPRODUCT((M$1=Данные!$I$4:$I$502)*($A29=Данные!$D$4:$D$502)*(Данные!$E$4:$E$502))</f>
        <v>0</v>
      </c>
      <c r="N29" s="26">
        <f>SUMPRODUCT((N$1=Данные!$I$4:$I$2377)*($A29=Данные!$D$4:$D$2377)*(Данные!$E$4:$E$2377))</f>
        <v>8</v>
      </c>
      <c r="O29" s="26">
        <f>SUMPRODUCT((O$1=Данные!$I$4:$I$3124)*($A29=Данные!$D$4:$D$3124)*(Данные!$E$4:$E$3124))</f>
        <v>0</v>
      </c>
      <c r="P29" s="26">
        <f>SUMPRODUCT((P$1=Данные!$I$4:$I$3124)*($A29=Данные!$D$4:$D$3124)*(Данные!$E$4:$E$3124))</f>
        <v>0</v>
      </c>
      <c r="Q29" s="26">
        <f>SUMPRODUCT((Q$1=Данные!$I$4:$I$3124)*($A29=Данные!$D$4:$D$3124)*(Данные!$E$4:$E$3124))</f>
        <v>40</v>
      </c>
      <c r="R29" s="26">
        <f>SUMPRODUCT((R$1=Данные!$I$4:$I$3124)*($A29=Данные!$D$4:$D$3124)*(Данные!$E$4:$E$3124))</f>
        <v>63.5</v>
      </c>
      <c r="S29" s="26">
        <f>SUMPRODUCT((S$1=Данные!$I$4:$I$3124)*($A29=Данные!$D$4:$D$3124)*(Данные!$E$4:$E$3124))</f>
        <v>120</v>
      </c>
      <c r="T29" s="26">
        <f>SUMPRODUCT((T$1=Данные!$I$4:$I$3124)*($A29=Данные!$D$4:$D$3124)*(Данные!$E$4:$E$3124))</f>
        <v>0</v>
      </c>
      <c r="U29" s="26">
        <f>SUMPRODUCT((U$1=Данные!$I$4:$I$3124)*($A29=Данные!$D$4:$D$3124)*(Данные!$E$4:$E$3124))</f>
        <v>0</v>
      </c>
      <c r="V29" s="26">
        <f>SUMPRODUCT((V$1=Данные!$I$4:$I$3124)*($A29=Данные!$D$4:$D$3124)*(Данные!$E$4:$E$3124))</f>
        <v>0</v>
      </c>
      <c r="W29" s="26">
        <f>SUMPRODUCT((W$1=Данные!$I$4:$I$3124)*($A29=Данные!$D$4:$D$3124)*(Данные!$E$4:$E$3124))</f>
        <v>0</v>
      </c>
      <c r="X29" s="26">
        <f>SUMPRODUCT((X$1=Данные!$I$4:$I$3124)*($A29=Данные!$D$4:$D$3124)*(Данные!$E$4:$E$3124))</f>
        <v>0</v>
      </c>
      <c r="Y29" s="26">
        <f>SUMPRODUCT((Y$1=Данные!$I$4:$I$3124)*($A29=Данные!$D$4:$D$3124)*(Данные!$E$4:$E$3124))</f>
        <v>0</v>
      </c>
      <c r="Z29" s="18">
        <f t="shared" si="20"/>
        <v>346.5</v>
      </c>
      <c r="AA29" s="89">
        <v>1000</v>
      </c>
      <c r="AB29" s="90"/>
      <c r="AC29" s="90"/>
      <c r="AD29" s="21"/>
      <c r="AE29" s="21"/>
      <c r="AF29" s="21"/>
      <c r="AG29" s="21"/>
      <c r="AH29" s="21"/>
      <c r="AI29" s="21"/>
      <c r="AJ29" s="21"/>
      <c r="AK29" s="21"/>
      <c r="AL29" s="21"/>
      <c r="AM29" s="21"/>
      <c r="AN29" s="21"/>
    </row>
    <row r="30" spans="1:52" ht="9.9499999999999993" customHeight="1" x14ac:dyDescent="0.25">
      <c r="A30" s="56" t="s">
        <v>20</v>
      </c>
      <c r="B30" s="21"/>
      <c r="C30" s="21"/>
      <c r="D30" s="21"/>
      <c r="E30" s="26">
        <f>SUMPRODUCT((E$1=Данные!$I$4:$I$502)*($A30=Данные!$D$4:$D$502)*(Данные!$E$4:$E$502))</f>
        <v>0</v>
      </c>
      <c r="F30" s="26">
        <f>SUMPRODUCT((F$1=Данные!$I$4:$I$502)*($A30=Данные!$D$4:$D$502)*(Данные!$E$4:$E$502))</f>
        <v>0</v>
      </c>
      <c r="G30" s="26">
        <f>SUMPRODUCT((G$1=Данные!$I$4:$I$502)*($A30=Данные!$D$4:$D$502)*(Данные!$E$4:$E$502))</f>
        <v>0</v>
      </c>
      <c r="H30" s="26">
        <f>SUMPRODUCT((H$1=Данные!$I$4:$I$502)*($A30=Данные!$D$4:$D$502)*(Данные!$E$4:$E$502))</f>
        <v>40</v>
      </c>
      <c r="I30" s="26">
        <f>SUMPRODUCT((I$1=Данные!$I$4:$I$502)*($A30=Данные!$D$4:$D$502)*(Данные!$E$4:$E$502))</f>
        <v>0</v>
      </c>
      <c r="J30" s="26">
        <f>SUMPRODUCT((J$1=Данные!$I$4:$I$502)*($A30=Данные!$D$4:$D$502)*(Данные!$E$4:$E$502))</f>
        <v>53</v>
      </c>
      <c r="K30" s="26">
        <f>SUMPRODUCT((K$1=Данные!$I$4:$I$502)*($A30=Данные!$D$4:$D$502)*(Данные!$E$4:$E$502))</f>
        <v>0</v>
      </c>
      <c r="L30" s="26">
        <f>SUMPRODUCT((L$1=Данные!$I$4:$I$502)*($A30=Данные!$D$4:$D$502)*(Данные!$E$4:$E$502))</f>
        <v>0</v>
      </c>
      <c r="M30" s="26">
        <f>SUMPRODUCT((M$1=Данные!$I$4:$I$502)*($A30=Данные!$D$4:$D$502)*(Данные!$E$4:$E$502))</f>
        <v>0</v>
      </c>
      <c r="N30" s="26">
        <f>SUMPRODUCT((N$1=Данные!$I$4:$I$2377)*($A30=Данные!$D$4:$D$2377)*(Данные!$E$4:$E$2377))</f>
        <v>0</v>
      </c>
      <c r="O30" s="26">
        <f>SUMPRODUCT((O$1=Данные!$I$4:$I$3124)*($A30=Данные!$D$4:$D$3124)*(Данные!$E$4:$E$3124))</f>
        <v>0</v>
      </c>
      <c r="P30" s="26">
        <f>SUMPRODUCT((P$1=Данные!$I$4:$I$3124)*($A30=Данные!$D$4:$D$3124)*(Данные!$E$4:$E$3124))</f>
        <v>0</v>
      </c>
      <c r="Q30" s="26">
        <f>SUMPRODUCT((Q$1=Данные!$I$4:$I$3124)*($A30=Данные!$D$4:$D$3124)*(Данные!$E$4:$E$3124))</f>
        <v>8</v>
      </c>
      <c r="R30" s="26">
        <f>SUMPRODUCT((R$1=Данные!$I$4:$I$3124)*($A30=Данные!$D$4:$D$3124)*(Данные!$E$4:$E$3124))</f>
        <v>0</v>
      </c>
      <c r="S30" s="26">
        <f>SUMPRODUCT((S$1=Данные!$I$4:$I$3124)*($A30=Данные!$D$4:$D$3124)*(Данные!$E$4:$E$3124))</f>
        <v>0</v>
      </c>
      <c r="T30" s="26">
        <f>SUMPRODUCT((T$1=Данные!$I$4:$I$3124)*($A30=Данные!$D$4:$D$3124)*(Данные!$E$4:$E$3124))</f>
        <v>0</v>
      </c>
      <c r="U30" s="26">
        <f>SUMPRODUCT((U$1=Данные!$I$4:$I$3124)*($A30=Данные!$D$4:$D$3124)*(Данные!$E$4:$E$3124))</f>
        <v>0</v>
      </c>
      <c r="V30" s="26">
        <f>SUMPRODUCT((V$1=Данные!$I$4:$I$3124)*($A30=Данные!$D$4:$D$3124)*(Данные!$E$4:$E$3124))</f>
        <v>0</v>
      </c>
      <c r="W30" s="26">
        <f>SUMPRODUCT((W$1=Данные!$I$4:$I$3124)*($A30=Данные!$D$4:$D$3124)*(Данные!$E$4:$E$3124))</f>
        <v>0</v>
      </c>
      <c r="X30" s="26">
        <f>SUMPRODUCT((X$1=Данные!$I$4:$I$3124)*($A30=Данные!$D$4:$D$3124)*(Данные!$E$4:$E$3124))</f>
        <v>0</v>
      </c>
      <c r="Y30" s="26">
        <f>SUMPRODUCT((Y$1=Данные!$I$4:$I$3124)*($A30=Данные!$D$4:$D$3124)*(Данные!$E$4:$E$3124))</f>
        <v>0</v>
      </c>
      <c r="Z30" s="18">
        <f t="shared" si="20"/>
        <v>101</v>
      </c>
      <c r="AA30" s="89">
        <v>1000</v>
      </c>
      <c r="AB30" s="90"/>
      <c r="AC30" s="90"/>
      <c r="AD30" s="21"/>
      <c r="AE30" s="21"/>
      <c r="AF30" s="21"/>
      <c r="AG30" s="21"/>
      <c r="AH30" s="21"/>
      <c r="AI30" s="21"/>
      <c r="AJ30" s="21"/>
      <c r="AK30" s="21"/>
      <c r="AL30" s="21"/>
      <c r="AM30" s="21"/>
      <c r="AN30" s="21"/>
    </row>
    <row r="31" spans="1:52" ht="9.9499999999999993" customHeight="1" x14ac:dyDescent="0.25">
      <c r="A31" s="56" t="s">
        <v>44</v>
      </c>
      <c r="B31" s="21"/>
      <c r="C31" s="21"/>
      <c r="D31" s="21"/>
      <c r="E31" s="26">
        <f>SUMPRODUCT((E$1=Данные!$I$4:$I$502)*($A31=Данные!$D$4:$D$502)*(Данные!$E$4:$E$502))</f>
        <v>0</v>
      </c>
      <c r="F31" s="26">
        <f>SUMPRODUCT((F$1=Данные!$I$4:$I$502)*($A31=Данные!$D$4:$D$502)*(Данные!$E$4:$E$502))</f>
        <v>0</v>
      </c>
      <c r="G31" s="26">
        <f>SUMPRODUCT((G$1=Данные!$I$4:$I$502)*($A31=Данные!$D$4:$D$502)*(Данные!$E$4:$E$502))</f>
        <v>0</v>
      </c>
      <c r="H31" s="26">
        <f>SUMPRODUCT((H$1=Данные!$I$4:$I$502)*($A31=Данные!$D$4:$D$502)*(Данные!$E$4:$E$502))</f>
        <v>0</v>
      </c>
      <c r="I31" s="26">
        <f>SUMPRODUCT((I$1=Данные!$I$4:$I$502)*($A31=Данные!$D$4:$D$502)*(Данные!$E$4:$E$502))</f>
        <v>0</v>
      </c>
      <c r="J31" s="26">
        <f>SUMPRODUCT((J$1=Данные!$I$4:$I$502)*($A31=Данные!$D$4:$D$502)*(Данные!$E$4:$E$502))</f>
        <v>1</v>
      </c>
      <c r="K31" s="26">
        <f>SUMPRODUCT((K$1=Данные!$I$4:$I$502)*($A31=Данные!$D$4:$D$502)*(Данные!$E$4:$E$502))</f>
        <v>0</v>
      </c>
      <c r="L31" s="26">
        <f>SUMPRODUCT((L$1=Данные!$I$4:$I$502)*($A31=Данные!$D$4:$D$502)*(Данные!$E$4:$E$502))</f>
        <v>0</v>
      </c>
      <c r="M31" s="26">
        <f>SUMPRODUCT((M$1=Данные!$I$4:$I$502)*($A31=Данные!$D$4:$D$502)*(Данные!$E$4:$E$502))</f>
        <v>0</v>
      </c>
      <c r="N31" s="26">
        <f>SUMPRODUCT((N$1=Данные!$I$4:$I$2377)*($A31=Данные!$D$4:$D$2377)*(Данные!$E$4:$E$2377))</f>
        <v>0</v>
      </c>
      <c r="O31" s="26">
        <f>SUMPRODUCT((O$1=Данные!$I$4:$I$3124)*($A31=Данные!$D$4:$D$3124)*(Данные!$E$4:$E$3124))</f>
        <v>0</v>
      </c>
      <c r="P31" s="26">
        <f>SUMPRODUCT((P$1=Данные!$I$4:$I$3124)*($A31=Данные!$D$4:$D$3124)*(Данные!$E$4:$E$3124))</f>
        <v>0</v>
      </c>
      <c r="Q31" s="26">
        <f>SUMPRODUCT((Q$1=Данные!$I$4:$I$3124)*($A31=Данные!$D$4:$D$3124)*(Данные!$E$4:$E$3124))</f>
        <v>0</v>
      </c>
      <c r="R31" s="26">
        <f>SUMPRODUCT((R$1=Данные!$I$4:$I$3124)*($A31=Данные!$D$4:$D$3124)*(Данные!$E$4:$E$3124))</f>
        <v>0</v>
      </c>
      <c r="S31" s="26">
        <f>SUMPRODUCT((S$1=Данные!$I$4:$I$3124)*($A31=Данные!$D$4:$D$3124)*(Данные!$E$4:$E$3124))</f>
        <v>0</v>
      </c>
      <c r="T31" s="26">
        <f>SUMPRODUCT((T$1=Данные!$I$4:$I$3124)*($A31=Данные!$D$4:$D$3124)*(Данные!$E$4:$E$3124))</f>
        <v>0</v>
      </c>
      <c r="U31" s="26">
        <f>SUMPRODUCT((U$1=Данные!$I$4:$I$3124)*($A31=Данные!$D$4:$D$3124)*(Данные!$E$4:$E$3124))</f>
        <v>10</v>
      </c>
      <c r="V31" s="26">
        <f>SUMPRODUCT((V$1=Данные!$I$4:$I$3124)*($A31=Данные!$D$4:$D$3124)*(Данные!$E$4:$E$3124))</f>
        <v>0</v>
      </c>
      <c r="W31" s="26">
        <f>SUMPRODUCT((W$1=Данные!$I$4:$I$3124)*($A31=Данные!$D$4:$D$3124)*(Данные!$E$4:$E$3124))</f>
        <v>0</v>
      </c>
      <c r="X31" s="26">
        <f>SUMPRODUCT((X$1=Данные!$I$4:$I$3124)*($A31=Данные!$D$4:$D$3124)*(Данные!$E$4:$E$3124))</f>
        <v>0</v>
      </c>
      <c r="Y31" s="26">
        <f>SUMPRODUCT((Y$1=Данные!$I$4:$I$3124)*($A31=Данные!$D$4:$D$3124)*(Данные!$E$4:$E$3124))</f>
        <v>0</v>
      </c>
      <c r="Z31" s="18">
        <f t="shared" si="20"/>
        <v>11</v>
      </c>
      <c r="AA31" s="89">
        <v>1000</v>
      </c>
      <c r="AB31" s="90"/>
      <c r="AC31" s="90">
        <f>5589016.6/1.2</f>
        <v>4657513.833333333</v>
      </c>
      <c r="AD31" s="21"/>
      <c r="AE31" s="21"/>
      <c r="AF31" s="21"/>
      <c r="AG31" s="21"/>
      <c r="AH31" s="21"/>
      <c r="AI31" s="21"/>
      <c r="AJ31" s="21"/>
      <c r="AK31" s="21"/>
      <c r="AL31" s="21"/>
      <c r="AM31" s="21"/>
      <c r="AN31" s="21"/>
    </row>
    <row r="32" spans="1:52" ht="9.9499999999999993" customHeight="1" x14ac:dyDescent="0.25">
      <c r="A32" s="56" t="s">
        <v>45</v>
      </c>
      <c r="B32" s="21"/>
      <c r="C32" s="21"/>
      <c r="D32" s="21"/>
      <c r="E32" s="26">
        <f>SUMPRODUCT((E$1=Данные!$I$4:$I$502)*($A32=Данные!$D$4:$D$502)*(Данные!$E$4:$E$502))</f>
        <v>0</v>
      </c>
      <c r="F32" s="26">
        <f>SUMPRODUCT((F$1=Данные!$I$4:$I$502)*($A32=Данные!$D$4:$D$502)*(Данные!$E$4:$E$502))</f>
        <v>0</v>
      </c>
      <c r="G32" s="26">
        <f>SUMPRODUCT((G$1=Данные!$I$4:$I$502)*($A32=Данные!$D$4:$D$502)*(Данные!$E$4:$E$502))</f>
        <v>0</v>
      </c>
      <c r="H32" s="26">
        <f>SUMPRODUCT((H$1=Данные!$I$4:$I$502)*($A32=Данные!$D$4:$D$502)*(Данные!$E$4:$E$502))</f>
        <v>0</v>
      </c>
      <c r="I32" s="26">
        <f>SUMPRODUCT((I$1=Данные!$I$4:$I$502)*($A32=Данные!$D$4:$D$502)*(Данные!$E$4:$E$502))</f>
        <v>0</v>
      </c>
      <c r="J32" s="26">
        <f>SUMPRODUCT((J$1=Данные!$I$4:$I$502)*($A32=Данные!$D$4:$D$502)*(Данные!$E$4:$E$502))</f>
        <v>8</v>
      </c>
      <c r="K32" s="26">
        <f>SUMPRODUCT((K$1=Данные!$I$4:$I$502)*($A32=Данные!$D$4:$D$502)*(Данные!$E$4:$E$502))</f>
        <v>88</v>
      </c>
      <c r="L32" s="26">
        <f>SUMPRODUCT((L$1=Данные!$I$4:$I$502)*($A32=Данные!$D$4:$D$502)*(Данные!$E$4:$E$502))</f>
        <v>0</v>
      </c>
      <c r="M32" s="26">
        <f>SUMPRODUCT((M$1=Данные!$I$4:$I$502)*($A32=Данные!$D$4:$D$502)*(Данные!$E$4:$E$502))</f>
        <v>0</v>
      </c>
      <c r="N32" s="26">
        <f>SUMPRODUCT((N$1=Данные!$I$4:$I$2377)*($A32=Данные!$D$4:$D$2377)*(Данные!$E$4:$E$2377))</f>
        <v>236</v>
      </c>
      <c r="O32" s="26">
        <f>SUMPRODUCT((O$1=Данные!$I$4:$I$3124)*($A32=Данные!$D$4:$D$3124)*(Данные!$E$4:$E$3124))</f>
        <v>0</v>
      </c>
      <c r="P32" s="26">
        <f>SUMPRODUCT((P$1=Данные!$I$4:$I$3124)*($A32=Данные!$D$4:$D$3124)*(Данные!$E$4:$E$3124))</f>
        <v>560</v>
      </c>
      <c r="Q32" s="26">
        <f>SUMPRODUCT((Q$1=Данные!$I$4:$I$3124)*($A32=Данные!$D$4:$D$3124)*(Данные!$E$4:$E$3124))</f>
        <v>504</v>
      </c>
      <c r="R32" s="26">
        <f>SUMPRODUCT((R$1=Данные!$I$4:$I$3124)*($A32=Данные!$D$4:$D$3124)*(Данные!$E$4:$E$3124))</f>
        <v>240</v>
      </c>
      <c r="S32" s="26">
        <f>SUMPRODUCT((S$1=Данные!$I$4:$I$3124)*($A32=Данные!$D$4:$D$3124)*(Данные!$E$4:$E$3124))</f>
        <v>376</v>
      </c>
      <c r="T32" s="26">
        <f>SUMPRODUCT((T$1=Данные!$I$4:$I$3124)*($A32=Данные!$D$4:$D$3124)*(Данные!$E$4:$E$3124))</f>
        <v>172</v>
      </c>
      <c r="U32" s="26">
        <f>SUMPRODUCT((U$1=Данные!$I$4:$I$3124)*($A32=Данные!$D$4:$D$3124)*(Данные!$E$4:$E$3124))</f>
        <v>56</v>
      </c>
      <c r="V32" s="26">
        <f>SUMPRODUCT((V$1=Данные!$I$4:$I$3124)*($A32=Данные!$D$4:$D$3124)*(Данные!$E$4:$E$3124))</f>
        <v>0</v>
      </c>
      <c r="W32" s="26">
        <f>SUMPRODUCT((W$1=Данные!$I$4:$I$3124)*($A32=Данные!$D$4:$D$3124)*(Данные!$E$4:$E$3124))</f>
        <v>0</v>
      </c>
      <c r="X32" s="26">
        <f>SUMPRODUCT((X$1=Данные!$I$4:$I$3124)*($A32=Данные!$D$4:$D$3124)*(Данные!$E$4:$E$3124))</f>
        <v>0</v>
      </c>
      <c r="Y32" s="26">
        <f>SUMPRODUCT((Y$1=Данные!$I$4:$I$3124)*($A32=Данные!$D$4:$D$3124)*(Данные!$E$4:$E$3124))</f>
        <v>0</v>
      </c>
      <c r="Z32" s="18">
        <f t="shared" si="20"/>
        <v>2240</v>
      </c>
      <c r="AA32" s="89">
        <v>1000</v>
      </c>
      <c r="AB32" s="90"/>
      <c r="AC32" s="91">
        <f>10715328/1.2</f>
        <v>8929440</v>
      </c>
      <c r="AD32" s="21"/>
      <c r="AE32" s="21"/>
      <c r="AF32" s="21"/>
      <c r="AG32" s="21"/>
      <c r="AH32" s="92">
        <f>AC32+AC45+AC48+400000</f>
        <v>13998972</v>
      </c>
      <c r="AI32" s="92">
        <f>11826600+1000000+500000</f>
        <v>13326600</v>
      </c>
      <c r="AJ32" s="92">
        <f>AH32-AI32</f>
        <v>672372</v>
      </c>
      <c r="AK32" s="93">
        <f>AJ32/AH32</f>
        <v>4.8030098210068567E-2</v>
      </c>
      <c r="AL32" s="21"/>
      <c r="AM32" s="21"/>
      <c r="AN32" s="21"/>
    </row>
    <row r="33" spans="1:40" ht="9.9499999999999993" customHeight="1" x14ac:dyDescent="0.25">
      <c r="A33" s="56" t="s">
        <v>54</v>
      </c>
      <c r="B33" s="21"/>
      <c r="C33" s="21"/>
      <c r="D33" s="21"/>
      <c r="E33" s="26">
        <f>SUMPRODUCT((E$1=Данные!$I$4:$I$502)*($A33=Данные!$D$4:$D$502)*(Данные!$E$4:$E$502))</f>
        <v>0</v>
      </c>
      <c r="F33" s="26">
        <f>SUMPRODUCT((F$1=Данные!$I$4:$I$502)*($A33=Данные!$D$4:$D$502)*(Данные!$E$4:$E$502))</f>
        <v>0</v>
      </c>
      <c r="G33" s="26">
        <f>SUMPRODUCT((G$1=Данные!$I$4:$I$502)*($A33=Данные!$D$4:$D$502)*(Данные!$E$4:$E$502))</f>
        <v>0</v>
      </c>
      <c r="H33" s="26">
        <f>SUMPRODUCT((H$1=Данные!$I$4:$I$502)*($A33=Данные!$D$4:$D$502)*(Данные!$E$4:$E$502))</f>
        <v>0</v>
      </c>
      <c r="I33" s="26">
        <f>SUMPRODUCT((I$1=Данные!$I$4:$I$502)*($A33=Данные!$D$4:$D$502)*(Данные!$E$4:$E$502))</f>
        <v>0</v>
      </c>
      <c r="J33" s="26">
        <f>SUMPRODUCT((J$1=Данные!$I$4:$I$502)*($A33=Данные!$D$4:$D$502)*(Данные!$E$4:$E$502))</f>
        <v>0</v>
      </c>
      <c r="K33" s="26">
        <f>SUMPRODUCT((K$1=Данные!$I$4:$I$502)*($A33=Данные!$D$4:$D$502)*(Данные!$E$4:$E$502))</f>
        <v>0</v>
      </c>
      <c r="L33" s="26">
        <f>SUMPRODUCT((L$1=Данные!$I$4:$I$502)*($A33=Данные!$D$4:$D$502)*(Данные!$E$4:$E$502))</f>
        <v>0</v>
      </c>
      <c r="M33" s="26">
        <f>SUMPRODUCT((M$1=Данные!$I$4:$I$502)*($A33=Данные!$D$4:$D$502)*(Данные!$E$4:$E$502))</f>
        <v>0</v>
      </c>
      <c r="N33" s="26">
        <f>SUMPRODUCT((N$1=Данные!$I$4:$I$2377)*($A33=Данные!$D$4:$D$2377)*(Данные!$E$4:$E$2377))</f>
        <v>0</v>
      </c>
      <c r="O33" s="26">
        <f>SUMPRODUCT((O$1=Данные!$I$4:$I$3124)*($A33=Данные!$D$4:$D$3124)*(Данные!$E$4:$E$3124))</f>
        <v>0</v>
      </c>
      <c r="P33" s="26">
        <f>SUMPRODUCT((P$1=Данные!$I$4:$I$3124)*($A33=Данные!$D$4:$D$3124)*(Данные!$E$4:$E$3124))</f>
        <v>0</v>
      </c>
      <c r="Q33" s="26">
        <f>SUMPRODUCT((Q$1=Данные!$I$4:$I$3124)*($A33=Данные!$D$4:$D$3124)*(Данные!$E$4:$E$3124))</f>
        <v>0</v>
      </c>
      <c r="R33" s="26">
        <f>SUMPRODUCT((R$1=Данные!$I$4:$I$3124)*($A33=Данные!$D$4:$D$3124)*(Данные!$E$4:$E$3124))</f>
        <v>0</v>
      </c>
      <c r="S33" s="26">
        <f>SUMPRODUCT((S$1=Данные!$I$4:$I$3124)*($A33=Данные!$D$4:$D$3124)*(Данные!$E$4:$E$3124))</f>
        <v>0</v>
      </c>
      <c r="T33" s="26">
        <f>SUMPRODUCT((T$1=Данные!$I$4:$I$3124)*($A33=Данные!$D$4:$D$3124)*(Данные!$E$4:$E$3124))</f>
        <v>0</v>
      </c>
      <c r="U33" s="26">
        <f>SUMPRODUCT((U$1=Данные!$I$4:$I$3124)*($A33=Данные!$D$4:$D$3124)*(Данные!$E$4:$E$3124))</f>
        <v>0</v>
      </c>
      <c r="V33" s="26">
        <f>SUMPRODUCT((V$1=Данные!$I$4:$I$3124)*($A33=Данные!$D$4:$D$3124)*(Данные!$E$4:$E$3124))</f>
        <v>0</v>
      </c>
      <c r="W33" s="26">
        <f>SUMPRODUCT((W$1=Данные!$I$4:$I$3124)*($A33=Данные!$D$4:$D$3124)*(Данные!$E$4:$E$3124))</f>
        <v>0</v>
      </c>
      <c r="X33" s="26">
        <f>SUMPRODUCT((X$1=Данные!$I$4:$I$3124)*($A33=Данные!$D$4:$D$3124)*(Данные!$E$4:$E$3124))</f>
        <v>0</v>
      </c>
      <c r="Y33" s="26">
        <f>SUMPRODUCT((Y$1=Данные!$I$4:$I$3124)*($A33=Данные!$D$4:$D$3124)*(Данные!$E$4:$E$3124))</f>
        <v>0</v>
      </c>
      <c r="Z33" s="18">
        <f t="shared" si="20"/>
        <v>0</v>
      </c>
      <c r="AA33" s="89">
        <v>1000</v>
      </c>
      <c r="AB33" s="90"/>
      <c r="AC33" s="90"/>
      <c r="AD33" s="21"/>
      <c r="AE33" s="21"/>
      <c r="AF33" s="21"/>
      <c r="AG33" s="21"/>
      <c r="AH33" s="21"/>
      <c r="AI33" s="21"/>
      <c r="AJ33" s="21"/>
      <c r="AK33" s="21"/>
      <c r="AL33" s="21"/>
      <c r="AM33" s="21"/>
      <c r="AN33" s="21"/>
    </row>
    <row r="34" spans="1:40" ht="9.9499999999999993" customHeight="1" x14ac:dyDescent="0.25">
      <c r="A34" s="56" t="s">
        <v>47</v>
      </c>
      <c r="B34" s="21"/>
      <c r="C34" s="21"/>
      <c r="D34" s="21"/>
      <c r="E34" s="26">
        <f>SUMPRODUCT((E$1=Данные!$I$4:$I$502)*($A34=Данные!$D$4:$D$502)*(Данные!$E$4:$E$502))</f>
        <v>0</v>
      </c>
      <c r="F34" s="26">
        <f>SUMPRODUCT((F$1=Данные!$I$4:$I$502)*($A34=Данные!$D$4:$D$502)*(Данные!$E$4:$E$502))</f>
        <v>0</v>
      </c>
      <c r="G34" s="26">
        <f>SUMPRODUCT((G$1=Данные!$I$4:$I$502)*($A34=Данные!$D$4:$D$502)*(Данные!$E$4:$E$502))</f>
        <v>0</v>
      </c>
      <c r="H34" s="26">
        <f>SUMPRODUCT((H$1=Данные!$I$4:$I$502)*($A34=Данные!$D$4:$D$502)*(Данные!$E$4:$E$502))</f>
        <v>0</v>
      </c>
      <c r="I34" s="26">
        <f>SUMPRODUCT((I$1=Данные!$I$4:$I$502)*($A34=Данные!$D$4:$D$502)*(Данные!$E$4:$E$502))</f>
        <v>152</v>
      </c>
      <c r="J34" s="26">
        <f>SUMPRODUCT((J$1=Данные!$I$4:$I$502)*($A34=Данные!$D$4:$D$502)*(Данные!$E$4:$E$502))</f>
        <v>85</v>
      </c>
      <c r="K34" s="26">
        <f>SUMPRODUCT((K$1=Данные!$I$4:$I$502)*($A34=Данные!$D$4:$D$502)*(Данные!$E$4:$E$502))</f>
        <v>0</v>
      </c>
      <c r="L34" s="26">
        <f>SUMPRODUCT((L$1=Данные!$I$4:$I$502)*($A34=Данные!$D$4:$D$502)*(Данные!$E$4:$E$502))</f>
        <v>0</v>
      </c>
      <c r="M34" s="26">
        <f>SUMPRODUCT((M$1=Данные!$I$4:$I$502)*($A34=Данные!$D$4:$D$502)*(Данные!$E$4:$E$502))</f>
        <v>0</v>
      </c>
      <c r="N34" s="26">
        <f>SUMPRODUCT((N$1=Данные!$I$4:$I$2377)*($A34=Данные!$D$4:$D$2377)*(Данные!$E$4:$E$2377))</f>
        <v>259</v>
      </c>
      <c r="O34" s="26">
        <f>SUMPRODUCT((O$1=Данные!$I$4:$I$3124)*($A34=Данные!$D$4:$D$3124)*(Данные!$E$4:$E$3124))</f>
        <v>0</v>
      </c>
      <c r="P34" s="26">
        <f>SUMPRODUCT((P$1=Данные!$I$4:$I$3124)*($A34=Данные!$D$4:$D$3124)*(Данные!$E$4:$E$3124))</f>
        <v>26</v>
      </c>
      <c r="Q34" s="26">
        <f>SUMPRODUCT((Q$1=Данные!$I$4:$I$3124)*($A34=Данные!$D$4:$D$3124)*(Данные!$E$4:$E$3124))</f>
        <v>0</v>
      </c>
      <c r="R34" s="26">
        <f>SUMPRODUCT((R$1=Данные!$I$4:$I$3124)*($A34=Данные!$D$4:$D$3124)*(Данные!$E$4:$E$3124))</f>
        <v>0</v>
      </c>
      <c r="S34" s="26">
        <f>SUMPRODUCT((S$1=Данные!$I$4:$I$3124)*($A34=Данные!$D$4:$D$3124)*(Данные!$E$4:$E$3124))</f>
        <v>0</v>
      </c>
      <c r="T34" s="26">
        <f>SUMPRODUCT((T$1=Данные!$I$4:$I$3124)*($A34=Данные!$D$4:$D$3124)*(Данные!$E$4:$E$3124))</f>
        <v>0</v>
      </c>
      <c r="U34" s="26">
        <f>SUMPRODUCT((U$1=Данные!$I$4:$I$3124)*($A34=Данные!$D$4:$D$3124)*(Данные!$E$4:$E$3124))</f>
        <v>0</v>
      </c>
      <c r="V34" s="26">
        <f>SUMPRODUCT((V$1=Данные!$I$4:$I$3124)*($A34=Данные!$D$4:$D$3124)*(Данные!$E$4:$E$3124))</f>
        <v>0</v>
      </c>
      <c r="W34" s="26">
        <f>SUMPRODUCT((W$1=Данные!$I$4:$I$3124)*($A34=Данные!$D$4:$D$3124)*(Данные!$E$4:$E$3124))</f>
        <v>0</v>
      </c>
      <c r="X34" s="26">
        <f>SUMPRODUCT((X$1=Данные!$I$4:$I$3124)*($A34=Данные!$D$4:$D$3124)*(Данные!$E$4:$E$3124))</f>
        <v>0</v>
      </c>
      <c r="Y34" s="26">
        <f>SUMPRODUCT((Y$1=Данные!$I$4:$I$3124)*($A34=Данные!$D$4:$D$3124)*(Данные!$E$4:$E$3124))</f>
        <v>0</v>
      </c>
      <c r="Z34" s="18">
        <f t="shared" si="20"/>
        <v>522</v>
      </c>
      <c r="AA34" s="89">
        <v>1000</v>
      </c>
      <c r="AB34" s="90"/>
      <c r="AC34" s="90">
        <f>5856808.8/1.2</f>
        <v>4880674</v>
      </c>
      <c r="AD34" s="21"/>
      <c r="AE34" s="21"/>
      <c r="AF34" s="21"/>
      <c r="AG34" s="21"/>
      <c r="AH34" s="21"/>
      <c r="AI34" s="21"/>
      <c r="AJ34" s="21"/>
      <c r="AK34" s="21"/>
      <c r="AL34" s="21"/>
      <c r="AM34" s="21"/>
      <c r="AN34" s="21"/>
    </row>
    <row r="35" spans="1:40" ht="9.9499999999999993" customHeight="1" x14ac:dyDescent="0.25">
      <c r="A35" s="56" t="s">
        <v>77</v>
      </c>
      <c r="B35" s="21"/>
      <c r="C35" s="21"/>
      <c r="D35" s="21"/>
      <c r="E35" s="26">
        <f>SUMPRODUCT((E$1=Данные!$I$4:$I$502)*($A35=Данные!$D$4:$D$502)*(Данные!$E$4:$E$502))</f>
        <v>0</v>
      </c>
      <c r="F35" s="26">
        <f>SUMPRODUCT((F$1=Данные!$I$4:$I$502)*($A35=Данные!$D$4:$D$502)*(Данные!$E$4:$E$502))</f>
        <v>0</v>
      </c>
      <c r="G35" s="26">
        <f>SUMPRODUCT((G$1=Данные!$I$4:$I$502)*($A35=Данные!$D$4:$D$502)*(Данные!$E$4:$E$502))</f>
        <v>0</v>
      </c>
      <c r="H35" s="26">
        <f>SUMPRODUCT((H$1=Данные!$I$4:$I$502)*($A35=Данные!$D$4:$D$502)*(Данные!$E$4:$E$502))</f>
        <v>0</v>
      </c>
      <c r="I35" s="26">
        <f>SUMPRODUCT((I$1=Данные!$I$4:$I$502)*($A35=Данные!$D$4:$D$502)*(Данные!$E$4:$E$502))</f>
        <v>0</v>
      </c>
      <c r="J35" s="26">
        <f>SUMPRODUCT((J$1=Данные!$I$4:$I$502)*($A35=Данные!$D$4:$D$502)*(Данные!$E$4:$E$502))</f>
        <v>0</v>
      </c>
      <c r="K35" s="26">
        <f>SUMPRODUCT((K$1=Данные!$I$4:$I$502)*($A35=Данные!$D$4:$D$502)*(Данные!$E$4:$E$502))</f>
        <v>0</v>
      </c>
      <c r="L35" s="26">
        <f>SUMPRODUCT((L$1=Данные!$I$4:$I$502)*($A35=Данные!$D$4:$D$502)*(Данные!$E$4:$E$502))</f>
        <v>0</v>
      </c>
      <c r="M35" s="26">
        <f>SUMPRODUCT((M$1=Данные!$I$4:$I$502)*($A35=Данные!$D$4:$D$502)*(Данные!$E$4:$E$502))</f>
        <v>0</v>
      </c>
      <c r="N35" s="26">
        <f>SUMPRODUCT((N$1=Данные!$I$4:$I$2377)*($A35=Данные!$D$4:$D$2377)*(Данные!$E$4:$E$2377))</f>
        <v>24</v>
      </c>
      <c r="O35" s="26">
        <f>SUMPRODUCT((O$1=Данные!$I$4:$I$3124)*($A35=Данные!$D$4:$D$3124)*(Данные!$E$4:$E$3124))</f>
        <v>0</v>
      </c>
      <c r="P35" s="26">
        <f>SUMPRODUCT((P$1=Данные!$I$4:$I$3124)*($A35=Данные!$D$4:$D$3124)*(Данные!$E$4:$E$3124))</f>
        <v>0</v>
      </c>
      <c r="Q35" s="26">
        <f>SUMPRODUCT((Q$1=Данные!$I$4:$I$3124)*($A35=Данные!$D$4:$D$3124)*(Данные!$E$4:$E$3124))</f>
        <v>48</v>
      </c>
      <c r="R35" s="26">
        <f>SUMPRODUCT((R$1=Данные!$I$4:$I$3124)*($A35=Данные!$D$4:$D$3124)*(Данные!$E$4:$E$3124))</f>
        <v>88</v>
      </c>
      <c r="S35" s="26">
        <f>SUMPRODUCT((S$1=Данные!$I$4:$I$3124)*($A35=Данные!$D$4:$D$3124)*(Данные!$E$4:$E$3124))</f>
        <v>72</v>
      </c>
      <c r="T35" s="26">
        <f>SUMPRODUCT((T$1=Данные!$I$4:$I$3124)*($A35=Данные!$D$4:$D$3124)*(Данные!$E$4:$E$3124))</f>
        <v>184</v>
      </c>
      <c r="U35" s="26">
        <f>SUMPRODUCT((U$1=Данные!$I$4:$I$3124)*($A35=Данные!$D$4:$D$3124)*(Данные!$E$4:$E$3124))</f>
        <v>166</v>
      </c>
      <c r="V35" s="26">
        <f>SUMPRODUCT((V$1=Данные!$I$4:$I$3124)*($A35=Данные!$D$4:$D$3124)*(Данные!$E$4:$E$3124))</f>
        <v>0</v>
      </c>
      <c r="W35" s="26">
        <f>SUMPRODUCT((W$1=Данные!$I$4:$I$3124)*($A35=Данные!$D$4:$D$3124)*(Данные!$E$4:$E$3124))</f>
        <v>0</v>
      </c>
      <c r="X35" s="26">
        <f>SUMPRODUCT((X$1=Данные!$I$4:$I$3124)*($A35=Данные!$D$4:$D$3124)*(Данные!$E$4:$E$3124))</f>
        <v>0</v>
      </c>
      <c r="Y35" s="26">
        <f>SUMPRODUCT((Y$1=Данные!$I$4:$I$3124)*($A35=Данные!$D$4:$D$3124)*(Данные!$E$4:$E$3124))</f>
        <v>0</v>
      </c>
      <c r="Z35" s="18">
        <f t="shared" si="20"/>
        <v>582</v>
      </c>
      <c r="AA35" s="89">
        <v>1000</v>
      </c>
      <c r="AB35" s="90"/>
      <c r="AC35" s="90"/>
      <c r="AD35" s="21"/>
      <c r="AE35" s="21"/>
      <c r="AF35" s="21"/>
      <c r="AG35" s="21"/>
      <c r="AH35" s="21"/>
      <c r="AI35" s="21"/>
      <c r="AJ35" s="21"/>
      <c r="AK35" s="21"/>
      <c r="AL35" s="21"/>
      <c r="AM35" s="21"/>
      <c r="AN35" s="21"/>
    </row>
    <row r="36" spans="1:40" ht="9.9499999999999993" customHeight="1" x14ac:dyDescent="0.25">
      <c r="A36" s="56" t="s">
        <v>84</v>
      </c>
      <c r="B36" s="21"/>
      <c r="C36" s="21"/>
      <c r="D36" s="21"/>
      <c r="E36" s="26">
        <f>SUMPRODUCT((E$1=Данные!$I$4:$I$502)*($A36=Данные!$D$4:$D$502)*(Данные!$E$4:$E$502))</f>
        <v>0</v>
      </c>
      <c r="F36" s="26">
        <f>SUMPRODUCT((F$1=Данные!$I$4:$I$502)*($A36=Данные!$D$4:$D$502)*(Данные!$E$4:$E$502))</f>
        <v>0</v>
      </c>
      <c r="G36" s="26">
        <f>SUMPRODUCT((G$1=Данные!$I$4:$I$502)*($A36=Данные!$D$4:$D$502)*(Данные!$E$4:$E$502))</f>
        <v>0</v>
      </c>
      <c r="H36" s="26">
        <f>SUMPRODUCT((H$1=Данные!$I$4:$I$502)*($A36=Данные!$D$4:$D$502)*(Данные!$E$4:$E$502))</f>
        <v>0</v>
      </c>
      <c r="I36" s="26">
        <f>SUMPRODUCT((I$1=Данные!$I$4:$I$502)*($A36=Данные!$D$4:$D$502)*(Данные!$E$4:$E$502))</f>
        <v>0</v>
      </c>
      <c r="J36" s="26">
        <f>SUMPRODUCT((J$1=Данные!$I$4:$I$502)*($A36=Данные!$D$4:$D$502)*(Данные!$E$4:$E$502))</f>
        <v>0</v>
      </c>
      <c r="K36" s="26">
        <f>SUMPRODUCT((K$1=Данные!$I$4:$I$502)*($A36=Данные!$D$4:$D$502)*(Данные!$E$4:$E$502))</f>
        <v>0</v>
      </c>
      <c r="L36" s="26">
        <f>SUMPRODUCT((L$1=Данные!$I$4:$I$502)*($A36=Данные!$D$4:$D$502)*(Данные!$E$4:$E$502))</f>
        <v>0</v>
      </c>
      <c r="M36" s="26">
        <f>SUMPRODUCT((M$1=Данные!$I$4:$I$502)*($A36=Данные!$D$4:$D$502)*(Данные!$E$4:$E$502))</f>
        <v>0</v>
      </c>
      <c r="N36" s="26">
        <f>SUMPRODUCT((N$1=Данные!$I$4:$I$2377)*($A36=Данные!$D$4:$D$2377)*(Данные!$E$4:$E$2377))</f>
        <v>0</v>
      </c>
      <c r="O36" s="26">
        <f>SUMPRODUCT((O$1=Данные!$I$4:$I$3124)*($A36=Данные!$D$4:$D$3124)*(Данные!$E$4:$E$3124))</f>
        <v>0</v>
      </c>
      <c r="P36" s="26">
        <f>SUMPRODUCT((P$1=Данные!$I$4:$I$3124)*($A36=Данные!$D$4:$D$3124)*(Данные!$E$4:$E$3124))</f>
        <v>25</v>
      </c>
      <c r="Q36" s="26">
        <f>SUMPRODUCT((Q$1=Данные!$I$4:$I$3124)*($A36=Данные!$D$4:$D$3124)*(Данные!$E$4:$E$3124))</f>
        <v>0</v>
      </c>
      <c r="R36" s="26">
        <f>SUMPRODUCT((R$1=Данные!$I$4:$I$3124)*($A36=Данные!$D$4:$D$3124)*(Данные!$E$4:$E$3124))</f>
        <v>0</v>
      </c>
      <c r="S36" s="26">
        <f>SUMPRODUCT((S$1=Данные!$I$4:$I$3124)*($A36=Данные!$D$4:$D$3124)*(Данные!$E$4:$E$3124))</f>
        <v>0</v>
      </c>
      <c r="T36" s="26">
        <f>SUMPRODUCT((T$1=Данные!$I$4:$I$3124)*($A36=Данные!$D$4:$D$3124)*(Данные!$E$4:$E$3124))</f>
        <v>0</v>
      </c>
      <c r="U36" s="26">
        <f>SUMPRODUCT((U$1=Данные!$I$4:$I$3124)*($A36=Данные!$D$4:$D$3124)*(Данные!$E$4:$E$3124))</f>
        <v>0</v>
      </c>
      <c r="V36" s="26">
        <f>SUMPRODUCT((V$1=Данные!$I$4:$I$3124)*($A36=Данные!$D$4:$D$3124)*(Данные!$E$4:$E$3124))</f>
        <v>0</v>
      </c>
      <c r="W36" s="26">
        <f>SUMPRODUCT((W$1=Данные!$I$4:$I$3124)*($A36=Данные!$D$4:$D$3124)*(Данные!$E$4:$E$3124))</f>
        <v>0</v>
      </c>
      <c r="X36" s="26">
        <f>SUMPRODUCT((X$1=Данные!$I$4:$I$3124)*($A36=Данные!$D$4:$D$3124)*(Данные!$E$4:$E$3124))</f>
        <v>0</v>
      </c>
      <c r="Y36" s="26">
        <f>SUMPRODUCT((Y$1=Данные!$I$4:$I$3124)*($A36=Данные!$D$4:$D$3124)*(Данные!$E$4:$E$3124))</f>
        <v>0</v>
      </c>
      <c r="Z36" s="18">
        <f t="shared" si="20"/>
        <v>25</v>
      </c>
      <c r="AA36" s="89">
        <v>1000</v>
      </c>
      <c r="AB36" s="90"/>
      <c r="AC36" s="90">
        <f>7733760/1.2</f>
        <v>6444800</v>
      </c>
      <c r="AD36" s="21"/>
      <c r="AE36" s="21"/>
      <c r="AF36" s="21"/>
      <c r="AG36" s="21"/>
      <c r="AH36" s="21"/>
      <c r="AI36" s="21"/>
      <c r="AJ36" s="21"/>
      <c r="AK36" s="21"/>
      <c r="AL36" s="21"/>
      <c r="AM36" s="21"/>
      <c r="AN36" s="21"/>
    </row>
    <row r="37" spans="1:40" ht="9.9499999999999993" customHeight="1" x14ac:dyDescent="0.25">
      <c r="A37" s="56" t="s">
        <v>85</v>
      </c>
      <c r="B37" s="21"/>
      <c r="C37" s="21"/>
      <c r="D37" s="21"/>
      <c r="E37" s="26">
        <f>SUMPRODUCT((E$1=Данные!$I$4:$I$502)*($A37=Данные!$D$4:$D$502)*(Данные!$E$4:$E$502))</f>
        <v>0</v>
      </c>
      <c r="F37" s="26">
        <f>SUMPRODUCT((F$1=Данные!$I$4:$I$502)*($A37=Данные!$D$4:$D$502)*(Данные!$E$4:$E$502))</f>
        <v>0</v>
      </c>
      <c r="G37" s="26">
        <f>SUMPRODUCT((G$1=Данные!$I$4:$I$502)*($A37=Данные!$D$4:$D$502)*(Данные!$E$4:$E$502))</f>
        <v>0</v>
      </c>
      <c r="H37" s="26">
        <f>SUMPRODUCT((H$1=Данные!$I$4:$I$502)*($A37=Данные!$D$4:$D$502)*(Данные!$E$4:$E$502))</f>
        <v>0</v>
      </c>
      <c r="I37" s="26">
        <f>SUMPRODUCT((I$1=Данные!$I$4:$I$502)*($A37=Данные!$D$4:$D$502)*(Данные!$E$4:$E$502))</f>
        <v>0</v>
      </c>
      <c r="J37" s="26">
        <f>SUMPRODUCT((J$1=Данные!$I$4:$I$502)*($A37=Данные!$D$4:$D$502)*(Данные!$E$4:$E$502))</f>
        <v>0</v>
      </c>
      <c r="K37" s="26">
        <f>SUMPRODUCT((K$1=Данные!$I$4:$I$502)*($A37=Данные!$D$4:$D$502)*(Данные!$E$4:$E$502))</f>
        <v>0</v>
      </c>
      <c r="L37" s="26">
        <f>SUMPRODUCT((L$1=Данные!$I$4:$I$502)*($A37=Данные!$D$4:$D$502)*(Данные!$E$4:$E$502))</f>
        <v>0</v>
      </c>
      <c r="M37" s="26">
        <f>SUMPRODUCT((M$1=Данные!$I$4:$I$502)*($A37=Данные!$D$4:$D$502)*(Данные!$E$4:$E$502))</f>
        <v>0</v>
      </c>
      <c r="N37" s="26">
        <f>SUMPRODUCT((N$1=Данные!$I$4:$I$2377)*($A37=Данные!$D$4:$D$2377)*(Данные!$E$4:$E$2377))</f>
        <v>0</v>
      </c>
      <c r="O37" s="26">
        <f>SUMPRODUCT((O$1=Данные!$I$4:$I$3124)*($A37=Данные!$D$4:$D$3124)*(Данные!$E$4:$E$3124))</f>
        <v>0</v>
      </c>
      <c r="P37" s="26">
        <f>SUMPRODUCT((P$1=Данные!$I$4:$I$3124)*($A37=Данные!$D$4:$D$3124)*(Данные!$E$4:$E$3124))</f>
        <v>2</v>
      </c>
      <c r="Q37" s="26">
        <f>SUMPRODUCT((Q$1=Данные!$I$4:$I$3124)*($A37=Данные!$D$4:$D$3124)*(Данные!$E$4:$E$3124))</f>
        <v>85.5</v>
      </c>
      <c r="R37" s="26">
        <f>SUMPRODUCT((R$1=Данные!$I$4:$I$3124)*($A37=Данные!$D$4:$D$3124)*(Данные!$E$4:$E$3124))</f>
        <v>0</v>
      </c>
      <c r="S37" s="26">
        <f>SUMPRODUCT((S$1=Данные!$I$4:$I$3124)*($A37=Данные!$D$4:$D$3124)*(Данные!$E$4:$E$3124))</f>
        <v>0</v>
      </c>
      <c r="T37" s="26">
        <f>SUMPRODUCT((T$1=Данные!$I$4:$I$3124)*($A37=Данные!$D$4:$D$3124)*(Данные!$E$4:$E$3124))</f>
        <v>219</v>
      </c>
      <c r="U37" s="26">
        <f>SUMPRODUCT((U$1=Данные!$I$4:$I$3124)*($A37=Данные!$D$4:$D$3124)*(Данные!$E$4:$E$3124))</f>
        <v>182</v>
      </c>
      <c r="V37" s="26">
        <f>SUMPRODUCT((V$1=Данные!$I$4:$I$3124)*($A37=Данные!$D$4:$D$3124)*(Данные!$E$4:$E$3124))</f>
        <v>0</v>
      </c>
      <c r="W37" s="26">
        <f>SUMPRODUCT((W$1=Данные!$I$4:$I$3124)*($A37=Данные!$D$4:$D$3124)*(Данные!$E$4:$E$3124))</f>
        <v>0</v>
      </c>
      <c r="X37" s="26">
        <f>SUMPRODUCT((X$1=Данные!$I$4:$I$3124)*($A37=Данные!$D$4:$D$3124)*(Данные!$E$4:$E$3124))</f>
        <v>0</v>
      </c>
      <c r="Y37" s="26">
        <f>SUMPRODUCT((Y$1=Данные!$I$4:$I$3124)*($A37=Данные!$D$4:$D$3124)*(Данные!$E$4:$E$3124))</f>
        <v>0</v>
      </c>
      <c r="Z37" s="18">
        <f t="shared" si="20"/>
        <v>488.5</v>
      </c>
      <c r="AA37" s="89">
        <v>1000</v>
      </c>
      <c r="AB37" s="90"/>
      <c r="AC37" s="90">
        <f>2930040/1.2</f>
        <v>2441700</v>
      </c>
      <c r="AD37" s="21"/>
      <c r="AE37" s="21"/>
      <c r="AF37" s="21"/>
      <c r="AG37" s="21"/>
      <c r="AH37" s="21"/>
      <c r="AI37" s="21"/>
      <c r="AJ37" s="21"/>
      <c r="AK37" s="21"/>
      <c r="AL37" s="21"/>
      <c r="AM37" s="21"/>
      <c r="AN37" s="21"/>
    </row>
    <row r="38" spans="1:40" ht="9.9499999999999993" customHeight="1" x14ac:dyDescent="0.25">
      <c r="A38" s="56" t="s">
        <v>87</v>
      </c>
      <c r="B38" s="21"/>
      <c r="C38" s="21"/>
      <c r="D38" s="21"/>
      <c r="E38" s="26">
        <f>SUMPRODUCT((E$1=Данные!$I$4:$I$502)*($A38=Данные!$D$4:$D$502)*(Данные!$E$4:$E$502))</f>
        <v>0</v>
      </c>
      <c r="F38" s="26">
        <f>SUMPRODUCT((F$1=Данные!$I$4:$I$502)*($A38=Данные!$D$4:$D$502)*(Данные!$E$4:$E$502))</f>
        <v>0</v>
      </c>
      <c r="G38" s="26">
        <f>SUMPRODUCT((G$1=Данные!$I$4:$I$502)*($A38=Данные!$D$4:$D$502)*(Данные!$E$4:$E$502))</f>
        <v>0</v>
      </c>
      <c r="H38" s="26">
        <f>SUMPRODUCT((H$1=Данные!$I$4:$I$502)*($A38=Данные!$D$4:$D$502)*(Данные!$E$4:$E$502))</f>
        <v>0</v>
      </c>
      <c r="I38" s="26">
        <f>SUMPRODUCT((I$1=Данные!$I$4:$I$502)*($A38=Данные!$D$4:$D$502)*(Данные!$E$4:$E$502))</f>
        <v>0</v>
      </c>
      <c r="J38" s="26">
        <f>SUMPRODUCT((J$1=Данные!$I$4:$I$502)*($A38=Данные!$D$4:$D$502)*(Данные!$E$4:$E$502))</f>
        <v>0</v>
      </c>
      <c r="K38" s="26">
        <f>SUMPRODUCT((K$1=Данные!$I$4:$I$502)*($A38=Данные!$D$4:$D$502)*(Данные!$E$4:$E$502))</f>
        <v>0</v>
      </c>
      <c r="L38" s="26">
        <f>SUMPRODUCT((L$1=Данные!$I$4:$I$502)*($A38=Данные!$D$4:$D$502)*(Данные!$E$4:$E$502))</f>
        <v>0</v>
      </c>
      <c r="M38" s="26">
        <f>SUMPRODUCT((M$1=Данные!$I$4:$I$502)*($A38=Данные!$D$4:$D$502)*(Данные!$E$4:$E$502))</f>
        <v>0</v>
      </c>
      <c r="N38" s="26">
        <f>SUMPRODUCT((N$1=Данные!$I$4:$I$2377)*($A38=Данные!$D$4:$D$2377)*(Данные!$E$4:$E$2377))</f>
        <v>0</v>
      </c>
      <c r="O38" s="26">
        <f>SUMPRODUCT((O$1=Данные!$I$4:$I$3124)*($A38=Данные!$D$4:$D$3124)*(Данные!$E$4:$E$3124))</f>
        <v>0</v>
      </c>
      <c r="P38" s="26">
        <f>SUMPRODUCT((P$1=Данные!$I$4:$I$3124)*($A38=Данные!$D$4:$D$3124)*(Данные!$E$4:$E$3124))</f>
        <v>168</v>
      </c>
      <c r="Q38" s="26">
        <f>SUMPRODUCT((Q$1=Данные!$I$4:$I$3124)*($A38=Данные!$D$4:$D$3124)*(Данные!$E$4:$E$3124))</f>
        <v>71</v>
      </c>
      <c r="R38" s="26">
        <f>SUMPRODUCT((R$1=Данные!$I$4:$I$3124)*($A38=Данные!$D$4:$D$3124)*(Данные!$E$4:$E$3124))</f>
        <v>211</v>
      </c>
      <c r="S38" s="26">
        <f>SUMPRODUCT((S$1=Данные!$I$4:$I$3124)*($A38=Данные!$D$4:$D$3124)*(Данные!$E$4:$E$3124))</f>
        <v>131</v>
      </c>
      <c r="T38" s="26">
        <f>SUMPRODUCT((T$1=Данные!$I$4:$I$3124)*($A38=Данные!$D$4:$D$3124)*(Данные!$E$4:$E$3124))</f>
        <v>162</v>
      </c>
      <c r="U38" s="26">
        <f>SUMPRODUCT((U$1=Данные!$I$4:$I$3124)*($A38=Данные!$D$4:$D$3124)*(Данные!$E$4:$E$3124))</f>
        <v>0</v>
      </c>
      <c r="V38" s="26">
        <f>SUMPRODUCT((V$1=Данные!$I$4:$I$3124)*($A38=Данные!$D$4:$D$3124)*(Данные!$E$4:$E$3124))</f>
        <v>0</v>
      </c>
      <c r="W38" s="26">
        <f>SUMPRODUCT((W$1=Данные!$I$4:$I$3124)*($A38=Данные!$D$4:$D$3124)*(Данные!$E$4:$E$3124))</f>
        <v>0</v>
      </c>
      <c r="X38" s="26">
        <f>SUMPRODUCT((X$1=Данные!$I$4:$I$3124)*($A38=Данные!$D$4:$D$3124)*(Данные!$E$4:$E$3124))</f>
        <v>0</v>
      </c>
      <c r="Y38" s="26">
        <f>SUMPRODUCT((Y$1=Данные!$I$4:$I$3124)*($A38=Данные!$D$4:$D$3124)*(Данные!$E$4:$E$3124))</f>
        <v>0</v>
      </c>
      <c r="Z38" s="18">
        <f t="shared" si="20"/>
        <v>743</v>
      </c>
      <c r="AA38" s="89">
        <v>1000</v>
      </c>
      <c r="AB38" s="90"/>
      <c r="AC38" s="90">
        <f>2900000/1.2</f>
        <v>2416666.666666667</v>
      </c>
      <c r="AD38" s="21"/>
      <c r="AE38" s="21"/>
      <c r="AF38" s="21"/>
      <c r="AG38" s="21"/>
      <c r="AH38" s="21"/>
      <c r="AI38" s="21"/>
      <c r="AJ38" s="21"/>
      <c r="AK38" s="21"/>
      <c r="AL38" s="21"/>
      <c r="AM38" s="21"/>
      <c r="AN38" s="21"/>
    </row>
    <row r="39" spans="1:40" ht="9.9499999999999993" customHeight="1" x14ac:dyDescent="0.25">
      <c r="A39" s="56" t="s">
        <v>86</v>
      </c>
      <c r="B39" s="21"/>
      <c r="C39" s="21"/>
      <c r="D39" s="21"/>
      <c r="E39" s="26">
        <f>SUMPRODUCT((E$1=Данные!$I$4:$I$502)*($A39=Данные!$D$4:$D$502)*(Данные!$E$4:$E$502))</f>
        <v>0</v>
      </c>
      <c r="F39" s="26">
        <f>SUMPRODUCT((F$1=Данные!$I$4:$I$502)*($A39=Данные!$D$4:$D$502)*(Данные!$E$4:$E$502))</f>
        <v>0</v>
      </c>
      <c r="G39" s="26">
        <f>SUMPRODUCT((G$1=Данные!$I$4:$I$502)*($A39=Данные!$D$4:$D$502)*(Данные!$E$4:$E$502))</f>
        <v>0</v>
      </c>
      <c r="H39" s="26">
        <f>SUMPRODUCT((H$1=Данные!$I$4:$I$502)*($A39=Данные!$D$4:$D$502)*(Данные!$E$4:$E$502))</f>
        <v>0</v>
      </c>
      <c r="I39" s="26">
        <f>SUMPRODUCT((I$1=Данные!$I$4:$I$502)*($A39=Данные!$D$4:$D$502)*(Данные!$E$4:$E$502))</f>
        <v>0</v>
      </c>
      <c r="J39" s="26">
        <f>SUMPRODUCT((J$1=Данные!$I$4:$I$502)*($A39=Данные!$D$4:$D$502)*(Данные!$E$4:$E$502))</f>
        <v>0</v>
      </c>
      <c r="K39" s="26">
        <f>SUMPRODUCT((K$1=Данные!$I$4:$I$502)*($A39=Данные!$D$4:$D$502)*(Данные!$E$4:$E$502))</f>
        <v>0</v>
      </c>
      <c r="L39" s="26">
        <f>SUMPRODUCT((L$1=Данные!$I$4:$I$502)*($A39=Данные!$D$4:$D$502)*(Данные!$E$4:$E$502))</f>
        <v>0</v>
      </c>
      <c r="M39" s="26">
        <f>SUMPRODUCT((M$1=Данные!$I$4:$I$502)*($A39=Данные!$D$4:$D$502)*(Данные!$E$4:$E$502))</f>
        <v>0</v>
      </c>
      <c r="N39" s="26">
        <f>SUMPRODUCT((N$1=Данные!$I$4:$I$2377)*($A39=Данные!$D$4:$D$2377)*(Данные!$E$4:$E$2377))</f>
        <v>0</v>
      </c>
      <c r="O39" s="26">
        <f>SUMPRODUCT((O$1=Данные!$I$4:$I$3124)*($A39=Данные!$D$4:$D$3124)*(Данные!$E$4:$E$3124))</f>
        <v>0</v>
      </c>
      <c r="P39" s="26">
        <f>SUMPRODUCT((P$1=Данные!$I$4:$I$3124)*($A39=Данные!$D$4:$D$3124)*(Данные!$E$4:$E$3124))</f>
        <v>0</v>
      </c>
      <c r="Q39" s="26">
        <f>SUMPRODUCT((Q$1=Данные!$I$4:$I$3124)*($A39=Данные!$D$4:$D$3124)*(Данные!$E$4:$E$3124))</f>
        <v>0</v>
      </c>
      <c r="R39" s="26">
        <f>SUMPRODUCT((R$1=Данные!$I$4:$I$3124)*($A39=Данные!$D$4:$D$3124)*(Данные!$E$4:$E$3124))</f>
        <v>0</v>
      </c>
      <c r="S39" s="26">
        <f>SUMPRODUCT((S$1=Данные!$I$4:$I$3124)*($A39=Данные!$D$4:$D$3124)*(Данные!$E$4:$E$3124))</f>
        <v>0</v>
      </c>
      <c r="T39" s="26">
        <f>SUMPRODUCT((T$1=Данные!$I$4:$I$3124)*($A39=Данные!$D$4:$D$3124)*(Данные!$E$4:$E$3124))</f>
        <v>40</v>
      </c>
      <c r="U39" s="26">
        <f>SUMPRODUCT((U$1=Данные!$I$4:$I$3124)*($A39=Данные!$D$4:$D$3124)*(Данные!$E$4:$E$3124))</f>
        <v>40</v>
      </c>
      <c r="V39" s="26">
        <f>SUMPRODUCT((V$1=Данные!$I$4:$I$3124)*($A39=Данные!$D$4:$D$3124)*(Данные!$E$4:$E$3124))</f>
        <v>0</v>
      </c>
      <c r="W39" s="26">
        <f>SUMPRODUCT((W$1=Данные!$I$4:$I$3124)*($A39=Данные!$D$4:$D$3124)*(Данные!$E$4:$E$3124))</f>
        <v>0</v>
      </c>
      <c r="X39" s="26">
        <f>SUMPRODUCT((X$1=Данные!$I$4:$I$3124)*($A39=Данные!$D$4:$D$3124)*(Данные!$E$4:$E$3124))</f>
        <v>0</v>
      </c>
      <c r="Y39" s="26">
        <f>SUMPRODUCT((Y$1=Данные!$I$4:$I$3124)*($A39=Данные!$D$4:$D$3124)*(Данные!$E$4:$E$3124))</f>
        <v>0</v>
      </c>
      <c r="Z39" s="18">
        <f t="shared" si="20"/>
        <v>80</v>
      </c>
      <c r="AA39" s="89">
        <v>1000</v>
      </c>
      <c r="AB39" s="90"/>
      <c r="AC39" s="90">
        <f>3033120/1.2</f>
        <v>2527600</v>
      </c>
      <c r="AD39" s="21"/>
      <c r="AE39" s="21"/>
      <c r="AF39" s="21"/>
      <c r="AG39" s="21"/>
      <c r="AH39" s="21"/>
      <c r="AI39" s="21"/>
      <c r="AJ39" s="21"/>
      <c r="AK39" s="21"/>
      <c r="AL39" s="21"/>
      <c r="AM39" s="21"/>
      <c r="AN39" s="21"/>
    </row>
    <row r="40" spans="1:40" ht="9.9499999999999993" customHeight="1" x14ac:dyDescent="0.25">
      <c r="A40" s="56" t="s">
        <v>88</v>
      </c>
      <c r="B40" s="21"/>
      <c r="C40" s="21"/>
      <c r="D40" s="21"/>
      <c r="E40" s="26">
        <f>SUMPRODUCT((E$1=Данные!$I$4:$I$502)*($A40=Данные!$D$4:$D$502)*(Данные!$E$4:$E$502))</f>
        <v>0</v>
      </c>
      <c r="F40" s="26">
        <f>SUMPRODUCT((F$1=Данные!$I$4:$I$502)*($A40=Данные!$D$4:$D$502)*(Данные!$E$4:$E$502))</f>
        <v>0</v>
      </c>
      <c r="G40" s="26">
        <f>SUMPRODUCT((G$1=Данные!$I$4:$I$502)*($A40=Данные!$D$4:$D$502)*(Данные!$E$4:$E$502))</f>
        <v>0</v>
      </c>
      <c r="H40" s="26">
        <f>SUMPRODUCT((H$1=Данные!$I$4:$I$502)*($A40=Данные!$D$4:$D$502)*(Данные!$E$4:$E$502))</f>
        <v>0</v>
      </c>
      <c r="I40" s="26">
        <f>SUMPRODUCT((I$1=Данные!$I$4:$I$502)*($A40=Данные!$D$4:$D$502)*(Данные!$E$4:$E$502))</f>
        <v>0</v>
      </c>
      <c r="J40" s="26">
        <f>SUMPRODUCT((J$1=Данные!$I$4:$I$502)*($A40=Данные!$D$4:$D$502)*(Данные!$E$4:$E$502))</f>
        <v>0</v>
      </c>
      <c r="K40" s="26">
        <f>SUMPRODUCT((K$1=Данные!$I$4:$I$502)*($A40=Данные!$D$4:$D$502)*(Данные!$E$4:$E$502))</f>
        <v>0</v>
      </c>
      <c r="L40" s="26">
        <f>SUMPRODUCT((L$1=Данные!$I$4:$I$502)*($A40=Данные!$D$4:$D$502)*(Данные!$E$4:$E$502))</f>
        <v>0</v>
      </c>
      <c r="M40" s="26">
        <f>SUMPRODUCT((M$1=Данные!$I$4:$I$502)*($A40=Данные!$D$4:$D$502)*(Данные!$E$4:$E$502))</f>
        <v>0</v>
      </c>
      <c r="N40" s="26">
        <f>SUMPRODUCT((N$1=Данные!$I$4:$I$2377)*($A40=Данные!$D$4:$D$2377)*(Данные!$E$4:$E$2377))</f>
        <v>0</v>
      </c>
      <c r="O40" s="26">
        <f>SUMPRODUCT((O$1=Данные!$I$4:$I$3124)*($A40=Данные!$D$4:$D$3124)*(Данные!$E$4:$E$3124))</f>
        <v>0</v>
      </c>
      <c r="P40" s="26">
        <f>SUMPRODUCT((P$1=Данные!$I$4:$I$3124)*($A40=Данные!$D$4:$D$3124)*(Данные!$E$4:$E$3124))</f>
        <v>0</v>
      </c>
      <c r="Q40" s="26">
        <f>SUMPRODUCT((Q$1=Данные!$I$4:$I$3124)*($A40=Данные!$D$4:$D$3124)*(Данные!$E$4:$E$3124))</f>
        <v>0</v>
      </c>
      <c r="R40" s="26">
        <f>SUMPRODUCT((R$1=Данные!$I$4:$I$3124)*($A40=Данные!$D$4:$D$3124)*(Данные!$E$4:$E$3124))</f>
        <v>0</v>
      </c>
      <c r="S40" s="26">
        <f>SUMPRODUCT((S$1=Данные!$I$4:$I$3124)*($A40=Данные!$D$4:$D$3124)*(Данные!$E$4:$E$3124))</f>
        <v>0</v>
      </c>
      <c r="T40" s="26">
        <f>SUMPRODUCT((T$1=Данные!$I$4:$I$3124)*($A40=Данные!$D$4:$D$3124)*(Данные!$E$4:$E$3124))</f>
        <v>16</v>
      </c>
      <c r="U40" s="26">
        <f>SUMPRODUCT((U$1=Данные!$I$4:$I$3124)*($A40=Данные!$D$4:$D$3124)*(Данные!$E$4:$E$3124))</f>
        <v>0</v>
      </c>
      <c r="V40" s="26">
        <f>SUMPRODUCT((V$1=Данные!$I$4:$I$3124)*($A40=Данные!$D$4:$D$3124)*(Данные!$E$4:$E$3124))</f>
        <v>0</v>
      </c>
      <c r="W40" s="26">
        <f>SUMPRODUCT((W$1=Данные!$I$4:$I$3124)*($A40=Данные!$D$4:$D$3124)*(Данные!$E$4:$E$3124))</f>
        <v>0</v>
      </c>
      <c r="X40" s="26">
        <f>SUMPRODUCT((X$1=Данные!$I$4:$I$3124)*($A40=Данные!$D$4:$D$3124)*(Данные!$E$4:$E$3124))</f>
        <v>0</v>
      </c>
      <c r="Y40" s="26">
        <f>SUMPRODUCT((Y$1=Данные!$I$4:$I$3124)*($A40=Данные!$D$4:$D$3124)*(Данные!$E$4:$E$3124))</f>
        <v>0</v>
      </c>
      <c r="Z40" s="18">
        <f t="shared" si="20"/>
        <v>16</v>
      </c>
      <c r="AA40" s="89">
        <v>1000</v>
      </c>
      <c r="AB40" s="90"/>
      <c r="AC40" s="90">
        <f>2382000/1.2</f>
        <v>1985000</v>
      </c>
      <c r="AD40" s="21"/>
      <c r="AE40" s="21"/>
      <c r="AF40" s="21"/>
      <c r="AG40" s="21"/>
      <c r="AH40" s="21"/>
      <c r="AI40" s="21"/>
      <c r="AJ40" s="21"/>
      <c r="AK40" s="21"/>
      <c r="AL40" s="21"/>
      <c r="AM40" s="21"/>
      <c r="AN40" s="21"/>
    </row>
    <row r="41" spans="1:40" ht="9.9499999999999993" customHeight="1" x14ac:dyDescent="0.25">
      <c r="A41" s="56" t="s">
        <v>89</v>
      </c>
      <c r="B41" s="21"/>
      <c r="C41" s="21"/>
      <c r="D41" s="21"/>
      <c r="E41" s="26">
        <f>SUMPRODUCT((E$1=Данные!$I$4:$I$502)*($A41=Данные!$D$4:$D$502)*(Данные!$E$4:$E$502))</f>
        <v>0</v>
      </c>
      <c r="F41" s="26">
        <f>SUMPRODUCT((F$1=Данные!$I$4:$I$502)*($A41=Данные!$D$4:$D$502)*(Данные!$E$4:$E$502))</f>
        <v>0</v>
      </c>
      <c r="G41" s="26">
        <f>SUMPRODUCT((G$1=Данные!$I$4:$I$502)*($A41=Данные!$D$4:$D$502)*(Данные!$E$4:$E$502))</f>
        <v>0</v>
      </c>
      <c r="H41" s="26">
        <f>SUMPRODUCT((H$1=Данные!$I$4:$I$502)*($A41=Данные!$D$4:$D$502)*(Данные!$E$4:$E$502))</f>
        <v>0</v>
      </c>
      <c r="I41" s="26">
        <f>SUMPRODUCT((I$1=Данные!$I$4:$I$502)*($A41=Данные!$D$4:$D$502)*(Данные!$E$4:$E$502))</f>
        <v>0</v>
      </c>
      <c r="J41" s="26">
        <f>SUMPRODUCT((J$1=Данные!$I$4:$I$502)*($A41=Данные!$D$4:$D$502)*(Данные!$E$4:$E$502))</f>
        <v>0</v>
      </c>
      <c r="K41" s="26">
        <f>SUMPRODUCT((K$1=Данные!$I$4:$I$502)*($A41=Данные!$D$4:$D$502)*(Данные!$E$4:$E$502))</f>
        <v>0</v>
      </c>
      <c r="L41" s="26">
        <f>SUMPRODUCT((L$1=Данные!$I$4:$I$502)*($A41=Данные!$D$4:$D$502)*(Данные!$E$4:$E$502))</f>
        <v>0</v>
      </c>
      <c r="M41" s="26">
        <f>SUMPRODUCT((M$1=Данные!$I$4:$I$502)*($A41=Данные!$D$4:$D$502)*(Данные!$E$4:$E$502))</f>
        <v>0</v>
      </c>
      <c r="N41" s="26">
        <f>SUMPRODUCT((N$1=Данные!$I$4:$I$2377)*($A41=Данные!$D$4:$D$2377)*(Данные!$E$4:$E$2377))</f>
        <v>0</v>
      </c>
      <c r="O41" s="26">
        <f>SUMPRODUCT((O$1=Данные!$I$4:$I$3124)*($A41=Данные!$D$4:$D$3124)*(Данные!$E$4:$E$3124))</f>
        <v>0</v>
      </c>
      <c r="P41" s="26">
        <f>SUMPRODUCT((P$1=Данные!$I$4:$I$3124)*($A41=Данные!$D$4:$D$3124)*(Данные!$E$4:$E$3124))</f>
        <v>0</v>
      </c>
      <c r="Q41" s="26">
        <f>SUMPRODUCT((Q$1=Данные!$I$4:$I$3124)*($A41=Данные!$D$4:$D$3124)*(Данные!$E$4:$E$3124))</f>
        <v>0</v>
      </c>
      <c r="R41" s="26">
        <f>SUMPRODUCT((R$1=Данные!$I$4:$I$3124)*($A41=Данные!$D$4:$D$3124)*(Данные!$E$4:$E$3124))</f>
        <v>0</v>
      </c>
      <c r="S41" s="26">
        <f>SUMPRODUCT((S$1=Данные!$I$4:$I$3124)*($A41=Данные!$D$4:$D$3124)*(Данные!$E$4:$E$3124))</f>
        <v>10</v>
      </c>
      <c r="T41" s="26">
        <f>SUMPRODUCT((T$1=Данные!$I$4:$I$3124)*($A41=Данные!$D$4:$D$3124)*(Данные!$E$4:$E$3124))</f>
        <v>0</v>
      </c>
      <c r="U41" s="26">
        <f>SUMPRODUCT((U$1=Данные!$I$4:$I$3124)*($A41=Данные!$D$4:$D$3124)*(Данные!$E$4:$E$3124))</f>
        <v>0</v>
      </c>
      <c r="V41" s="26">
        <f>SUMPRODUCT((V$1=Данные!$I$4:$I$3124)*($A41=Данные!$D$4:$D$3124)*(Данные!$E$4:$E$3124))</f>
        <v>0</v>
      </c>
      <c r="W41" s="26">
        <f>SUMPRODUCT((W$1=Данные!$I$4:$I$3124)*($A41=Данные!$D$4:$D$3124)*(Данные!$E$4:$E$3124))</f>
        <v>0</v>
      </c>
      <c r="X41" s="26">
        <f>SUMPRODUCT((X$1=Данные!$I$4:$I$3124)*($A41=Данные!$D$4:$D$3124)*(Данные!$E$4:$E$3124))</f>
        <v>0</v>
      </c>
      <c r="Y41" s="26">
        <f>SUMPRODUCT((Y$1=Данные!$I$4:$I$3124)*($A41=Данные!$D$4:$D$3124)*(Данные!$E$4:$E$3124))</f>
        <v>0</v>
      </c>
      <c r="Z41" s="18">
        <f t="shared" si="20"/>
        <v>10</v>
      </c>
      <c r="AA41" s="89">
        <v>1000</v>
      </c>
      <c r="AB41" s="90"/>
      <c r="AC41" s="90"/>
      <c r="AD41" s="21"/>
      <c r="AE41" s="21"/>
      <c r="AF41" s="21"/>
      <c r="AG41" s="21"/>
      <c r="AH41" s="21"/>
      <c r="AI41" s="21"/>
      <c r="AJ41" s="21"/>
      <c r="AK41" s="21"/>
      <c r="AL41" s="21"/>
      <c r="AM41" s="21"/>
      <c r="AN41" s="21"/>
    </row>
    <row r="42" spans="1:40" ht="9.9499999999999993" customHeight="1" x14ac:dyDescent="0.25">
      <c r="A42" s="82" t="s">
        <v>95</v>
      </c>
      <c r="B42" s="21"/>
      <c r="C42" s="21"/>
      <c r="D42" s="21"/>
      <c r="E42" s="26">
        <f>SUMPRODUCT((E$1=Данные!$I$4:$I$502)*($A42=Данные!$D$4:$D$502)*(Данные!$E$4:$E$502))</f>
        <v>0</v>
      </c>
      <c r="F42" s="26">
        <f>SUMPRODUCT((F$1=Данные!$I$4:$I$502)*($A42=Данные!$D$4:$D$502)*(Данные!$E$4:$E$502))</f>
        <v>0</v>
      </c>
      <c r="G42" s="26">
        <f>SUMPRODUCT((G$1=Данные!$I$4:$I$502)*($A42=Данные!$D$4:$D$502)*(Данные!$E$4:$E$502))</f>
        <v>0</v>
      </c>
      <c r="H42" s="26">
        <f>SUMPRODUCT((H$1=Данные!$I$4:$I$502)*($A42=Данные!$D$4:$D$502)*(Данные!$E$4:$E$502))</f>
        <v>0</v>
      </c>
      <c r="I42" s="26">
        <f>SUMPRODUCT((I$1=Данные!$I$4:$I$502)*($A42=Данные!$D$4:$D$502)*(Данные!$E$4:$E$502))</f>
        <v>0</v>
      </c>
      <c r="J42" s="26">
        <f>SUMPRODUCT((J$1=Данные!$I$4:$I$502)*($A42=Данные!$D$4:$D$502)*(Данные!$E$4:$E$502))</f>
        <v>0</v>
      </c>
      <c r="K42" s="26">
        <f>SUMPRODUCT((K$1=Данные!$I$4:$I$502)*($A42=Данные!$D$4:$D$502)*(Данные!$E$4:$E$502))</f>
        <v>0</v>
      </c>
      <c r="L42" s="26">
        <f>SUMPRODUCT((L$1=Данные!$I$4:$I$502)*($A42=Данные!$D$4:$D$502)*(Данные!$E$4:$E$502))</f>
        <v>0</v>
      </c>
      <c r="M42" s="26">
        <f>SUMPRODUCT((M$1=Данные!$I$4:$I$502)*($A42=Данные!$D$4:$D$502)*(Данные!$E$4:$E$502))</f>
        <v>0</v>
      </c>
      <c r="N42" s="26">
        <f>SUMPRODUCT((N$1=Данные!$I$4:$I$2377)*($A42=Данные!$D$4:$D$2377)*(Данные!$E$4:$E$2377))</f>
        <v>0</v>
      </c>
      <c r="O42" s="26">
        <f>SUMPRODUCT((O$1=Данные!$I$4:$I$3124)*($A42=Данные!$D$4:$D$3124)*(Данные!$E$4:$E$3124))</f>
        <v>0</v>
      </c>
      <c r="P42" s="26">
        <f>SUMPRODUCT((P$1=Данные!$I$4:$I$3124)*($A42=Данные!$D$4:$D$3124)*(Данные!$E$4:$E$3124))</f>
        <v>0</v>
      </c>
      <c r="Q42" s="26">
        <f>SUMPRODUCT((Q$1=Данные!$I$4:$I$3124)*($A42=Данные!$D$4:$D$3124)*(Данные!$E$4:$E$3124))</f>
        <v>0</v>
      </c>
      <c r="R42" s="26">
        <f>SUMPRODUCT((R$1=Данные!$I$4:$I$3124)*($A42=Данные!$D$4:$D$3124)*(Данные!$E$4:$E$3124))</f>
        <v>0</v>
      </c>
      <c r="S42" s="26">
        <f>SUMPRODUCT((S$1=Данные!$I$4:$I$3124)*($A42=Данные!$D$4:$D$3124)*(Данные!$E$4:$E$3124))</f>
        <v>0</v>
      </c>
      <c r="T42" s="26">
        <f>SUMPRODUCT((T$1=Данные!$I$4:$I$3124)*($A42=Данные!$D$4:$D$3124)*(Данные!$E$4:$E$3124))</f>
        <v>0</v>
      </c>
      <c r="U42" s="26">
        <f>SUMPRODUCT((U$1=Данные!$I$4:$I$3124)*($A42=Данные!$D$4:$D$3124)*(Данные!$E$4:$E$3124))</f>
        <v>0</v>
      </c>
      <c r="V42" s="26">
        <f>SUMPRODUCT((V$1=Данные!$I$4:$I$3124)*($A42=Данные!$D$4:$D$3124)*(Данные!$E$4:$E$3124))</f>
        <v>0</v>
      </c>
      <c r="W42" s="26">
        <f>SUMPRODUCT((W$1=Данные!$I$4:$I$3124)*($A42=Данные!$D$4:$D$3124)*(Данные!$E$4:$E$3124))</f>
        <v>0</v>
      </c>
      <c r="X42" s="26">
        <f>SUMPRODUCT((X$1=Данные!$I$4:$I$3124)*($A42=Данные!$D$4:$D$3124)*(Данные!$E$4:$E$3124))</f>
        <v>0</v>
      </c>
      <c r="Y42" s="26">
        <f>SUMPRODUCT((Y$1=Данные!$I$4:$I$3124)*($A42=Данные!$D$4:$D$3124)*(Данные!$E$4:$E$3124))</f>
        <v>0</v>
      </c>
      <c r="Z42" s="18">
        <f t="shared" si="20"/>
        <v>0</v>
      </c>
      <c r="AA42" s="89">
        <v>1000</v>
      </c>
      <c r="AB42" s="90"/>
      <c r="AC42" s="90">
        <f>9619200/1.2</f>
        <v>8016000</v>
      </c>
      <c r="AD42" s="21"/>
      <c r="AE42" s="21"/>
      <c r="AF42" s="21"/>
      <c r="AG42" s="21"/>
      <c r="AH42" s="21"/>
      <c r="AI42" s="21"/>
      <c r="AJ42" s="21"/>
      <c r="AK42" s="21"/>
      <c r="AL42" s="21"/>
      <c r="AM42" s="21"/>
      <c r="AN42" s="21"/>
    </row>
    <row r="43" spans="1:40" ht="9.9499999999999993" customHeight="1" x14ac:dyDescent="0.25">
      <c r="A43" s="82" t="s">
        <v>96</v>
      </c>
      <c r="B43" s="21"/>
      <c r="C43" s="21"/>
      <c r="D43" s="21"/>
      <c r="E43" s="26">
        <f>SUMPRODUCT((E$1=Данные!$I$4:$I$502)*($A43=Данные!$D$4:$D$502)*(Данные!$E$4:$E$502))</f>
        <v>0</v>
      </c>
      <c r="F43" s="26">
        <f>SUMPRODUCT((F$1=Данные!$I$4:$I$502)*($A43=Данные!$D$4:$D$502)*(Данные!$E$4:$E$502))</f>
        <v>0</v>
      </c>
      <c r="G43" s="26">
        <f>SUMPRODUCT((G$1=Данные!$I$4:$I$502)*($A43=Данные!$D$4:$D$502)*(Данные!$E$4:$E$502))</f>
        <v>0</v>
      </c>
      <c r="H43" s="26">
        <f>SUMPRODUCT((H$1=Данные!$I$4:$I$502)*($A43=Данные!$D$4:$D$502)*(Данные!$E$4:$E$502))</f>
        <v>0</v>
      </c>
      <c r="I43" s="26">
        <f>SUMPRODUCT((I$1=Данные!$I$4:$I$502)*($A43=Данные!$D$4:$D$502)*(Данные!$E$4:$E$502))</f>
        <v>0</v>
      </c>
      <c r="J43" s="26">
        <f>SUMPRODUCT((J$1=Данные!$I$4:$I$502)*($A43=Данные!$D$4:$D$502)*(Данные!$E$4:$E$502))</f>
        <v>0</v>
      </c>
      <c r="K43" s="26">
        <f>SUMPRODUCT((K$1=Данные!$I$4:$I$502)*($A43=Данные!$D$4:$D$502)*(Данные!$E$4:$E$502))</f>
        <v>0</v>
      </c>
      <c r="L43" s="26">
        <f>SUMPRODUCT((L$1=Данные!$I$4:$I$502)*($A43=Данные!$D$4:$D$502)*(Данные!$E$4:$E$502))</f>
        <v>0</v>
      </c>
      <c r="M43" s="26">
        <f>SUMPRODUCT((M$1=Данные!$I$4:$I$502)*($A43=Данные!$D$4:$D$502)*(Данные!$E$4:$E$502))</f>
        <v>0</v>
      </c>
      <c r="N43" s="26">
        <f>SUMPRODUCT((N$1=Данные!$I$4:$I$2377)*($A43=Данные!$D$4:$D$2377)*(Данные!$E$4:$E$2377))</f>
        <v>0</v>
      </c>
      <c r="O43" s="26">
        <f>SUMPRODUCT((O$1=Данные!$I$4:$I$3124)*($A43=Данные!$D$4:$D$3124)*(Данные!$E$4:$E$3124))</f>
        <v>0</v>
      </c>
      <c r="P43" s="26">
        <f>SUMPRODUCT((P$1=Данные!$I$4:$I$3124)*($A43=Данные!$D$4:$D$3124)*(Данные!$E$4:$E$3124))</f>
        <v>0</v>
      </c>
      <c r="Q43" s="26">
        <f>SUMPRODUCT((Q$1=Данные!$I$4:$I$3124)*($A43=Данные!$D$4:$D$3124)*(Данные!$E$4:$E$3124))</f>
        <v>0</v>
      </c>
      <c r="R43" s="26">
        <f>SUMPRODUCT((R$1=Данные!$I$4:$I$3124)*($A43=Данные!$D$4:$D$3124)*(Данные!$E$4:$E$3124))</f>
        <v>0</v>
      </c>
      <c r="S43" s="26">
        <f>SUMPRODUCT((S$1=Данные!$I$4:$I$3124)*($A43=Данные!$D$4:$D$3124)*(Данные!$E$4:$E$3124))</f>
        <v>0</v>
      </c>
      <c r="T43" s="26">
        <f>SUMPRODUCT((T$1=Данные!$I$4:$I$3124)*($A43=Данные!$D$4:$D$3124)*(Данные!$E$4:$E$3124))</f>
        <v>0</v>
      </c>
      <c r="U43" s="26">
        <f>SUMPRODUCT((U$1=Данные!$I$4:$I$3124)*($A43=Данные!$D$4:$D$3124)*(Данные!$E$4:$E$3124))</f>
        <v>0</v>
      </c>
      <c r="V43" s="26">
        <f>SUMPRODUCT((V$1=Данные!$I$4:$I$3124)*($A43=Данные!$D$4:$D$3124)*(Данные!$E$4:$E$3124))</f>
        <v>0</v>
      </c>
      <c r="W43" s="26">
        <f>SUMPRODUCT((W$1=Данные!$I$4:$I$3124)*($A43=Данные!$D$4:$D$3124)*(Данные!$E$4:$E$3124))</f>
        <v>0</v>
      </c>
      <c r="X43" s="26">
        <f>SUMPRODUCT((X$1=Данные!$I$4:$I$3124)*($A43=Данные!$D$4:$D$3124)*(Данные!$E$4:$E$3124))</f>
        <v>0</v>
      </c>
      <c r="Y43" s="26">
        <f>SUMPRODUCT((Y$1=Данные!$I$4:$I$3124)*($A43=Данные!$D$4:$D$3124)*(Данные!$E$4:$E$3124))</f>
        <v>0</v>
      </c>
      <c r="Z43" s="18">
        <f t="shared" si="20"/>
        <v>0</v>
      </c>
      <c r="AA43" s="89">
        <v>1000</v>
      </c>
      <c r="AB43" s="90"/>
      <c r="AC43" s="90">
        <f>17091111.38/1.2</f>
        <v>14242592.816666666</v>
      </c>
      <c r="AD43" s="21"/>
      <c r="AE43" s="21"/>
      <c r="AF43" s="21"/>
      <c r="AG43" s="21"/>
      <c r="AH43" s="21"/>
      <c r="AI43" s="21"/>
      <c r="AJ43" s="21"/>
      <c r="AK43" s="21"/>
      <c r="AL43" s="21"/>
      <c r="AM43" s="21"/>
      <c r="AN43" s="21"/>
    </row>
    <row r="44" spans="1:40" ht="9.9499999999999993" customHeight="1" x14ac:dyDescent="0.25">
      <c r="A44" s="82" t="s">
        <v>97</v>
      </c>
      <c r="B44" s="21"/>
      <c r="C44" s="21"/>
      <c r="D44" s="21"/>
      <c r="E44" s="26">
        <f>SUMPRODUCT((E$1=Данные!$I$4:$I$502)*($A44=Данные!$D$4:$D$502)*(Данные!$E$4:$E$502))</f>
        <v>0</v>
      </c>
      <c r="F44" s="26">
        <f>SUMPRODUCT((F$1=Данные!$I$4:$I$502)*($A44=Данные!$D$4:$D$502)*(Данные!$E$4:$E$502))</f>
        <v>0</v>
      </c>
      <c r="G44" s="26">
        <f>SUMPRODUCT((G$1=Данные!$I$4:$I$502)*($A44=Данные!$D$4:$D$502)*(Данные!$E$4:$E$502))</f>
        <v>0</v>
      </c>
      <c r="H44" s="26">
        <f>SUMPRODUCT((H$1=Данные!$I$4:$I$502)*($A44=Данные!$D$4:$D$502)*(Данные!$E$4:$E$502))</f>
        <v>0</v>
      </c>
      <c r="I44" s="26">
        <f>SUMPRODUCT((I$1=Данные!$I$4:$I$502)*($A44=Данные!$D$4:$D$502)*(Данные!$E$4:$E$502))</f>
        <v>0</v>
      </c>
      <c r="J44" s="26">
        <f>SUMPRODUCT((J$1=Данные!$I$4:$I$502)*($A44=Данные!$D$4:$D$502)*(Данные!$E$4:$E$502))</f>
        <v>0</v>
      </c>
      <c r="K44" s="26">
        <f>SUMPRODUCT((K$1=Данные!$I$4:$I$502)*($A44=Данные!$D$4:$D$502)*(Данные!$E$4:$E$502))</f>
        <v>0</v>
      </c>
      <c r="L44" s="26">
        <f>SUMPRODUCT((L$1=Данные!$I$4:$I$502)*($A44=Данные!$D$4:$D$502)*(Данные!$E$4:$E$502))</f>
        <v>0</v>
      </c>
      <c r="M44" s="26">
        <f>SUMPRODUCT((M$1=Данные!$I$4:$I$502)*($A44=Данные!$D$4:$D$502)*(Данные!$E$4:$E$502))</f>
        <v>0</v>
      </c>
      <c r="N44" s="26">
        <f>SUMPRODUCT((N$1=Данные!$I$4:$I$2377)*($A44=Данные!$D$4:$D$2377)*(Данные!$E$4:$E$2377))</f>
        <v>0</v>
      </c>
      <c r="O44" s="26">
        <f>SUMPRODUCT((O$1=Данные!$I$4:$I$3124)*($A44=Данные!$D$4:$D$3124)*(Данные!$E$4:$E$3124))</f>
        <v>0</v>
      </c>
      <c r="P44" s="26">
        <f>SUMPRODUCT((P$1=Данные!$I$4:$I$3124)*($A44=Данные!$D$4:$D$3124)*(Данные!$E$4:$E$3124))</f>
        <v>0</v>
      </c>
      <c r="Q44" s="26">
        <f>SUMPRODUCT((Q$1=Данные!$I$4:$I$3124)*($A44=Данные!$D$4:$D$3124)*(Данные!$E$4:$E$3124))</f>
        <v>0</v>
      </c>
      <c r="R44" s="26">
        <f>SUMPRODUCT((R$1=Данные!$I$4:$I$3124)*($A44=Данные!$D$4:$D$3124)*(Данные!$E$4:$E$3124))</f>
        <v>0</v>
      </c>
      <c r="S44" s="26">
        <f>SUMPRODUCT((S$1=Данные!$I$4:$I$3124)*($A44=Данные!$D$4:$D$3124)*(Данные!$E$4:$E$3124))</f>
        <v>8</v>
      </c>
      <c r="T44" s="26">
        <f>SUMPRODUCT((T$1=Данные!$I$4:$I$3124)*($A44=Данные!$D$4:$D$3124)*(Данные!$E$4:$E$3124))</f>
        <v>5</v>
      </c>
      <c r="U44" s="26">
        <f>SUMPRODUCT((U$1=Данные!$I$4:$I$3124)*($A44=Данные!$D$4:$D$3124)*(Данные!$E$4:$E$3124))</f>
        <v>76</v>
      </c>
      <c r="V44" s="26">
        <f>SUMPRODUCT((V$1=Данные!$I$4:$I$3124)*($A44=Данные!$D$4:$D$3124)*(Данные!$E$4:$E$3124))</f>
        <v>0</v>
      </c>
      <c r="W44" s="26">
        <f>SUMPRODUCT((W$1=Данные!$I$4:$I$3124)*($A44=Данные!$D$4:$D$3124)*(Данные!$E$4:$E$3124))</f>
        <v>0</v>
      </c>
      <c r="X44" s="26">
        <f>SUMPRODUCT((X$1=Данные!$I$4:$I$3124)*($A44=Данные!$D$4:$D$3124)*(Данные!$E$4:$E$3124))</f>
        <v>0</v>
      </c>
      <c r="Y44" s="26">
        <f>SUMPRODUCT((Y$1=Данные!$I$4:$I$3124)*($A44=Данные!$D$4:$D$3124)*(Данные!$E$4:$E$3124))</f>
        <v>0</v>
      </c>
      <c r="Z44" s="18">
        <f t="shared" si="20"/>
        <v>89</v>
      </c>
      <c r="AA44" s="89">
        <v>1000</v>
      </c>
      <c r="AB44" s="90"/>
      <c r="AC44" s="90">
        <f>18915264/1.2</f>
        <v>15762720</v>
      </c>
      <c r="AD44" s="21"/>
      <c r="AE44" s="21"/>
      <c r="AF44" s="21"/>
      <c r="AG44" s="21"/>
      <c r="AH44" s="21"/>
      <c r="AI44" s="21"/>
      <c r="AJ44" s="21"/>
      <c r="AK44" s="21"/>
      <c r="AL44" s="21"/>
      <c r="AM44" s="21"/>
      <c r="AN44" s="21"/>
    </row>
    <row r="45" spans="1:40" ht="9.9499999999999993" customHeight="1" x14ac:dyDescent="0.25">
      <c r="A45" s="82" t="s">
        <v>98</v>
      </c>
      <c r="B45" s="21"/>
      <c r="C45" s="21"/>
      <c r="D45" s="21"/>
      <c r="E45" s="26">
        <f>SUMPRODUCT((E$1=Данные!$I$4:$I$502)*($A45=Данные!$D$4:$D$502)*(Данные!$E$4:$E$502))</f>
        <v>0</v>
      </c>
      <c r="F45" s="26">
        <f>SUMPRODUCT((F$1=Данные!$I$4:$I$502)*($A45=Данные!$D$4:$D$502)*(Данные!$E$4:$E$502))</f>
        <v>0</v>
      </c>
      <c r="G45" s="26">
        <f>SUMPRODUCT((G$1=Данные!$I$4:$I$502)*($A45=Данные!$D$4:$D$502)*(Данные!$E$4:$E$502))</f>
        <v>0</v>
      </c>
      <c r="H45" s="26">
        <f>SUMPRODUCT((H$1=Данные!$I$4:$I$502)*($A45=Данные!$D$4:$D$502)*(Данные!$E$4:$E$502))</f>
        <v>0</v>
      </c>
      <c r="I45" s="26">
        <f>SUMPRODUCT((I$1=Данные!$I$4:$I$502)*($A45=Данные!$D$4:$D$502)*(Данные!$E$4:$E$502))</f>
        <v>0</v>
      </c>
      <c r="J45" s="26">
        <f>SUMPRODUCT((J$1=Данные!$I$4:$I$502)*($A45=Данные!$D$4:$D$502)*(Данные!$E$4:$E$502))</f>
        <v>0</v>
      </c>
      <c r="K45" s="26">
        <f>SUMPRODUCT((K$1=Данные!$I$4:$I$502)*($A45=Данные!$D$4:$D$502)*(Данные!$E$4:$E$502))</f>
        <v>0</v>
      </c>
      <c r="L45" s="26">
        <f>SUMPRODUCT((L$1=Данные!$I$4:$I$502)*($A45=Данные!$D$4:$D$502)*(Данные!$E$4:$E$502))</f>
        <v>0</v>
      </c>
      <c r="M45" s="26">
        <f>SUMPRODUCT((M$1=Данные!$I$4:$I$502)*($A45=Данные!$D$4:$D$502)*(Данные!$E$4:$E$502))</f>
        <v>0</v>
      </c>
      <c r="N45" s="26">
        <f>SUMPRODUCT((N$1=Данные!$I$4:$I$2377)*($A45=Данные!$D$4:$D$2377)*(Данные!$E$4:$E$2377))</f>
        <v>0</v>
      </c>
      <c r="O45" s="26">
        <f>SUMPRODUCT((O$1=Данные!$I$4:$I$3124)*($A45=Данные!$D$4:$D$3124)*(Данные!$E$4:$E$3124))</f>
        <v>0</v>
      </c>
      <c r="P45" s="26">
        <f>SUMPRODUCT((P$1=Данные!$I$4:$I$3124)*($A45=Данные!$D$4:$D$3124)*(Данные!$E$4:$E$3124))</f>
        <v>0</v>
      </c>
      <c r="Q45" s="26">
        <f>SUMPRODUCT((Q$1=Данные!$I$4:$I$3124)*($A45=Данные!$D$4:$D$3124)*(Данные!$E$4:$E$3124))</f>
        <v>0</v>
      </c>
      <c r="R45" s="26">
        <f>SUMPRODUCT((R$1=Данные!$I$4:$I$3124)*($A45=Данные!$D$4:$D$3124)*(Данные!$E$4:$E$3124))</f>
        <v>0</v>
      </c>
      <c r="S45" s="26">
        <f>SUMPRODUCT((S$1=Данные!$I$4:$I$3124)*($A45=Данные!$D$4:$D$3124)*(Данные!$E$4:$E$3124))</f>
        <v>0</v>
      </c>
      <c r="T45" s="26">
        <f>SUMPRODUCT((T$1=Данные!$I$4:$I$3124)*($A45=Данные!$D$4:$D$3124)*(Данные!$E$4:$E$3124))</f>
        <v>0</v>
      </c>
      <c r="U45" s="26">
        <f>SUMPRODUCT((U$1=Данные!$I$4:$I$3124)*($A45=Данные!$D$4:$D$3124)*(Данные!$E$4:$E$3124))</f>
        <v>0</v>
      </c>
      <c r="V45" s="26">
        <f>SUMPRODUCT((V$1=Данные!$I$4:$I$3124)*($A45=Данные!$D$4:$D$3124)*(Данные!$E$4:$E$3124))</f>
        <v>0</v>
      </c>
      <c r="W45" s="26">
        <f>SUMPRODUCT((W$1=Данные!$I$4:$I$3124)*($A45=Данные!$D$4:$D$3124)*(Данные!$E$4:$E$3124))</f>
        <v>0</v>
      </c>
      <c r="X45" s="26">
        <f>SUMPRODUCT((X$1=Данные!$I$4:$I$3124)*($A45=Данные!$D$4:$D$3124)*(Данные!$E$4:$E$3124))</f>
        <v>0</v>
      </c>
      <c r="Y45" s="26">
        <f>SUMPRODUCT((Y$1=Данные!$I$4:$I$3124)*($A45=Данные!$D$4:$D$3124)*(Данные!$E$4:$E$3124))</f>
        <v>0</v>
      </c>
      <c r="Z45" s="18">
        <f t="shared" si="20"/>
        <v>0</v>
      </c>
      <c r="AA45" s="89">
        <v>1000</v>
      </c>
      <c r="AB45" s="90"/>
      <c r="AC45" s="91">
        <f>2453438.4/1.2</f>
        <v>2044532</v>
      </c>
      <c r="AD45" s="21"/>
      <c r="AE45" s="21"/>
      <c r="AF45" s="21"/>
      <c r="AG45" s="21"/>
      <c r="AH45" s="21"/>
      <c r="AI45" s="21"/>
      <c r="AJ45" s="21"/>
      <c r="AK45" s="21"/>
      <c r="AL45" s="21"/>
      <c r="AM45" s="21"/>
      <c r="AN45" s="21"/>
    </row>
    <row r="46" spans="1:40" ht="9.9499999999999993" customHeight="1" x14ac:dyDescent="0.25">
      <c r="A46" s="82" t="s">
        <v>99</v>
      </c>
      <c r="B46" s="21"/>
      <c r="C46" s="21"/>
      <c r="D46" s="21"/>
      <c r="E46" s="26">
        <f>SUMPRODUCT((E$1=Данные!$I$4:$I$502)*($A46=Данные!$D$4:$D$502)*(Данные!$E$4:$E$502))</f>
        <v>0</v>
      </c>
      <c r="F46" s="26">
        <f>SUMPRODUCT((F$1=Данные!$I$4:$I$502)*($A46=Данные!$D$4:$D$502)*(Данные!$E$4:$E$502))</f>
        <v>0</v>
      </c>
      <c r="G46" s="26">
        <f>SUMPRODUCT((G$1=Данные!$I$4:$I$502)*($A46=Данные!$D$4:$D$502)*(Данные!$E$4:$E$502))</f>
        <v>0</v>
      </c>
      <c r="H46" s="26">
        <f>SUMPRODUCT((H$1=Данные!$I$4:$I$502)*($A46=Данные!$D$4:$D$502)*(Данные!$E$4:$E$502))</f>
        <v>0</v>
      </c>
      <c r="I46" s="26">
        <f>SUMPRODUCT((I$1=Данные!$I$4:$I$502)*($A46=Данные!$D$4:$D$502)*(Данные!$E$4:$E$502))</f>
        <v>0</v>
      </c>
      <c r="J46" s="26">
        <f>SUMPRODUCT((J$1=Данные!$I$4:$I$502)*($A46=Данные!$D$4:$D$502)*(Данные!$E$4:$E$502))</f>
        <v>0</v>
      </c>
      <c r="K46" s="26">
        <f>SUMPRODUCT((K$1=Данные!$I$4:$I$502)*($A46=Данные!$D$4:$D$502)*(Данные!$E$4:$E$502))</f>
        <v>0</v>
      </c>
      <c r="L46" s="26">
        <f>SUMPRODUCT((L$1=Данные!$I$4:$I$502)*($A46=Данные!$D$4:$D$502)*(Данные!$E$4:$E$502))</f>
        <v>0</v>
      </c>
      <c r="M46" s="26">
        <f>SUMPRODUCT((M$1=Данные!$I$4:$I$502)*($A46=Данные!$D$4:$D$502)*(Данные!$E$4:$E$502))</f>
        <v>0</v>
      </c>
      <c r="N46" s="26">
        <f>SUMPRODUCT((N$1=Данные!$I$4:$I$2377)*($A46=Данные!$D$4:$D$2377)*(Данные!$E$4:$E$2377))</f>
        <v>0</v>
      </c>
      <c r="O46" s="26">
        <f>SUMPRODUCT((O$1=Данные!$I$4:$I$3124)*($A46=Данные!$D$4:$D$3124)*(Данные!$E$4:$E$3124))</f>
        <v>0</v>
      </c>
      <c r="P46" s="26">
        <f>SUMPRODUCT((P$1=Данные!$I$4:$I$3124)*($A46=Данные!$D$4:$D$3124)*(Данные!$E$4:$E$3124))</f>
        <v>0</v>
      </c>
      <c r="Q46" s="26">
        <f>SUMPRODUCT((Q$1=Данные!$I$4:$I$3124)*($A46=Данные!$D$4:$D$3124)*(Данные!$E$4:$E$3124))</f>
        <v>0</v>
      </c>
      <c r="R46" s="26">
        <f>SUMPRODUCT((R$1=Данные!$I$4:$I$3124)*($A46=Данные!$D$4:$D$3124)*(Данные!$E$4:$E$3124))</f>
        <v>0</v>
      </c>
      <c r="S46" s="26">
        <f>SUMPRODUCT((S$1=Данные!$I$4:$I$3124)*($A46=Данные!$D$4:$D$3124)*(Данные!$E$4:$E$3124))</f>
        <v>0</v>
      </c>
      <c r="T46" s="26">
        <f>SUMPRODUCT((T$1=Данные!$I$4:$I$3124)*($A46=Данные!$D$4:$D$3124)*(Данные!$E$4:$E$3124))</f>
        <v>0</v>
      </c>
      <c r="U46" s="26">
        <f>SUMPRODUCT((U$1=Данные!$I$4:$I$3124)*($A46=Данные!$D$4:$D$3124)*(Данные!$E$4:$E$3124))</f>
        <v>0</v>
      </c>
      <c r="V46" s="26">
        <f>SUMPRODUCT((V$1=Данные!$I$4:$I$3124)*($A46=Данные!$D$4:$D$3124)*(Данные!$E$4:$E$3124))</f>
        <v>0</v>
      </c>
      <c r="W46" s="26">
        <f>SUMPRODUCT((W$1=Данные!$I$4:$I$3124)*($A46=Данные!$D$4:$D$3124)*(Данные!$E$4:$E$3124))</f>
        <v>0</v>
      </c>
      <c r="X46" s="26">
        <f>SUMPRODUCT((X$1=Данные!$I$4:$I$3124)*($A46=Данные!$D$4:$D$3124)*(Данные!$E$4:$E$3124))</f>
        <v>0</v>
      </c>
      <c r="Y46" s="26">
        <f>SUMPRODUCT((Y$1=Данные!$I$4:$I$3124)*($A46=Данные!$D$4:$D$3124)*(Данные!$E$4:$E$3124))</f>
        <v>0</v>
      </c>
      <c r="Z46" s="18">
        <f t="shared" si="20"/>
        <v>0</v>
      </c>
      <c r="AA46" s="89">
        <v>1000</v>
      </c>
      <c r="AB46" s="90"/>
      <c r="AC46" s="90">
        <f>4680000/1.2</f>
        <v>3900000</v>
      </c>
      <c r="AD46" s="21"/>
      <c r="AE46" s="21"/>
      <c r="AF46" s="21"/>
      <c r="AG46" s="21"/>
      <c r="AH46" s="21"/>
      <c r="AI46" s="21"/>
      <c r="AJ46" s="21"/>
      <c r="AK46" s="21"/>
      <c r="AL46" s="21"/>
      <c r="AM46" s="21"/>
      <c r="AN46" s="21"/>
    </row>
    <row r="47" spans="1:40" ht="9.9499999999999993" customHeight="1" x14ac:dyDescent="0.25">
      <c r="A47" s="82" t="s">
        <v>100</v>
      </c>
      <c r="B47" s="21"/>
      <c r="C47" s="21"/>
      <c r="D47" s="21"/>
      <c r="E47" s="26">
        <f>SUMPRODUCT((E$1=Данные!$I$4:$I$502)*($A47=Данные!$D$4:$D$502)*(Данные!$E$4:$E$502))</f>
        <v>0</v>
      </c>
      <c r="F47" s="26">
        <f>SUMPRODUCT((F$1=Данные!$I$4:$I$502)*($A47=Данные!$D$4:$D$502)*(Данные!$E$4:$E$502))</f>
        <v>0</v>
      </c>
      <c r="G47" s="26">
        <f>SUMPRODUCT((G$1=Данные!$I$4:$I$502)*($A47=Данные!$D$4:$D$502)*(Данные!$E$4:$E$502))</f>
        <v>0</v>
      </c>
      <c r="H47" s="26">
        <f>SUMPRODUCT((H$1=Данные!$I$4:$I$502)*($A47=Данные!$D$4:$D$502)*(Данные!$E$4:$E$502))</f>
        <v>0</v>
      </c>
      <c r="I47" s="26">
        <f>SUMPRODUCT((I$1=Данные!$I$4:$I$502)*($A47=Данные!$D$4:$D$502)*(Данные!$E$4:$E$502))</f>
        <v>0</v>
      </c>
      <c r="J47" s="26">
        <f>SUMPRODUCT((J$1=Данные!$I$4:$I$502)*($A47=Данные!$D$4:$D$502)*(Данные!$E$4:$E$502))</f>
        <v>0</v>
      </c>
      <c r="K47" s="26">
        <f>SUMPRODUCT((K$1=Данные!$I$4:$I$502)*($A47=Данные!$D$4:$D$502)*(Данные!$E$4:$E$502))</f>
        <v>0</v>
      </c>
      <c r="L47" s="26">
        <f>SUMPRODUCT((L$1=Данные!$I$4:$I$502)*($A47=Данные!$D$4:$D$502)*(Данные!$E$4:$E$502))</f>
        <v>0</v>
      </c>
      <c r="M47" s="26">
        <f>SUMPRODUCT((M$1=Данные!$I$4:$I$502)*($A47=Данные!$D$4:$D$502)*(Данные!$E$4:$E$502))</f>
        <v>0</v>
      </c>
      <c r="N47" s="26">
        <f>SUMPRODUCT((N$1=Данные!$I$4:$I$2377)*($A47=Данные!$D$4:$D$2377)*(Данные!$E$4:$E$2377))</f>
        <v>0</v>
      </c>
      <c r="O47" s="26">
        <f>SUMPRODUCT((O$1=Данные!$I$4:$I$3124)*($A47=Данные!$D$4:$D$3124)*(Данные!$E$4:$E$3124))</f>
        <v>0</v>
      </c>
      <c r="P47" s="26">
        <f>SUMPRODUCT((P$1=Данные!$I$4:$I$3124)*($A47=Данные!$D$4:$D$3124)*(Данные!$E$4:$E$3124))</f>
        <v>0</v>
      </c>
      <c r="Q47" s="26">
        <f>SUMPRODUCT((Q$1=Данные!$I$4:$I$3124)*($A47=Данные!$D$4:$D$3124)*(Данные!$E$4:$E$3124))</f>
        <v>0</v>
      </c>
      <c r="R47" s="26">
        <f>SUMPRODUCT((R$1=Данные!$I$4:$I$3124)*($A47=Данные!$D$4:$D$3124)*(Данные!$E$4:$E$3124))</f>
        <v>0</v>
      </c>
      <c r="S47" s="26">
        <f>SUMPRODUCT((S$1=Данные!$I$4:$I$3124)*($A47=Данные!$D$4:$D$3124)*(Данные!$E$4:$E$3124))</f>
        <v>0</v>
      </c>
      <c r="T47" s="26">
        <f>SUMPRODUCT((T$1=Данные!$I$4:$I$3124)*($A47=Данные!$D$4:$D$3124)*(Данные!$E$4:$E$3124))</f>
        <v>0</v>
      </c>
      <c r="U47" s="26">
        <f>SUMPRODUCT((U$1=Данные!$I$4:$I$3124)*($A47=Данные!$D$4:$D$3124)*(Данные!$E$4:$E$3124))</f>
        <v>0</v>
      </c>
      <c r="V47" s="26">
        <f>SUMPRODUCT((V$1=Данные!$I$4:$I$3124)*($A47=Данные!$D$4:$D$3124)*(Данные!$E$4:$E$3124))</f>
        <v>0</v>
      </c>
      <c r="W47" s="26">
        <f>SUMPRODUCT((W$1=Данные!$I$4:$I$3124)*($A47=Данные!$D$4:$D$3124)*(Данные!$E$4:$E$3124))</f>
        <v>0</v>
      </c>
      <c r="X47" s="26">
        <f>SUMPRODUCT((X$1=Данные!$I$4:$I$3124)*($A47=Данные!$D$4:$D$3124)*(Данные!$E$4:$E$3124))</f>
        <v>0</v>
      </c>
      <c r="Y47" s="26">
        <f>SUMPRODUCT((Y$1=Данные!$I$4:$I$3124)*($A47=Данные!$D$4:$D$3124)*(Данные!$E$4:$E$3124))</f>
        <v>0</v>
      </c>
      <c r="Z47" s="18">
        <f t="shared" si="20"/>
        <v>0</v>
      </c>
      <c r="AA47" s="89">
        <v>1000</v>
      </c>
      <c r="AB47" s="90"/>
      <c r="AC47" s="90">
        <f>12401952/1.2</f>
        <v>10334960</v>
      </c>
      <c r="AD47" s="21"/>
      <c r="AE47" s="21"/>
      <c r="AF47" s="21"/>
      <c r="AG47" s="21"/>
      <c r="AH47" s="21"/>
      <c r="AI47" s="21"/>
      <c r="AJ47" s="21"/>
      <c r="AK47" s="21"/>
      <c r="AL47" s="21"/>
      <c r="AM47" s="21"/>
      <c r="AN47" s="21"/>
    </row>
    <row r="48" spans="1:40" ht="9.9499999999999993" customHeight="1" x14ac:dyDescent="0.25">
      <c r="A48" s="82" t="s">
        <v>104</v>
      </c>
      <c r="B48" s="21"/>
      <c r="C48" s="21"/>
      <c r="D48" s="21"/>
      <c r="E48" s="26">
        <f>SUMPRODUCT((E$1=Данные!$I$4:$I$502)*($A48=Данные!$D$4:$D$502)*(Данные!$E$4:$E$502))</f>
        <v>0</v>
      </c>
      <c r="F48" s="26">
        <f>SUMPRODUCT((F$1=Данные!$I$4:$I$502)*($A48=Данные!$D$4:$D$502)*(Данные!$E$4:$E$502))</f>
        <v>0</v>
      </c>
      <c r="G48" s="26">
        <f>SUMPRODUCT((G$1=Данные!$I$4:$I$502)*($A48=Данные!$D$4:$D$502)*(Данные!$E$4:$E$502))</f>
        <v>0</v>
      </c>
      <c r="H48" s="26">
        <f>SUMPRODUCT((H$1=Данные!$I$4:$I$502)*($A48=Данные!$D$4:$D$502)*(Данные!$E$4:$E$502))</f>
        <v>0</v>
      </c>
      <c r="I48" s="26">
        <f>SUMPRODUCT((I$1=Данные!$I$4:$I$502)*($A48=Данные!$D$4:$D$502)*(Данные!$E$4:$E$502))</f>
        <v>0</v>
      </c>
      <c r="J48" s="26">
        <f>SUMPRODUCT((J$1=Данные!$I$4:$I$502)*($A48=Данные!$D$4:$D$502)*(Данные!$E$4:$E$502))</f>
        <v>0</v>
      </c>
      <c r="K48" s="26">
        <f>SUMPRODUCT((K$1=Данные!$I$4:$I$502)*($A48=Данные!$D$4:$D$502)*(Данные!$E$4:$E$502))</f>
        <v>0</v>
      </c>
      <c r="L48" s="26">
        <f>SUMPRODUCT((L$1=Данные!$I$4:$I$502)*($A48=Данные!$D$4:$D$502)*(Данные!$E$4:$E$502))</f>
        <v>0</v>
      </c>
      <c r="M48" s="26">
        <f>SUMPRODUCT((M$1=Данные!$I$4:$I$502)*($A48=Данные!$D$4:$D$502)*(Данные!$E$4:$E$502))</f>
        <v>0</v>
      </c>
      <c r="N48" s="26">
        <f>SUMPRODUCT((N$1=Данные!$I$4:$I$2377)*($A48=Данные!$D$4:$D$2377)*(Данные!$E$4:$E$2377))</f>
        <v>0</v>
      </c>
      <c r="O48" s="26">
        <f>SUMPRODUCT((O$1=Данные!$I$4:$I$3124)*($A48=Данные!$D$4:$D$3124)*(Данные!$E$4:$E$3124))</f>
        <v>0</v>
      </c>
      <c r="P48" s="26">
        <f>SUMPRODUCT((P$1=Данные!$I$4:$I$3124)*($A48=Данные!$D$4:$D$3124)*(Данные!$E$4:$E$3124))</f>
        <v>0</v>
      </c>
      <c r="Q48" s="26">
        <f>SUMPRODUCT((Q$1=Данные!$I$4:$I$3124)*($A48=Данные!$D$4:$D$3124)*(Данные!$E$4:$E$3124))</f>
        <v>0</v>
      </c>
      <c r="R48" s="26">
        <f>SUMPRODUCT((R$1=Данные!$I$4:$I$3124)*($A48=Данные!$D$4:$D$3124)*(Данные!$E$4:$E$3124))</f>
        <v>0</v>
      </c>
      <c r="S48" s="26">
        <f>SUMPRODUCT((S$1=Данные!$I$4:$I$3124)*($A48=Данные!$D$4:$D$3124)*(Данные!$E$4:$E$3124))</f>
        <v>0</v>
      </c>
      <c r="T48" s="26">
        <f>SUMPRODUCT((T$1=Данные!$I$4:$I$3124)*($A48=Данные!$D$4:$D$3124)*(Данные!$E$4:$E$3124))</f>
        <v>0</v>
      </c>
      <c r="U48" s="26">
        <f>SUMPRODUCT((U$1=Данные!$I$4:$I$3124)*($A48=Данные!$D$4:$D$3124)*(Данные!$E$4:$E$3124))</f>
        <v>0</v>
      </c>
      <c r="V48" s="26">
        <f>SUMPRODUCT((V$1=Данные!$I$4:$I$3124)*($A48=Данные!$D$4:$D$3124)*(Данные!$E$4:$E$3124))</f>
        <v>0</v>
      </c>
      <c r="W48" s="26">
        <f>SUMPRODUCT((W$1=Данные!$I$4:$I$3124)*($A48=Данные!$D$4:$D$3124)*(Данные!$E$4:$E$3124))</f>
        <v>0</v>
      </c>
      <c r="X48" s="26">
        <f>SUMPRODUCT((X$1=Данные!$I$4:$I$3124)*($A48=Данные!$D$4:$D$3124)*(Данные!$E$4:$E$3124))</f>
        <v>0</v>
      </c>
      <c r="Y48" s="26">
        <f>SUMPRODUCT((Y$1=Данные!$I$4:$I$3124)*($A48=Данные!$D$4:$D$3124)*(Данные!$E$4:$E$3124))</f>
        <v>0</v>
      </c>
      <c r="Z48" s="18">
        <f t="shared" si="20"/>
        <v>0</v>
      </c>
      <c r="AA48" s="89">
        <v>1000</v>
      </c>
      <c r="AB48" s="90"/>
      <c r="AC48" s="91">
        <f>3150000/1.2</f>
        <v>2625000</v>
      </c>
      <c r="AD48" s="21"/>
      <c r="AE48" s="21"/>
      <c r="AF48" s="21"/>
      <c r="AG48" s="21"/>
      <c r="AH48" s="21"/>
      <c r="AI48" s="21"/>
      <c r="AJ48" s="21"/>
      <c r="AK48" s="21"/>
      <c r="AL48" s="21"/>
      <c r="AM48" s="21"/>
      <c r="AN48" s="21"/>
    </row>
    <row r="49" spans="1:40" ht="9.9499999999999993" customHeight="1" x14ac:dyDescent="0.25">
      <c r="A49" s="57" t="s">
        <v>17</v>
      </c>
      <c r="B49" s="21"/>
      <c r="C49" s="21"/>
      <c r="D49" s="21"/>
      <c r="E49" s="26">
        <f>SUMPRODUCT((E$1=Данные!$I$4:$I$502)*($A49=Данные!$D$4:$D$502)*(Данные!$E$4:$E$502))</f>
        <v>0</v>
      </c>
      <c r="F49" s="26">
        <f>SUMPRODUCT((F$1=Данные!$I$4:$I$502)*($A49=Данные!$D$4:$D$502)*(Данные!$E$4:$E$502))</f>
        <v>0</v>
      </c>
      <c r="G49" s="26">
        <f>SUMPRODUCT((G$1=Данные!$I$4:$I$502)*($A49=Данные!$D$4:$D$502)*(Данные!$E$4:$E$502))</f>
        <v>0</v>
      </c>
      <c r="H49" s="26">
        <f>SUMPRODUCT((H$1=Данные!$I$4:$I$502)*($A49=Данные!$D$4:$D$502)*(Данные!$E$4:$E$502))</f>
        <v>0</v>
      </c>
      <c r="I49" s="26">
        <f>SUMPRODUCT((I$1=Данные!$I$4:$I$502)*($A49=Данные!$D$4:$D$502)*(Данные!$E$4:$E$502))</f>
        <v>80</v>
      </c>
      <c r="J49" s="26">
        <f>SUMPRODUCT((J$1=Данные!$I$4:$I$502)*($A49=Данные!$D$4:$D$502)*(Данные!$E$4:$E$502))</f>
        <v>0</v>
      </c>
      <c r="K49" s="26">
        <f>SUMPRODUCT((K$1=Данные!$I$4:$I$502)*($A49=Данные!$D$4:$D$502)*(Данные!$E$4:$E$502))</f>
        <v>0</v>
      </c>
      <c r="L49" s="26">
        <f>SUMPRODUCT((L$1=Данные!$I$4:$I$502)*($A49=Данные!$D$4:$D$502)*(Данные!$E$4:$E$502))</f>
        <v>0</v>
      </c>
      <c r="M49" s="26">
        <f>SUMPRODUCT((M$1=Данные!$I$4:$I$502)*($A49=Данные!$D$4:$D$502)*(Данные!$E$4:$E$502))</f>
        <v>0</v>
      </c>
      <c r="N49" s="26">
        <f>SUMPRODUCT((N$1=Данные!$I$4:$I$2377)*($A49=Данные!$D$4:$D$2377)*(Данные!$E$4:$E$2377))</f>
        <v>0</v>
      </c>
      <c r="O49" s="26">
        <f>SUMPRODUCT((O$1=Данные!$I$4:$I$3124)*($A49=Данные!$D$4:$D$3124)*(Данные!$E$4:$E$3124))</f>
        <v>0</v>
      </c>
      <c r="P49" s="26">
        <f>SUMPRODUCT((P$1=Данные!$I$4:$I$3124)*($A49=Данные!$D$4:$D$3124)*(Данные!$E$4:$E$3124))</f>
        <v>0</v>
      </c>
      <c r="Q49" s="26">
        <f>SUMPRODUCT((Q$1=Данные!$I$4:$I$3124)*($A49=Данные!$D$4:$D$3124)*(Данные!$E$4:$E$3124))</f>
        <v>0</v>
      </c>
      <c r="R49" s="26">
        <f>SUMPRODUCT((R$1=Данные!$I$4:$I$3124)*($A49=Данные!$D$4:$D$3124)*(Данные!$E$4:$E$3124))</f>
        <v>0</v>
      </c>
      <c r="S49" s="26">
        <f>SUMPRODUCT((S$1=Данные!$I$4:$I$3124)*($A49=Данные!$D$4:$D$3124)*(Данные!$E$4:$E$3124))</f>
        <v>40</v>
      </c>
      <c r="T49" s="26">
        <f>SUMPRODUCT((T$1=Данные!$I$4:$I$3124)*($A49=Данные!$D$4:$D$3124)*(Данные!$E$4:$E$3124))</f>
        <v>0</v>
      </c>
      <c r="U49" s="26">
        <f>SUMPRODUCT((U$1=Данные!$I$4:$I$3124)*($A49=Данные!$D$4:$D$3124)*(Данные!$E$4:$E$3124))</f>
        <v>0</v>
      </c>
      <c r="V49" s="26">
        <f>SUMPRODUCT((V$1=Данные!$I$4:$I$3124)*($A49=Данные!$D$4:$D$3124)*(Данные!$E$4:$E$3124))</f>
        <v>0</v>
      </c>
      <c r="W49" s="26">
        <f>SUMPRODUCT((W$1=Данные!$I$4:$I$3124)*($A49=Данные!$D$4:$D$3124)*(Данные!$E$4:$E$3124))</f>
        <v>0</v>
      </c>
      <c r="X49" s="26">
        <f>SUMPRODUCT((X$1=Данные!$I$4:$I$3124)*($A49=Данные!$D$4:$D$3124)*(Данные!$E$4:$E$3124))</f>
        <v>0</v>
      </c>
      <c r="Y49" s="26">
        <f>SUMPRODUCT((Y$1=Данные!$I$4:$I$3124)*($A49=Данные!$D$4:$D$3124)*(Данные!$E$4:$E$3124))</f>
        <v>0</v>
      </c>
      <c r="Z49" s="18">
        <f t="shared" si="20"/>
        <v>120</v>
      </c>
      <c r="AA49" s="89">
        <v>1000</v>
      </c>
      <c r="AB49" s="90"/>
      <c r="AC49" s="90"/>
      <c r="AD49" s="21"/>
      <c r="AE49" s="21"/>
      <c r="AF49" s="21"/>
      <c r="AG49" s="21"/>
      <c r="AH49" s="21"/>
      <c r="AI49" s="21"/>
      <c r="AJ49" s="21"/>
      <c r="AK49" s="21"/>
      <c r="AL49" s="21"/>
      <c r="AM49" s="21"/>
      <c r="AN49" s="21"/>
    </row>
    <row r="50" spans="1:40" ht="9.9499999999999993" customHeight="1" x14ac:dyDescent="0.25">
      <c r="A50" s="57" t="s">
        <v>34</v>
      </c>
      <c r="B50" s="21"/>
      <c r="C50" s="21"/>
      <c r="D50" s="21"/>
      <c r="E50" s="26">
        <f>SUMPRODUCT((E$1=Данные!$I$4:$I$502)*($A50=Данные!$D$4:$D$502)*(Данные!$E$4:$E$502))</f>
        <v>0</v>
      </c>
      <c r="F50" s="26">
        <f>SUMPRODUCT((F$1=Данные!$I$4:$I$502)*($A50=Данные!$D$4:$D$502)*(Данные!$E$4:$E$502))</f>
        <v>0</v>
      </c>
      <c r="G50" s="26">
        <f>SUMPRODUCT((G$1=Данные!$I$4:$I$502)*($A50=Данные!$D$4:$D$502)*(Данные!$E$4:$E$502))</f>
        <v>0</v>
      </c>
      <c r="H50" s="26">
        <f>SUMPRODUCT((H$1=Данные!$I$4:$I$502)*($A50=Данные!$D$4:$D$502)*(Данные!$E$4:$E$502))</f>
        <v>80</v>
      </c>
      <c r="I50" s="26">
        <f>SUMPRODUCT((I$1=Данные!$I$4:$I$502)*($A50=Данные!$D$4:$D$502)*(Данные!$E$4:$E$502))</f>
        <v>76</v>
      </c>
      <c r="J50" s="26">
        <f>SUMPRODUCT((J$1=Данные!$I$4:$I$502)*($A50=Данные!$D$4:$D$502)*(Данные!$E$4:$E$502))</f>
        <v>184</v>
      </c>
      <c r="K50" s="26">
        <f>SUMPRODUCT((K$1=Данные!$I$4:$I$502)*($A50=Данные!$D$4:$D$502)*(Данные!$E$4:$E$502))</f>
        <v>0</v>
      </c>
      <c r="L50" s="26">
        <f>SUMPRODUCT((L$1=Данные!$I$4:$I$502)*($A50=Данные!$D$4:$D$502)*(Данные!$E$4:$E$502))</f>
        <v>0</v>
      </c>
      <c r="M50" s="26">
        <f>SUMPRODUCT((M$1=Данные!$I$4:$I$502)*($A50=Данные!$D$4:$D$502)*(Данные!$E$4:$E$502))</f>
        <v>0</v>
      </c>
      <c r="N50" s="26">
        <f>SUMPRODUCT((N$1=Данные!$I$4:$I$2377)*($A50=Данные!$D$4:$D$2377)*(Данные!$E$4:$E$2377))</f>
        <v>126</v>
      </c>
      <c r="O50" s="26">
        <f>SUMPRODUCT((O$1=Данные!$I$4:$I$3124)*($A50=Данные!$D$4:$D$3124)*(Данные!$E$4:$E$3124))</f>
        <v>2</v>
      </c>
      <c r="P50" s="26">
        <f>SUMPRODUCT((P$1=Данные!$I$4:$I$3124)*($A50=Данные!$D$4:$D$3124)*(Данные!$E$4:$E$3124))</f>
        <v>8</v>
      </c>
      <c r="Q50" s="26">
        <f>SUMPRODUCT((Q$1=Данные!$I$4:$I$3124)*($A50=Данные!$D$4:$D$3124)*(Данные!$E$4:$E$3124))</f>
        <v>88</v>
      </c>
      <c r="R50" s="26">
        <f>SUMPRODUCT((R$1=Данные!$I$4:$I$3124)*($A50=Данные!$D$4:$D$3124)*(Данные!$E$4:$E$3124))</f>
        <v>4</v>
      </c>
      <c r="S50" s="26">
        <f>SUMPRODUCT((S$1=Данные!$I$4:$I$3124)*($A50=Данные!$D$4:$D$3124)*(Данные!$E$4:$E$3124))</f>
        <v>121</v>
      </c>
      <c r="T50" s="26">
        <f>SUMPRODUCT((T$1=Данные!$I$4:$I$3124)*($A50=Данные!$D$4:$D$3124)*(Данные!$E$4:$E$3124))</f>
        <v>10</v>
      </c>
      <c r="U50" s="26">
        <f>SUMPRODUCT((U$1=Данные!$I$4:$I$3124)*($A50=Данные!$D$4:$D$3124)*(Данные!$E$4:$E$3124))</f>
        <v>0</v>
      </c>
      <c r="V50" s="26">
        <f>SUMPRODUCT((V$1=Данные!$I$4:$I$3124)*($A50=Данные!$D$4:$D$3124)*(Данные!$E$4:$E$3124))</f>
        <v>0</v>
      </c>
      <c r="W50" s="26">
        <f>SUMPRODUCT((W$1=Данные!$I$4:$I$3124)*($A50=Данные!$D$4:$D$3124)*(Данные!$E$4:$E$3124))</f>
        <v>0</v>
      </c>
      <c r="X50" s="26">
        <f>SUMPRODUCT((X$1=Данные!$I$4:$I$3124)*($A50=Данные!$D$4:$D$3124)*(Данные!$E$4:$E$3124))</f>
        <v>0</v>
      </c>
      <c r="Y50" s="26">
        <f>SUMPRODUCT((Y$1=Данные!$I$4:$I$3124)*($A50=Данные!$D$4:$D$3124)*(Данные!$E$4:$E$3124))</f>
        <v>0</v>
      </c>
      <c r="Z50" s="18">
        <f t="shared" si="20"/>
        <v>699</v>
      </c>
      <c r="AA50" s="89">
        <v>1000</v>
      </c>
      <c r="AB50" s="90"/>
      <c r="AC50" s="90"/>
      <c r="AD50" s="21"/>
      <c r="AE50" s="21"/>
      <c r="AF50" s="21"/>
      <c r="AG50" s="21"/>
      <c r="AH50" s="21"/>
      <c r="AI50" s="21"/>
      <c r="AJ50" s="21"/>
      <c r="AK50" s="21"/>
      <c r="AL50" s="21"/>
      <c r="AM50" s="21"/>
      <c r="AN50" s="21"/>
    </row>
    <row r="51" spans="1:40" ht="9.9499999999999993" customHeight="1" x14ac:dyDescent="0.25">
      <c r="A51" s="57" t="s">
        <v>55</v>
      </c>
      <c r="B51" s="21"/>
      <c r="C51" s="21"/>
      <c r="D51" s="21"/>
      <c r="E51" s="26">
        <f>SUMPRODUCT((E$1=Данные!$I$4:$I$502)*($A51=Данные!$D$4:$D$502)*(Данные!$E$4:$E$502))</f>
        <v>0</v>
      </c>
      <c r="F51" s="26">
        <f>SUMPRODUCT((F$1=Данные!$I$4:$I$502)*($A51=Данные!$D$4:$D$502)*(Данные!$E$4:$E$502))</f>
        <v>0</v>
      </c>
      <c r="G51" s="26">
        <f>SUMPRODUCT((G$1=Данные!$I$4:$I$502)*($A51=Данные!$D$4:$D$502)*(Данные!$E$4:$E$502))</f>
        <v>0</v>
      </c>
      <c r="H51" s="26">
        <f>SUMPRODUCT((H$1=Данные!$I$4:$I$502)*($A51=Данные!$D$4:$D$502)*(Данные!$E$4:$E$502))</f>
        <v>0</v>
      </c>
      <c r="I51" s="26">
        <f>SUMPRODUCT((I$1=Данные!$I$4:$I$502)*($A51=Данные!$D$4:$D$502)*(Данные!$E$4:$E$502))</f>
        <v>0</v>
      </c>
      <c r="J51" s="26">
        <f>SUMPRODUCT((J$1=Данные!$I$4:$I$502)*($A51=Данные!$D$4:$D$502)*(Данные!$E$4:$E$502))</f>
        <v>0</v>
      </c>
      <c r="K51" s="26">
        <f>SUMPRODUCT((K$1=Данные!$I$4:$I$502)*($A51=Данные!$D$4:$D$502)*(Данные!$E$4:$E$502))</f>
        <v>0</v>
      </c>
      <c r="L51" s="26">
        <f>SUMPRODUCT((L$1=Данные!$I$4:$I$502)*($A51=Данные!$D$4:$D$502)*(Данные!$E$4:$E$502))</f>
        <v>0</v>
      </c>
      <c r="M51" s="26">
        <f>SUMPRODUCT((M$1=Данные!$I$4:$I$502)*($A51=Данные!$D$4:$D$502)*(Данные!$E$4:$E$502))</f>
        <v>0</v>
      </c>
      <c r="N51" s="26">
        <f>SUMPRODUCT((N$1=Данные!$I$4:$I$2377)*($A51=Данные!$D$4:$D$2377)*(Данные!$E$4:$E$2377))</f>
        <v>0</v>
      </c>
      <c r="O51" s="26">
        <f>SUMPRODUCT((O$1=Данные!$I$4:$I$3124)*($A51=Данные!$D$4:$D$3124)*(Данные!$E$4:$E$3124))</f>
        <v>0</v>
      </c>
      <c r="P51" s="26">
        <f>SUMPRODUCT((P$1=Данные!$I$4:$I$3124)*($A51=Данные!$D$4:$D$3124)*(Данные!$E$4:$E$3124))</f>
        <v>0</v>
      </c>
      <c r="Q51" s="26">
        <f>SUMPRODUCT((Q$1=Данные!$I$4:$I$3124)*($A51=Данные!$D$4:$D$3124)*(Данные!$E$4:$E$3124))</f>
        <v>0</v>
      </c>
      <c r="R51" s="26">
        <f>SUMPRODUCT((R$1=Данные!$I$4:$I$3124)*($A51=Данные!$D$4:$D$3124)*(Данные!$E$4:$E$3124))</f>
        <v>0</v>
      </c>
      <c r="S51" s="26">
        <f>SUMPRODUCT((S$1=Данные!$I$4:$I$3124)*($A51=Данные!$D$4:$D$3124)*(Данные!$E$4:$E$3124))</f>
        <v>0</v>
      </c>
      <c r="T51" s="26">
        <f>SUMPRODUCT((T$1=Данные!$I$4:$I$3124)*($A51=Данные!$D$4:$D$3124)*(Данные!$E$4:$E$3124))</f>
        <v>2</v>
      </c>
      <c r="U51" s="26">
        <f>SUMPRODUCT((U$1=Данные!$I$4:$I$3124)*($A51=Данные!$D$4:$D$3124)*(Данные!$E$4:$E$3124))</f>
        <v>154</v>
      </c>
      <c r="V51" s="26">
        <f>SUMPRODUCT((V$1=Данные!$I$4:$I$3124)*($A51=Данные!$D$4:$D$3124)*(Данные!$E$4:$E$3124))</f>
        <v>0</v>
      </c>
      <c r="W51" s="26">
        <f>SUMPRODUCT((W$1=Данные!$I$4:$I$3124)*($A51=Данные!$D$4:$D$3124)*(Данные!$E$4:$E$3124))</f>
        <v>0</v>
      </c>
      <c r="X51" s="26">
        <f>SUMPRODUCT((X$1=Данные!$I$4:$I$3124)*($A51=Данные!$D$4:$D$3124)*(Данные!$E$4:$E$3124))</f>
        <v>0</v>
      </c>
      <c r="Y51" s="26">
        <f>SUMPRODUCT((Y$1=Данные!$I$4:$I$3124)*($A51=Данные!$D$4:$D$3124)*(Данные!$E$4:$E$3124))</f>
        <v>0</v>
      </c>
      <c r="Z51" s="18">
        <f t="shared" si="20"/>
        <v>156</v>
      </c>
      <c r="AA51" s="89">
        <v>1000</v>
      </c>
      <c r="AB51" s="90"/>
      <c r="AC51" s="90"/>
      <c r="AD51" s="21"/>
      <c r="AE51" s="21"/>
      <c r="AF51" s="21"/>
      <c r="AG51" s="21"/>
      <c r="AH51" s="21"/>
      <c r="AI51" s="21"/>
      <c r="AJ51" s="21"/>
      <c r="AK51" s="21"/>
      <c r="AL51" s="21"/>
      <c r="AM51" s="21"/>
      <c r="AN51" s="21"/>
    </row>
    <row r="52" spans="1:40" ht="9.9499999999999993" customHeight="1" x14ac:dyDescent="0.25">
      <c r="A52" s="57" t="s">
        <v>56</v>
      </c>
      <c r="B52" s="21"/>
      <c r="C52" s="21"/>
      <c r="D52" s="21"/>
      <c r="E52" s="26">
        <f>SUMPRODUCT((E$1=Данные!$I$4:$I$502)*($A52=Данные!$D$4:$D$502)*(Данные!$E$4:$E$502))</f>
        <v>0</v>
      </c>
      <c r="F52" s="26">
        <f>SUMPRODUCT((F$1=Данные!$I$4:$I$502)*($A52=Данные!$D$4:$D$502)*(Данные!$E$4:$E$502))</f>
        <v>0</v>
      </c>
      <c r="G52" s="26">
        <f>SUMPRODUCT((G$1=Данные!$I$4:$I$502)*($A52=Данные!$D$4:$D$502)*(Данные!$E$4:$E$502))</f>
        <v>0</v>
      </c>
      <c r="H52" s="26">
        <f>SUMPRODUCT((H$1=Данные!$I$4:$I$502)*($A52=Данные!$D$4:$D$502)*(Данные!$E$4:$E$502))</f>
        <v>0</v>
      </c>
      <c r="I52" s="26">
        <f>SUMPRODUCT((I$1=Данные!$I$4:$I$502)*($A52=Данные!$D$4:$D$502)*(Данные!$E$4:$E$502))</f>
        <v>0</v>
      </c>
      <c r="J52" s="26">
        <f>SUMPRODUCT((J$1=Данные!$I$4:$I$502)*($A52=Данные!$D$4:$D$502)*(Данные!$E$4:$E$502))</f>
        <v>0</v>
      </c>
      <c r="K52" s="26">
        <f>SUMPRODUCT((K$1=Данные!$I$4:$I$502)*($A52=Данные!$D$4:$D$502)*(Данные!$E$4:$E$502))</f>
        <v>0</v>
      </c>
      <c r="L52" s="26">
        <f>SUMPRODUCT((L$1=Данные!$I$4:$I$502)*($A52=Данные!$D$4:$D$502)*(Данные!$E$4:$E$502))</f>
        <v>0</v>
      </c>
      <c r="M52" s="26">
        <f>SUMPRODUCT((M$1=Данные!$I$4:$I$502)*($A52=Данные!$D$4:$D$502)*(Данные!$E$4:$E$502))</f>
        <v>0</v>
      </c>
      <c r="N52" s="26">
        <f>SUMPRODUCT((N$1=Данные!$I$4:$I$2377)*($A52=Данные!$D$4:$D$2377)*(Данные!$E$4:$E$2377))</f>
        <v>0</v>
      </c>
      <c r="O52" s="26">
        <f>SUMPRODUCT((O$1=Данные!$I$4:$I$3124)*($A52=Данные!$D$4:$D$3124)*(Данные!$E$4:$E$3124))</f>
        <v>0</v>
      </c>
      <c r="P52" s="26">
        <f>SUMPRODUCT((P$1=Данные!$I$4:$I$3124)*($A52=Данные!$D$4:$D$3124)*(Данные!$E$4:$E$3124))</f>
        <v>0</v>
      </c>
      <c r="Q52" s="26">
        <f>SUMPRODUCT((Q$1=Данные!$I$4:$I$3124)*($A52=Данные!$D$4:$D$3124)*(Данные!$E$4:$E$3124))</f>
        <v>0</v>
      </c>
      <c r="R52" s="26">
        <f>SUMPRODUCT((R$1=Данные!$I$4:$I$3124)*($A52=Данные!$D$4:$D$3124)*(Данные!$E$4:$E$3124))</f>
        <v>0</v>
      </c>
      <c r="S52" s="26">
        <f>SUMPRODUCT((S$1=Данные!$I$4:$I$3124)*($A52=Данные!$D$4:$D$3124)*(Данные!$E$4:$E$3124))</f>
        <v>5</v>
      </c>
      <c r="T52" s="26">
        <f>SUMPRODUCT((T$1=Данные!$I$4:$I$3124)*($A52=Данные!$D$4:$D$3124)*(Данные!$E$4:$E$3124))</f>
        <v>0</v>
      </c>
      <c r="U52" s="26">
        <f>SUMPRODUCT((U$1=Данные!$I$4:$I$3124)*($A52=Данные!$D$4:$D$3124)*(Данные!$E$4:$E$3124))</f>
        <v>0</v>
      </c>
      <c r="V52" s="26">
        <f>SUMPRODUCT((V$1=Данные!$I$4:$I$3124)*($A52=Данные!$D$4:$D$3124)*(Данные!$E$4:$E$3124))</f>
        <v>0</v>
      </c>
      <c r="W52" s="26">
        <f>SUMPRODUCT((W$1=Данные!$I$4:$I$3124)*($A52=Данные!$D$4:$D$3124)*(Данные!$E$4:$E$3124))</f>
        <v>0</v>
      </c>
      <c r="X52" s="26">
        <f>SUMPRODUCT((X$1=Данные!$I$4:$I$3124)*($A52=Данные!$D$4:$D$3124)*(Данные!$E$4:$E$3124))</f>
        <v>0</v>
      </c>
      <c r="Y52" s="26">
        <f>SUMPRODUCT((Y$1=Данные!$I$4:$I$3124)*($A52=Данные!$D$4:$D$3124)*(Данные!$E$4:$E$3124))</f>
        <v>0</v>
      </c>
      <c r="Z52" s="18">
        <f t="shared" si="20"/>
        <v>5</v>
      </c>
      <c r="AA52" s="89">
        <v>1000</v>
      </c>
      <c r="AB52" s="90"/>
      <c r="AC52" s="90"/>
      <c r="AD52" s="21"/>
      <c r="AE52" s="21"/>
      <c r="AF52" s="21"/>
      <c r="AG52" s="21"/>
      <c r="AH52" s="21"/>
      <c r="AI52" s="21"/>
      <c r="AJ52" s="21"/>
      <c r="AK52" s="21"/>
      <c r="AL52" s="21"/>
      <c r="AM52" s="21"/>
      <c r="AN52" s="21"/>
    </row>
    <row r="53" spans="1:40" ht="9.9499999999999993" customHeight="1" x14ac:dyDescent="0.25">
      <c r="A53" s="57" t="s">
        <v>33</v>
      </c>
      <c r="B53" s="21"/>
      <c r="C53" s="21"/>
      <c r="D53" s="21"/>
      <c r="E53" s="26">
        <f>SUMPRODUCT((E$1=Данные!$I$4:$I$502)*($A53=Данные!$D$4:$D$502)*(Данные!$E$4:$E$502))</f>
        <v>0</v>
      </c>
      <c r="F53" s="26">
        <f>SUMPRODUCT((F$1=Данные!$I$4:$I$502)*($A53=Данные!$D$4:$D$502)*(Данные!$E$4:$E$502))</f>
        <v>0</v>
      </c>
      <c r="G53" s="26">
        <f>SUMPRODUCT((G$1=Данные!$I$4:$I$502)*($A53=Данные!$D$4:$D$502)*(Данные!$E$4:$E$502))</f>
        <v>0</v>
      </c>
      <c r="H53" s="26">
        <f>SUMPRODUCT((H$1=Данные!$I$4:$I$502)*($A53=Данные!$D$4:$D$502)*(Данные!$E$4:$E$502))</f>
        <v>0</v>
      </c>
      <c r="I53" s="26">
        <f>SUMPRODUCT((I$1=Данные!$I$4:$I$502)*($A53=Данные!$D$4:$D$502)*(Данные!$E$4:$E$502))</f>
        <v>0</v>
      </c>
      <c r="J53" s="26">
        <f>SUMPRODUCT((J$1=Данные!$I$4:$I$502)*($A53=Данные!$D$4:$D$502)*(Данные!$E$4:$E$502))</f>
        <v>0</v>
      </c>
      <c r="K53" s="26">
        <f>SUMPRODUCT((K$1=Данные!$I$4:$I$502)*($A53=Данные!$D$4:$D$502)*(Данные!$E$4:$E$502))</f>
        <v>0</v>
      </c>
      <c r="L53" s="26">
        <f>SUMPRODUCT((L$1=Данные!$I$4:$I$502)*($A53=Данные!$D$4:$D$502)*(Данные!$E$4:$E$502))</f>
        <v>0</v>
      </c>
      <c r="M53" s="26">
        <f>SUMPRODUCT((M$1=Данные!$I$4:$I$502)*($A53=Данные!$D$4:$D$502)*(Данные!$E$4:$E$502))</f>
        <v>0</v>
      </c>
      <c r="N53" s="26">
        <f>SUMPRODUCT((N$1=Данные!$I$4:$I$2377)*($A53=Данные!$D$4:$D$2377)*(Данные!$E$4:$E$2377))</f>
        <v>0</v>
      </c>
      <c r="O53" s="26">
        <f>SUMPRODUCT((O$1=Данные!$I$4:$I$3124)*($A53=Данные!$D$4:$D$3124)*(Данные!$E$4:$E$3124))</f>
        <v>0</v>
      </c>
      <c r="P53" s="26">
        <f>SUMPRODUCT((P$1=Данные!$I$4:$I$3124)*($A53=Данные!$D$4:$D$3124)*(Данные!$E$4:$E$3124))</f>
        <v>0</v>
      </c>
      <c r="Q53" s="26">
        <f>SUMPRODUCT((Q$1=Данные!$I$4:$I$3124)*($A53=Данные!$D$4:$D$3124)*(Данные!$E$4:$E$3124))</f>
        <v>0</v>
      </c>
      <c r="R53" s="26">
        <f>SUMPRODUCT((R$1=Данные!$I$4:$I$3124)*($A53=Данные!$D$4:$D$3124)*(Данные!$E$4:$E$3124))</f>
        <v>0</v>
      </c>
      <c r="S53" s="26">
        <f>SUMPRODUCT((S$1=Данные!$I$4:$I$3124)*($A53=Данные!$D$4:$D$3124)*(Данные!$E$4:$E$3124))</f>
        <v>0</v>
      </c>
      <c r="T53" s="26">
        <f>SUMPRODUCT((T$1=Данные!$I$4:$I$3124)*($A53=Данные!$D$4:$D$3124)*(Данные!$E$4:$E$3124))</f>
        <v>0</v>
      </c>
      <c r="U53" s="26">
        <f>SUMPRODUCT((U$1=Данные!$I$4:$I$3124)*($A53=Данные!$D$4:$D$3124)*(Данные!$E$4:$E$3124))</f>
        <v>0</v>
      </c>
      <c r="V53" s="26">
        <f>SUMPRODUCT((V$1=Данные!$I$4:$I$3124)*($A53=Данные!$D$4:$D$3124)*(Данные!$E$4:$E$3124))</f>
        <v>0</v>
      </c>
      <c r="W53" s="26">
        <f>SUMPRODUCT((W$1=Данные!$I$4:$I$3124)*($A53=Данные!$D$4:$D$3124)*(Данные!$E$4:$E$3124))</f>
        <v>0</v>
      </c>
      <c r="X53" s="26">
        <f>SUMPRODUCT((X$1=Данные!$I$4:$I$3124)*($A53=Данные!$D$4:$D$3124)*(Данные!$E$4:$E$3124))</f>
        <v>0</v>
      </c>
      <c r="Y53" s="26">
        <f>SUMPRODUCT((Y$1=Данные!$I$4:$I$3124)*($A53=Данные!$D$4:$D$3124)*(Данные!$E$4:$E$3124))</f>
        <v>0</v>
      </c>
      <c r="Z53" s="18">
        <f t="shared" si="20"/>
        <v>0</v>
      </c>
      <c r="AA53" s="89">
        <v>1000</v>
      </c>
      <c r="AB53" s="90"/>
      <c r="AC53" s="90"/>
      <c r="AD53" s="21"/>
      <c r="AE53" s="21"/>
      <c r="AF53" s="21"/>
      <c r="AG53" s="21"/>
      <c r="AH53" s="21"/>
      <c r="AI53" s="21"/>
      <c r="AJ53" s="21"/>
      <c r="AK53" s="21"/>
      <c r="AL53" s="21"/>
      <c r="AM53" s="21"/>
      <c r="AN53" s="21"/>
    </row>
    <row r="54" spans="1:40" ht="9.9499999999999993" customHeight="1" x14ac:dyDescent="0.25">
      <c r="A54" s="57" t="s">
        <v>57</v>
      </c>
      <c r="B54" s="21"/>
      <c r="C54" s="21"/>
      <c r="D54" s="21"/>
      <c r="E54" s="26">
        <f>SUMPRODUCT((E$1=Данные!$I$4:$I$502)*($A54=Данные!$D$4:$D$502)*(Данные!$E$4:$E$502))</f>
        <v>0</v>
      </c>
      <c r="F54" s="26">
        <f>SUMPRODUCT((F$1=Данные!$I$4:$I$502)*($A54=Данные!$D$4:$D$502)*(Данные!$E$4:$E$502))</f>
        <v>0</v>
      </c>
      <c r="G54" s="26">
        <f>SUMPRODUCT((G$1=Данные!$I$4:$I$502)*($A54=Данные!$D$4:$D$502)*(Данные!$E$4:$E$502))</f>
        <v>0</v>
      </c>
      <c r="H54" s="26">
        <f>SUMPRODUCT((H$1=Данные!$I$4:$I$502)*($A54=Данные!$D$4:$D$502)*(Данные!$E$4:$E$502))</f>
        <v>0</v>
      </c>
      <c r="I54" s="26">
        <f>SUMPRODUCT((I$1=Данные!$I$4:$I$502)*($A54=Данные!$D$4:$D$502)*(Данные!$E$4:$E$502))</f>
        <v>0</v>
      </c>
      <c r="J54" s="26">
        <f>SUMPRODUCT((J$1=Данные!$I$4:$I$502)*($A54=Данные!$D$4:$D$502)*(Данные!$E$4:$E$502))</f>
        <v>0</v>
      </c>
      <c r="K54" s="26">
        <f>SUMPRODUCT((K$1=Данные!$I$4:$I$502)*($A54=Данные!$D$4:$D$502)*(Данные!$E$4:$E$502))</f>
        <v>0</v>
      </c>
      <c r="L54" s="26">
        <f>SUMPRODUCT((L$1=Данные!$I$4:$I$502)*($A54=Данные!$D$4:$D$502)*(Данные!$E$4:$E$502))</f>
        <v>0</v>
      </c>
      <c r="M54" s="26">
        <f>SUMPRODUCT((M$1=Данные!$I$4:$I$502)*($A54=Данные!$D$4:$D$502)*(Данные!$E$4:$E$502))</f>
        <v>0</v>
      </c>
      <c r="N54" s="26">
        <f>SUMPRODUCT((N$1=Данные!$I$4:$I$2377)*($A54=Данные!$D$4:$D$2377)*(Данные!$E$4:$E$2377))</f>
        <v>0</v>
      </c>
      <c r="O54" s="26">
        <f>SUMPRODUCT((O$1=Данные!$I$4:$I$3124)*($A54=Данные!$D$4:$D$3124)*(Данные!$E$4:$E$3124))</f>
        <v>0</v>
      </c>
      <c r="P54" s="26">
        <f>SUMPRODUCT((P$1=Данные!$I$4:$I$3124)*($A54=Данные!$D$4:$D$3124)*(Данные!$E$4:$E$3124))</f>
        <v>0</v>
      </c>
      <c r="Q54" s="26">
        <f>SUMPRODUCT((Q$1=Данные!$I$4:$I$3124)*($A54=Данные!$D$4:$D$3124)*(Данные!$E$4:$E$3124))</f>
        <v>0</v>
      </c>
      <c r="R54" s="26">
        <f>SUMPRODUCT((R$1=Данные!$I$4:$I$3124)*($A54=Данные!$D$4:$D$3124)*(Данные!$E$4:$E$3124))</f>
        <v>0</v>
      </c>
      <c r="S54" s="26">
        <f>SUMPRODUCT((S$1=Данные!$I$4:$I$3124)*($A54=Данные!$D$4:$D$3124)*(Данные!$E$4:$E$3124))</f>
        <v>0</v>
      </c>
      <c r="T54" s="26">
        <f>SUMPRODUCT((T$1=Данные!$I$4:$I$3124)*($A54=Данные!$D$4:$D$3124)*(Данные!$E$4:$E$3124))</f>
        <v>0</v>
      </c>
      <c r="U54" s="26">
        <f>SUMPRODUCT((U$1=Данные!$I$4:$I$3124)*($A54=Данные!$D$4:$D$3124)*(Данные!$E$4:$E$3124))</f>
        <v>0</v>
      </c>
      <c r="V54" s="26">
        <f>SUMPRODUCT((V$1=Данные!$I$4:$I$3124)*($A54=Данные!$D$4:$D$3124)*(Данные!$E$4:$E$3124))</f>
        <v>0</v>
      </c>
      <c r="W54" s="26">
        <f>SUMPRODUCT((W$1=Данные!$I$4:$I$3124)*($A54=Данные!$D$4:$D$3124)*(Данные!$E$4:$E$3124))</f>
        <v>0</v>
      </c>
      <c r="X54" s="26">
        <f>SUMPRODUCT((X$1=Данные!$I$4:$I$3124)*($A54=Данные!$D$4:$D$3124)*(Данные!$E$4:$E$3124))</f>
        <v>0</v>
      </c>
      <c r="Y54" s="26">
        <f>SUMPRODUCT((Y$1=Данные!$I$4:$I$3124)*($A54=Данные!$D$4:$D$3124)*(Данные!$E$4:$E$3124))</f>
        <v>0</v>
      </c>
      <c r="Z54" s="18">
        <f t="shared" si="20"/>
        <v>0</v>
      </c>
      <c r="AA54" s="89">
        <v>1000</v>
      </c>
      <c r="AB54" s="90"/>
      <c r="AC54" s="90"/>
      <c r="AD54" s="21"/>
      <c r="AE54" s="21"/>
      <c r="AF54" s="21"/>
      <c r="AG54" s="21"/>
      <c r="AH54" s="21"/>
      <c r="AI54" s="21"/>
      <c r="AJ54" s="21"/>
      <c r="AK54" s="21"/>
      <c r="AL54" s="21"/>
      <c r="AM54" s="21"/>
      <c r="AN54" s="21"/>
    </row>
    <row r="55" spans="1:40" ht="9.9499999999999993" customHeight="1" x14ac:dyDescent="0.25">
      <c r="A55" s="57" t="s">
        <v>16</v>
      </c>
      <c r="B55" s="21"/>
      <c r="C55" s="21"/>
      <c r="D55" s="21"/>
      <c r="E55" s="26">
        <f>SUMPRODUCT((E$1=Данные!$I$4:$I$502)*($A55=Данные!$D$4:$D$502)*(Данные!$E$4:$E$502))</f>
        <v>0</v>
      </c>
      <c r="F55" s="26">
        <f>SUMPRODUCT((F$1=Данные!$I$4:$I$502)*($A55=Данные!$D$4:$D$502)*(Данные!$E$4:$E$502))</f>
        <v>0</v>
      </c>
      <c r="G55" s="26">
        <f>SUMPRODUCT((G$1=Данные!$I$4:$I$502)*($A55=Данные!$D$4:$D$502)*(Данные!$E$4:$E$502))</f>
        <v>0</v>
      </c>
      <c r="H55" s="26">
        <f>SUMPRODUCT((H$1=Данные!$I$4:$I$502)*($A55=Данные!$D$4:$D$502)*(Данные!$E$4:$E$502))</f>
        <v>100</v>
      </c>
      <c r="I55" s="26">
        <f>SUMPRODUCT((I$1=Данные!$I$4:$I$502)*($A55=Данные!$D$4:$D$502)*(Данные!$E$4:$E$502))</f>
        <v>8</v>
      </c>
      <c r="J55" s="26">
        <f>SUMPRODUCT((J$1=Данные!$I$4:$I$502)*($A55=Данные!$D$4:$D$502)*(Данные!$E$4:$E$502))</f>
        <v>36</v>
      </c>
      <c r="K55" s="26">
        <f>SUMPRODUCT((K$1=Данные!$I$4:$I$502)*($A55=Данные!$D$4:$D$502)*(Данные!$E$4:$E$502))</f>
        <v>88</v>
      </c>
      <c r="L55" s="26">
        <f>SUMPRODUCT((L$1=Данные!$I$4:$I$502)*($A55=Данные!$D$4:$D$502)*(Данные!$E$4:$E$502))</f>
        <v>0</v>
      </c>
      <c r="M55" s="26">
        <f>SUMPRODUCT((M$1=Данные!$I$4:$I$502)*($A55=Данные!$D$4:$D$502)*(Данные!$E$4:$E$502))</f>
        <v>0</v>
      </c>
      <c r="N55" s="26">
        <f>SUMPRODUCT((N$1=Данные!$I$4:$I$2377)*($A55=Данные!$D$4:$D$2377)*(Данные!$E$4:$E$2377))</f>
        <v>92</v>
      </c>
      <c r="O55" s="26">
        <f>SUMPRODUCT((O$1=Данные!$I$4:$I$3124)*($A55=Данные!$D$4:$D$3124)*(Данные!$E$4:$E$3124))</f>
        <v>8</v>
      </c>
      <c r="P55" s="26">
        <f>SUMPRODUCT((P$1=Данные!$I$4:$I$3124)*($A55=Данные!$D$4:$D$3124)*(Данные!$E$4:$E$3124))</f>
        <v>126</v>
      </c>
      <c r="Q55" s="26">
        <f>SUMPRODUCT((Q$1=Данные!$I$4:$I$3124)*($A55=Данные!$D$4:$D$3124)*(Данные!$E$4:$E$3124))</f>
        <v>88</v>
      </c>
      <c r="R55" s="26">
        <f>SUMPRODUCT((R$1=Данные!$I$4:$I$3124)*($A55=Данные!$D$4:$D$3124)*(Данные!$E$4:$E$3124))</f>
        <v>160</v>
      </c>
      <c r="S55" s="26">
        <f>SUMPRODUCT((S$1=Данные!$I$4:$I$3124)*($A55=Данные!$D$4:$D$3124)*(Данные!$E$4:$E$3124))</f>
        <v>184</v>
      </c>
      <c r="T55" s="26">
        <f>SUMPRODUCT((T$1=Данные!$I$4:$I$3124)*($A55=Данные!$D$4:$D$3124)*(Данные!$E$4:$E$3124))</f>
        <v>56</v>
      </c>
      <c r="U55" s="26">
        <f>SUMPRODUCT((U$1=Данные!$I$4:$I$3124)*($A55=Данные!$D$4:$D$3124)*(Данные!$E$4:$E$3124))</f>
        <v>64</v>
      </c>
      <c r="V55" s="26">
        <f>SUMPRODUCT((V$1=Данные!$I$4:$I$3124)*($A55=Данные!$D$4:$D$3124)*(Данные!$E$4:$E$3124))</f>
        <v>0</v>
      </c>
      <c r="W55" s="26">
        <f>SUMPRODUCT((W$1=Данные!$I$4:$I$3124)*($A55=Данные!$D$4:$D$3124)*(Данные!$E$4:$E$3124))</f>
        <v>0</v>
      </c>
      <c r="X55" s="26">
        <f>SUMPRODUCT((X$1=Данные!$I$4:$I$3124)*($A55=Данные!$D$4:$D$3124)*(Данные!$E$4:$E$3124))</f>
        <v>0</v>
      </c>
      <c r="Y55" s="26">
        <f>SUMPRODUCT((Y$1=Данные!$I$4:$I$3124)*($A55=Данные!$D$4:$D$3124)*(Данные!$E$4:$E$3124))</f>
        <v>0</v>
      </c>
      <c r="Z55" s="18">
        <f t="shared" si="20"/>
        <v>1010</v>
      </c>
      <c r="AA55" s="89">
        <v>1000</v>
      </c>
      <c r="AB55" s="90"/>
      <c r="AC55" s="90"/>
      <c r="AD55" s="21"/>
      <c r="AE55" s="21"/>
      <c r="AF55" s="21"/>
      <c r="AG55" s="21"/>
      <c r="AH55" s="21"/>
      <c r="AI55" s="21"/>
      <c r="AJ55" s="21"/>
      <c r="AK55" s="21"/>
      <c r="AL55" s="21"/>
      <c r="AM55" s="21"/>
      <c r="AN55" s="21"/>
    </row>
    <row r="56" spans="1:40" ht="9.9499999999999993" customHeight="1" x14ac:dyDescent="0.25">
      <c r="A56" s="57" t="s">
        <v>36</v>
      </c>
      <c r="B56" s="21"/>
      <c r="C56" s="21"/>
      <c r="D56" s="21"/>
      <c r="E56" s="26">
        <f>SUMPRODUCT((E$1=Данные!$I$4:$I$502)*($A56=Данные!$D$4:$D$502)*(Данные!$E$4:$E$502))</f>
        <v>0</v>
      </c>
      <c r="F56" s="26">
        <f>SUMPRODUCT((F$1=Данные!$I$4:$I$502)*($A56=Данные!$D$4:$D$502)*(Данные!$E$4:$E$502))</f>
        <v>0</v>
      </c>
      <c r="G56" s="26">
        <f>SUMPRODUCT((G$1=Данные!$I$4:$I$502)*($A56=Данные!$D$4:$D$502)*(Данные!$E$4:$E$502))</f>
        <v>0</v>
      </c>
      <c r="H56" s="26">
        <f>SUMPRODUCT((H$1=Данные!$I$4:$I$502)*($A56=Данные!$D$4:$D$502)*(Данные!$E$4:$E$502))</f>
        <v>40</v>
      </c>
      <c r="I56" s="26">
        <f>SUMPRODUCT((I$1=Данные!$I$4:$I$502)*($A56=Данные!$D$4:$D$502)*(Данные!$E$4:$E$502))</f>
        <v>0</v>
      </c>
      <c r="J56" s="26">
        <f>SUMPRODUCT((J$1=Данные!$I$4:$I$502)*($A56=Данные!$D$4:$D$502)*(Данные!$E$4:$E$502))</f>
        <v>0</v>
      </c>
      <c r="K56" s="26">
        <f>SUMPRODUCT((K$1=Данные!$I$4:$I$502)*($A56=Данные!$D$4:$D$502)*(Данные!$E$4:$E$502))</f>
        <v>0</v>
      </c>
      <c r="L56" s="26">
        <f>SUMPRODUCT((L$1=Данные!$I$4:$I$502)*($A56=Данные!$D$4:$D$502)*(Данные!$E$4:$E$502))</f>
        <v>0</v>
      </c>
      <c r="M56" s="26">
        <f>SUMPRODUCT((M$1=Данные!$I$4:$I$502)*($A56=Данные!$D$4:$D$502)*(Данные!$E$4:$E$502))</f>
        <v>0</v>
      </c>
      <c r="N56" s="26">
        <f>SUMPRODUCT((N$1=Данные!$I$4:$I$2377)*($A56=Данные!$D$4:$D$2377)*(Данные!$E$4:$E$2377))</f>
        <v>0</v>
      </c>
      <c r="O56" s="26">
        <f>SUMPRODUCT((O$1=Данные!$I$4:$I$3124)*($A56=Данные!$D$4:$D$3124)*(Данные!$E$4:$E$3124))</f>
        <v>0</v>
      </c>
      <c r="P56" s="26">
        <f>SUMPRODUCT((P$1=Данные!$I$4:$I$3124)*($A56=Данные!$D$4:$D$3124)*(Данные!$E$4:$E$3124))</f>
        <v>0</v>
      </c>
      <c r="Q56" s="26">
        <f>SUMPRODUCT((Q$1=Данные!$I$4:$I$3124)*($A56=Данные!$D$4:$D$3124)*(Данные!$E$4:$E$3124))</f>
        <v>0</v>
      </c>
      <c r="R56" s="26">
        <f>SUMPRODUCT((R$1=Данные!$I$4:$I$3124)*($A56=Данные!$D$4:$D$3124)*(Данные!$E$4:$E$3124))</f>
        <v>0</v>
      </c>
      <c r="S56" s="26">
        <f>SUMPRODUCT((S$1=Данные!$I$4:$I$3124)*($A56=Данные!$D$4:$D$3124)*(Данные!$E$4:$E$3124))</f>
        <v>0</v>
      </c>
      <c r="T56" s="26">
        <f>SUMPRODUCT((T$1=Данные!$I$4:$I$3124)*($A56=Данные!$D$4:$D$3124)*(Данные!$E$4:$E$3124))</f>
        <v>0</v>
      </c>
      <c r="U56" s="26">
        <f>SUMPRODUCT((U$1=Данные!$I$4:$I$3124)*($A56=Данные!$D$4:$D$3124)*(Данные!$E$4:$E$3124))</f>
        <v>0</v>
      </c>
      <c r="V56" s="26">
        <f>SUMPRODUCT((V$1=Данные!$I$4:$I$3124)*($A56=Данные!$D$4:$D$3124)*(Данные!$E$4:$E$3124))</f>
        <v>0</v>
      </c>
      <c r="W56" s="26">
        <f>SUMPRODUCT((W$1=Данные!$I$4:$I$3124)*($A56=Данные!$D$4:$D$3124)*(Данные!$E$4:$E$3124))</f>
        <v>0</v>
      </c>
      <c r="X56" s="26">
        <f>SUMPRODUCT((X$1=Данные!$I$4:$I$3124)*($A56=Данные!$D$4:$D$3124)*(Данные!$E$4:$E$3124))</f>
        <v>0</v>
      </c>
      <c r="Y56" s="26">
        <f>SUMPRODUCT((Y$1=Данные!$I$4:$I$3124)*($A56=Данные!$D$4:$D$3124)*(Данные!$E$4:$E$3124))</f>
        <v>0</v>
      </c>
      <c r="Z56" s="18">
        <f t="shared" si="20"/>
        <v>40</v>
      </c>
      <c r="AA56" s="89">
        <v>1000</v>
      </c>
      <c r="AB56" s="90"/>
      <c r="AC56" s="90"/>
      <c r="AD56" s="21"/>
      <c r="AE56" s="21"/>
      <c r="AF56" s="21"/>
      <c r="AG56" s="21"/>
      <c r="AH56" s="21"/>
      <c r="AI56" s="21"/>
      <c r="AJ56" s="21"/>
      <c r="AK56" s="21"/>
      <c r="AL56" s="21"/>
      <c r="AM56" s="21"/>
      <c r="AN56" s="21"/>
    </row>
    <row r="57" spans="1:40" ht="9.9499999999999993" customHeight="1" x14ac:dyDescent="0.25">
      <c r="A57" s="57" t="s">
        <v>22</v>
      </c>
      <c r="B57" s="21"/>
      <c r="C57" s="21"/>
      <c r="D57" s="21"/>
      <c r="E57" s="26">
        <f>SUMPRODUCT((E$1=Данные!$I$4:$I$502)*($A57=Данные!$D$4:$D$502)*(Данные!$E$4:$E$502))</f>
        <v>0</v>
      </c>
      <c r="F57" s="26">
        <f>SUMPRODUCT((F$1=Данные!$I$4:$I$502)*($A57=Данные!$D$4:$D$502)*(Данные!$E$4:$E$502))</f>
        <v>0</v>
      </c>
      <c r="G57" s="26">
        <f>SUMPRODUCT((G$1=Данные!$I$4:$I$502)*($A57=Данные!$D$4:$D$502)*(Данные!$E$4:$E$502))</f>
        <v>0</v>
      </c>
      <c r="H57" s="26">
        <f>SUMPRODUCT((H$1=Данные!$I$4:$I$502)*($A57=Данные!$D$4:$D$502)*(Данные!$E$4:$E$502))</f>
        <v>0</v>
      </c>
      <c r="I57" s="26">
        <f>SUMPRODUCT((I$1=Данные!$I$4:$I$502)*($A57=Данные!$D$4:$D$502)*(Данные!$E$4:$E$502))</f>
        <v>0</v>
      </c>
      <c r="J57" s="26">
        <f>SUMPRODUCT((J$1=Данные!$I$4:$I$502)*($A57=Данные!$D$4:$D$502)*(Данные!$E$4:$E$502))</f>
        <v>40</v>
      </c>
      <c r="K57" s="26">
        <f>SUMPRODUCT((K$1=Данные!$I$4:$I$502)*($A57=Данные!$D$4:$D$502)*(Данные!$E$4:$E$502))</f>
        <v>0</v>
      </c>
      <c r="L57" s="26">
        <f>SUMPRODUCT((L$1=Данные!$I$4:$I$502)*($A57=Данные!$D$4:$D$502)*(Данные!$E$4:$E$502))</f>
        <v>0</v>
      </c>
      <c r="M57" s="26">
        <f>SUMPRODUCT((M$1=Данные!$I$4:$I$502)*($A57=Данные!$D$4:$D$502)*(Данные!$E$4:$E$502))</f>
        <v>0</v>
      </c>
      <c r="N57" s="26">
        <f>SUMPRODUCT((N$1=Данные!$I$4:$I$2377)*($A57=Данные!$D$4:$D$2377)*(Данные!$E$4:$E$2377))</f>
        <v>8</v>
      </c>
      <c r="O57" s="26">
        <f>SUMPRODUCT((O$1=Данные!$I$4:$I$3124)*($A57=Данные!$D$4:$D$3124)*(Данные!$E$4:$E$3124))</f>
        <v>0</v>
      </c>
      <c r="P57" s="26">
        <f>SUMPRODUCT((P$1=Данные!$I$4:$I$3124)*($A57=Данные!$D$4:$D$3124)*(Данные!$E$4:$E$3124))</f>
        <v>0</v>
      </c>
      <c r="Q57" s="26">
        <f>SUMPRODUCT((Q$1=Данные!$I$4:$I$3124)*($A57=Данные!$D$4:$D$3124)*(Данные!$E$4:$E$3124))</f>
        <v>0</v>
      </c>
      <c r="R57" s="26">
        <f>SUMPRODUCT((R$1=Данные!$I$4:$I$3124)*($A57=Данные!$D$4:$D$3124)*(Данные!$E$4:$E$3124))</f>
        <v>0</v>
      </c>
      <c r="S57" s="26">
        <f>SUMPRODUCT((S$1=Данные!$I$4:$I$3124)*($A57=Данные!$D$4:$D$3124)*(Данные!$E$4:$E$3124))</f>
        <v>303</v>
      </c>
      <c r="T57" s="26">
        <f>SUMPRODUCT((T$1=Данные!$I$4:$I$3124)*($A57=Данные!$D$4:$D$3124)*(Данные!$E$4:$E$3124))</f>
        <v>240</v>
      </c>
      <c r="U57" s="26">
        <f>SUMPRODUCT((U$1=Данные!$I$4:$I$3124)*($A57=Данные!$D$4:$D$3124)*(Данные!$E$4:$E$3124))</f>
        <v>272</v>
      </c>
      <c r="V57" s="26">
        <f>SUMPRODUCT((V$1=Данные!$I$4:$I$3124)*($A57=Данные!$D$4:$D$3124)*(Данные!$E$4:$E$3124))</f>
        <v>0</v>
      </c>
      <c r="W57" s="26">
        <f>SUMPRODUCT((W$1=Данные!$I$4:$I$3124)*($A57=Данные!$D$4:$D$3124)*(Данные!$E$4:$E$3124))</f>
        <v>0</v>
      </c>
      <c r="X57" s="26">
        <f>SUMPRODUCT((X$1=Данные!$I$4:$I$3124)*($A57=Данные!$D$4:$D$3124)*(Данные!$E$4:$E$3124))</f>
        <v>0</v>
      </c>
      <c r="Y57" s="26">
        <f>SUMPRODUCT((Y$1=Данные!$I$4:$I$3124)*($A57=Данные!$D$4:$D$3124)*(Данные!$E$4:$E$3124))</f>
        <v>0</v>
      </c>
      <c r="Z57" s="18">
        <f t="shared" si="20"/>
        <v>863</v>
      </c>
      <c r="AA57" s="89">
        <v>1000</v>
      </c>
      <c r="AB57" s="90"/>
      <c r="AC57" s="90"/>
      <c r="AD57" s="21"/>
      <c r="AE57" s="21"/>
      <c r="AF57" s="21"/>
      <c r="AG57" s="21"/>
      <c r="AH57" s="21"/>
      <c r="AI57" s="21"/>
      <c r="AJ57" s="21"/>
      <c r="AK57" s="21"/>
      <c r="AL57" s="21"/>
      <c r="AM57" s="21"/>
      <c r="AN57" s="21"/>
    </row>
    <row r="58" spans="1:40" ht="9.9499999999999993" customHeight="1" x14ac:dyDescent="0.25">
      <c r="A58" s="57" t="s">
        <v>38</v>
      </c>
      <c r="B58" s="21"/>
      <c r="C58" s="21"/>
      <c r="D58" s="21"/>
      <c r="E58" s="26">
        <f>SUMPRODUCT((E$1=Данные!$I$4:$I$502)*($A58=Данные!$D$4:$D$502)*(Данные!$E$4:$E$502))</f>
        <v>0</v>
      </c>
      <c r="F58" s="26">
        <f>SUMPRODUCT((F$1=Данные!$I$4:$I$502)*($A58=Данные!$D$4:$D$502)*(Данные!$E$4:$E$502))</f>
        <v>0</v>
      </c>
      <c r="G58" s="26">
        <f>SUMPRODUCT((G$1=Данные!$I$4:$I$502)*($A58=Данные!$D$4:$D$502)*(Данные!$E$4:$E$502))</f>
        <v>0</v>
      </c>
      <c r="H58" s="26">
        <f>SUMPRODUCT((H$1=Данные!$I$4:$I$502)*($A58=Данные!$D$4:$D$502)*(Данные!$E$4:$E$502))</f>
        <v>80</v>
      </c>
      <c r="I58" s="26">
        <f>SUMPRODUCT((I$1=Данные!$I$4:$I$502)*($A58=Данные!$D$4:$D$502)*(Данные!$E$4:$E$502))</f>
        <v>0</v>
      </c>
      <c r="J58" s="26">
        <f>SUMPRODUCT((J$1=Данные!$I$4:$I$502)*($A58=Данные!$D$4:$D$502)*(Данные!$E$4:$E$502))</f>
        <v>0</v>
      </c>
      <c r="K58" s="26">
        <f>SUMPRODUCT((K$1=Данные!$I$4:$I$502)*($A58=Данные!$D$4:$D$502)*(Данные!$E$4:$E$502))</f>
        <v>0</v>
      </c>
      <c r="L58" s="26">
        <f>SUMPRODUCT((L$1=Данные!$I$4:$I$502)*($A58=Данные!$D$4:$D$502)*(Данные!$E$4:$E$502))</f>
        <v>0</v>
      </c>
      <c r="M58" s="26">
        <f>SUMPRODUCT((M$1=Данные!$I$4:$I$502)*($A58=Данные!$D$4:$D$502)*(Данные!$E$4:$E$502))</f>
        <v>0</v>
      </c>
      <c r="N58" s="26">
        <f>SUMPRODUCT((N$1=Данные!$I$4:$I$2377)*($A58=Данные!$D$4:$D$2377)*(Данные!$E$4:$E$2377))</f>
        <v>104</v>
      </c>
      <c r="O58" s="26">
        <f>SUMPRODUCT((O$1=Данные!$I$4:$I$3124)*($A58=Данные!$D$4:$D$3124)*(Данные!$E$4:$E$3124))</f>
        <v>0</v>
      </c>
      <c r="P58" s="26">
        <f>SUMPRODUCT((P$1=Данные!$I$4:$I$3124)*($A58=Данные!$D$4:$D$3124)*(Данные!$E$4:$E$3124))</f>
        <v>0</v>
      </c>
      <c r="Q58" s="26">
        <f>SUMPRODUCT((Q$1=Данные!$I$4:$I$3124)*($A58=Данные!$D$4:$D$3124)*(Данные!$E$4:$E$3124))</f>
        <v>28</v>
      </c>
      <c r="R58" s="26">
        <f>SUMPRODUCT((R$1=Данные!$I$4:$I$3124)*($A58=Данные!$D$4:$D$3124)*(Данные!$E$4:$E$3124))</f>
        <v>80</v>
      </c>
      <c r="S58" s="26">
        <f>SUMPRODUCT((S$1=Данные!$I$4:$I$3124)*($A58=Данные!$D$4:$D$3124)*(Данные!$E$4:$E$3124))</f>
        <v>42</v>
      </c>
      <c r="T58" s="26">
        <f>SUMPRODUCT((T$1=Данные!$I$4:$I$3124)*($A58=Данные!$D$4:$D$3124)*(Данные!$E$4:$E$3124))</f>
        <v>0</v>
      </c>
      <c r="U58" s="26">
        <f>SUMPRODUCT((U$1=Данные!$I$4:$I$3124)*($A58=Данные!$D$4:$D$3124)*(Данные!$E$4:$E$3124))</f>
        <v>0</v>
      </c>
      <c r="V58" s="26">
        <f>SUMPRODUCT((V$1=Данные!$I$4:$I$3124)*($A58=Данные!$D$4:$D$3124)*(Данные!$E$4:$E$3124))</f>
        <v>0</v>
      </c>
      <c r="W58" s="26">
        <f>SUMPRODUCT((W$1=Данные!$I$4:$I$3124)*($A58=Данные!$D$4:$D$3124)*(Данные!$E$4:$E$3124))</f>
        <v>0</v>
      </c>
      <c r="X58" s="26">
        <f>SUMPRODUCT((X$1=Данные!$I$4:$I$3124)*($A58=Данные!$D$4:$D$3124)*(Данные!$E$4:$E$3124))</f>
        <v>0</v>
      </c>
      <c r="Y58" s="26">
        <f>SUMPRODUCT((Y$1=Данные!$I$4:$I$3124)*($A58=Данные!$D$4:$D$3124)*(Данные!$E$4:$E$3124))</f>
        <v>0</v>
      </c>
      <c r="Z58" s="18">
        <f t="shared" si="20"/>
        <v>334</v>
      </c>
      <c r="AA58" s="89">
        <v>1000</v>
      </c>
      <c r="AB58" s="90"/>
      <c r="AC58" s="90"/>
      <c r="AD58" s="21"/>
      <c r="AE58" s="21"/>
      <c r="AF58" s="21"/>
      <c r="AG58" s="21"/>
      <c r="AH58" s="21"/>
      <c r="AI58" s="21"/>
      <c r="AJ58" s="21"/>
      <c r="AK58" s="21"/>
      <c r="AL58" s="21"/>
      <c r="AM58" s="21"/>
      <c r="AN58" s="21"/>
    </row>
    <row r="59" spans="1:40" ht="9.9499999999999993" customHeight="1" x14ac:dyDescent="0.25">
      <c r="A59" s="57" t="s">
        <v>41</v>
      </c>
      <c r="B59" s="21"/>
      <c r="C59" s="21"/>
      <c r="D59" s="21"/>
      <c r="E59" s="26">
        <f>SUMPRODUCT((E$1=Данные!$I$4:$I$502)*($A59=Данные!$D$4:$D$502)*(Данные!$E$4:$E$502))</f>
        <v>0</v>
      </c>
      <c r="F59" s="26">
        <f>SUMPRODUCT((F$1=Данные!$I$4:$I$502)*($A59=Данные!$D$4:$D$502)*(Данные!$E$4:$E$502))</f>
        <v>0</v>
      </c>
      <c r="G59" s="26">
        <f>SUMPRODUCT((G$1=Данные!$I$4:$I$502)*($A59=Данные!$D$4:$D$502)*(Данные!$E$4:$E$502))</f>
        <v>0</v>
      </c>
      <c r="H59" s="26">
        <f>SUMPRODUCT((H$1=Данные!$I$4:$I$502)*($A59=Данные!$D$4:$D$502)*(Данные!$E$4:$E$502))</f>
        <v>16</v>
      </c>
      <c r="I59" s="26">
        <f>SUMPRODUCT((I$1=Данные!$I$4:$I$502)*($A59=Данные!$D$4:$D$502)*(Данные!$E$4:$E$502))</f>
        <v>32</v>
      </c>
      <c r="J59" s="26">
        <f>SUMPRODUCT((J$1=Данные!$I$4:$I$502)*($A59=Данные!$D$4:$D$502)*(Данные!$E$4:$E$502))</f>
        <v>8</v>
      </c>
      <c r="K59" s="26">
        <f>SUMPRODUCT((K$1=Данные!$I$4:$I$502)*($A59=Данные!$D$4:$D$502)*(Данные!$E$4:$E$502))</f>
        <v>0</v>
      </c>
      <c r="L59" s="26">
        <f>SUMPRODUCT((L$1=Данные!$I$4:$I$502)*($A59=Данные!$D$4:$D$502)*(Данные!$E$4:$E$502))</f>
        <v>0</v>
      </c>
      <c r="M59" s="26">
        <f>SUMPRODUCT((M$1=Данные!$I$4:$I$502)*($A59=Данные!$D$4:$D$502)*(Данные!$E$4:$E$502))</f>
        <v>0</v>
      </c>
      <c r="N59" s="26">
        <f>SUMPRODUCT((N$1=Данные!$I$4:$I$2377)*($A59=Данные!$D$4:$D$2377)*(Данные!$E$4:$E$2377))</f>
        <v>0</v>
      </c>
      <c r="O59" s="26">
        <f>SUMPRODUCT((O$1=Данные!$I$4:$I$3124)*($A59=Данные!$D$4:$D$3124)*(Данные!$E$4:$E$3124))</f>
        <v>0</v>
      </c>
      <c r="P59" s="26">
        <f>SUMPRODUCT((P$1=Данные!$I$4:$I$3124)*($A59=Данные!$D$4:$D$3124)*(Данные!$E$4:$E$3124))</f>
        <v>101</v>
      </c>
      <c r="Q59" s="26">
        <f>SUMPRODUCT((Q$1=Данные!$I$4:$I$3124)*($A59=Данные!$D$4:$D$3124)*(Данные!$E$4:$E$3124))</f>
        <v>0</v>
      </c>
      <c r="R59" s="26">
        <f>SUMPRODUCT((R$1=Данные!$I$4:$I$3124)*($A59=Данные!$D$4:$D$3124)*(Данные!$E$4:$E$3124))</f>
        <v>0</v>
      </c>
      <c r="S59" s="26">
        <f>SUMPRODUCT((S$1=Данные!$I$4:$I$3124)*($A59=Данные!$D$4:$D$3124)*(Данные!$E$4:$E$3124))</f>
        <v>8</v>
      </c>
      <c r="T59" s="26">
        <f>SUMPRODUCT((T$1=Данные!$I$4:$I$3124)*($A59=Данные!$D$4:$D$3124)*(Данные!$E$4:$E$3124))</f>
        <v>0</v>
      </c>
      <c r="U59" s="26">
        <f>SUMPRODUCT((U$1=Данные!$I$4:$I$3124)*($A59=Данные!$D$4:$D$3124)*(Данные!$E$4:$E$3124))</f>
        <v>8</v>
      </c>
      <c r="V59" s="26">
        <f>SUMPRODUCT((V$1=Данные!$I$4:$I$3124)*($A59=Данные!$D$4:$D$3124)*(Данные!$E$4:$E$3124))</f>
        <v>0</v>
      </c>
      <c r="W59" s="26">
        <f>SUMPRODUCT((W$1=Данные!$I$4:$I$3124)*($A59=Данные!$D$4:$D$3124)*(Данные!$E$4:$E$3124))</f>
        <v>0</v>
      </c>
      <c r="X59" s="26">
        <f>SUMPRODUCT((X$1=Данные!$I$4:$I$3124)*($A59=Данные!$D$4:$D$3124)*(Данные!$E$4:$E$3124))</f>
        <v>0</v>
      </c>
      <c r="Y59" s="26">
        <f>SUMPRODUCT((Y$1=Данные!$I$4:$I$3124)*($A59=Данные!$D$4:$D$3124)*(Данные!$E$4:$E$3124))</f>
        <v>0</v>
      </c>
      <c r="Z59" s="18">
        <f t="shared" si="20"/>
        <v>173</v>
      </c>
      <c r="AA59" s="89">
        <v>1000</v>
      </c>
      <c r="AB59" s="90"/>
      <c r="AC59" s="90"/>
      <c r="AD59" s="21"/>
      <c r="AE59" s="21"/>
      <c r="AF59" s="21"/>
      <c r="AG59" s="21"/>
      <c r="AH59" s="21"/>
      <c r="AI59" s="21"/>
      <c r="AJ59" s="21"/>
      <c r="AK59" s="21"/>
      <c r="AL59" s="21"/>
      <c r="AM59" s="21"/>
      <c r="AN59" s="21"/>
    </row>
    <row r="60" spans="1:40" ht="9.9499999999999993" customHeight="1" x14ac:dyDescent="0.25">
      <c r="A60" s="57" t="s">
        <v>35</v>
      </c>
      <c r="B60" s="21"/>
      <c r="C60" s="21"/>
      <c r="D60" s="21"/>
      <c r="E60" s="26">
        <f>SUMPRODUCT((E$1=Данные!$I$4:$I$502)*($A60=Данные!$D$4:$D$502)*(Данные!$E$4:$E$502))</f>
        <v>0</v>
      </c>
      <c r="F60" s="26">
        <f>SUMPRODUCT((F$1=Данные!$I$4:$I$502)*($A60=Данные!$D$4:$D$502)*(Данные!$E$4:$E$502))</f>
        <v>0</v>
      </c>
      <c r="G60" s="26">
        <f>SUMPRODUCT((G$1=Данные!$I$4:$I$502)*($A60=Данные!$D$4:$D$502)*(Данные!$E$4:$E$502))</f>
        <v>0</v>
      </c>
      <c r="H60" s="26">
        <f>SUMPRODUCT((H$1=Данные!$I$4:$I$502)*($A60=Данные!$D$4:$D$502)*(Данные!$E$4:$E$502))</f>
        <v>0</v>
      </c>
      <c r="I60" s="26">
        <f>SUMPRODUCT((I$1=Данные!$I$4:$I$502)*($A60=Данные!$D$4:$D$502)*(Данные!$E$4:$E$502))</f>
        <v>0</v>
      </c>
      <c r="J60" s="26">
        <f>SUMPRODUCT((J$1=Данные!$I$4:$I$502)*($A60=Данные!$D$4:$D$502)*(Данные!$E$4:$E$502))</f>
        <v>16</v>
      </c>
      <c r="K60" s="26">
        <f>SUMPRODUCT((K$1=Данные!$I$4:$I$502)*($A60=Данные!$D$4:$D$502)*(Данные!$E$4:$E$502))</f>
        <v>0</v>
      </c>
      <c r="L60" s="26">
        <f>SUMPRODUCT((L$1=Данные!$I$4:$I$502)*($A60=Данные!$D$4:$D$502)*(Данные!$E$4:$E$502))</f>
        <v>0</v>
      </c>
      <c r="M60" s="26">
        <f>SUMPRODUCT((M$1=Данные!$I$4:$I$502)*($A60=Данные!$D$4:$D$502)*(Данные!$E$4:$E$502))</f>
        <v>0</v>
      </c>
      <c r="N60" s="26">
        <f>SUMPRODUCT((N$1=Данные!$I$4:$I$2377)*($A60=Данные!$D$4:$D$2377)*(Данные!$E$4:$E$2377))</f>
        <v>15</v>
      </c>
      <c r="O60" s="26">
        <f>SUMPRODUCT((O$1=Данные!$I$4:$I$3124)*($A60=Данные!$D$4:$D$3124)*(Данные!$E$4:$E$3124))</f>
        <v>24</v>
      </c>
      <c r="P60" s="26">
        <f>SUMPRODUCT((P$1=Данные!$I$4:$I$3124)*($A60=Данные!$D$4:$D$3124)*(Данные!$E$4:$E$3124))</f>
        <v>27</v>
      </c>
      <c r="Q60" s="26">
        <f>SUMPRODUCT((Q$1=Данные!$I$4:$I$3124)*($A60=Данные!$D$4:$D$3124)*(Данные!$E$4:$E$3124))</f>
        <v>72</v>
      </c>
      <c r="R60" s="26">
        <f>SUMPRODUCT((R$1=Данные!$I$4:$I$3124)*($A60=Данные!$D$4:$D$3124)*(Данные!$E$4:$E$3124))</f>
        <v>40</v>
      </c>
      <c r="S60" s="26">
        <f>SUMPRODUCT((S$1=Данные!$I$4:$I$3124)*($A60=Данные!$D$4:$D$3124)*(Данные!$E$4:$E$3124))</f>
        <v>71</v>
      </c>
      <c r="T60" s="26">
        <f>SUMPRODUCT((T$1=Данные!$I$4:$I$3124)*($A60=Данные!$D$4:$D$3124)*(Данные!$E$4:$E$3124))</f>
        <v>32</v>
      </c>
      <c r="U60" s="26">
        <f>SUMPRODUCT((U$1=Данные!$I$4:$I$3124)*($A60=Данные!$D$4:$D$3124)*(Данные!$E$4:$E$3124))</f>
        <v>28</v>
      </c>
      <c r="V60" s="26">
        <f>SUMPRODUCT((V$1=Данные!$I$4:$I$3124)*($A60=Данные!$D$4:$D$3124)*(Данные!$E$4:$E$3124))</f>
        <v>0</v>
      </c>
      <c r="W60" s="26">
        <f>SUMPRODUCT((W$1=Данные!$I$4:$I$3124)*($A60=Данные!$D$4:$D$3124)*(Данные!$E$4:$E$3124))</f>
        <v>0</v>
      </c>
      <c r="X60" s="26">
        <f>SUMPRODUCT((X$1=Данные!$I$4:$I$3124)*($A60=Данные!$D$4:$D$3124)*(Данные!$E$4:$E$3124))</f>
        <v>0</v>
      </c>
      <c r="Y60" s="26">
        <f>SUMPRODUCT((Y$1=Данные!$I$4:$I$3124)*($A60=Данные!$D$4:$D$3124)*(Данные!$E$4:$E$3124))</f>
        <v>0</v>
      </c>
      <c r="Z60" s="18">
        <f t="shared" si="20"/>
        <v>325</v>
      </c>
      <c r="AA60" s="89">
        <v>1000</v>
      </c>
      <c r="AB60" s="90"/>
      <c r="AC60" s="90"/>
      <c r="AD60" s="21"/>
      <c r="AE60" s="21"/>
      <c r="AF60" s="21"/>
      <c r="AG60" s="21"/>
      <c r="AH60" s="21"/>
      <c r="AI60" s="21"/>
      <c r="AJ60" s="21"/>
      <c r="AK60" s="21"/>
      <c r="AL60" s="21"/>
      <c r="AM60" s="21"/>
      <c r="AN60" s="21"/>
    </row>
    <row r="61" spans="1:40" ht="9.9499999999999993" customHeight="1" x14ac:dyDescent="0.25">
      <c r="A61" s="57" t="s">
        <v>29</v>
      </c>
      <c r="B61" s="21"/>
      <c r="C61" s="21"/>
      <c r="D61" s="21"/>
      <c r="E61" s="26">
        <f>SUMPRODUCT((E$1=Данные!$I$4:$I$502)*($A61=Данные!$D$4:$D$502)*(Данные!$E$4:$E$502))</f>
        <v>0</v>
      </c>
      <c r="F61" s="26">
        <f>SUMPRODUCT((F$1=Данные!$I$4:$I$502)*($A61=Данные!$D$4:$D$502)*(Данные!$E$4:$E$502))</f>
        <v>0</v>
      </c>
      <c r="G61" s="26">
        <f>SUMPRODUCT((G$1=Данные!$I$4:$I$502)*($A61=Данные!$D$4:$D$502)*(Данные!$E$4:$E$502))</f>
        <v>0</v>
      </c>
      <c r="H61" s="26">
        <f>SUMPRODUCT((H$1=Данные!$I$4:$I$502)*($A61=Данные!$D$4:$D$502)*(Данные!$E$4:$E$502))</f>
        <v>0</v>
      </c>
      <c r="I61" s="26">
        <f>SUMPRODUCT((I$1=Данные!$I$4:$I$502)*($A61=Данные!$D$4:$D$502)*(Данные!$E$4:$E$502))</f>
        <v>0</v>
      </c>
      <c r="J61" s="26">
        <f>SUMPRODUCT((J$1=Данные!$I$4:$I$502)*($A61=Данные!$D$4:$D$502)*(Данные!$E$4:$E$502))</f>
        <v>0</v>
      </c>
      <c r="K61" s="26">
        <f>SUMPRODUCT((K$1=Данные!$I$4:$I$502)*($A61=Данные!$D$4:$D$502)*(Данные!$E$4:$E$502))</f>
        <v>0</v>
      </c>
      <c r="L61" s="26">
        <f>SUMPRODUCT((L$1=Данные!$I$4:$I$502)*($A61=Данные!$D$4:$D$502)*(Данные!$E$4:$E$502))</f>
        <v>0</v>
      </c>
      <c r="M61" s="26">
        <f>SUMPRODUCT((M$1=Данные!$I$4:$I$502)*($A61=Данные!$D$4:$D$502)*(Данные!$E$4:$E$502))</f>
        <v>0</v>
      </c>
      <c r="N61" s="26">
        <f>SUMPRODUCT((N$1=Данные!$I$4:$I$2377)*($A61=Данные!$D$4:$D$2377)*(Данные!$E$4:$E$2377))</f>
        <v>0</v>
      </c>
      <c r="O61" s="26">
        <f>SUMPRODUCT((O$1=Данные!$I$4:$I$3124)*($A61=Данные!$D$4:$D$3124)*(Данные!$E$4:$E$3124))</f>
        <v>0</v>
      </c>
      <c r="P61" s="26">
        <f>SUMPRODUCT((P$1=Данные!$I$4:$I$3124)*($A61=Данные!$D$4:$D$3124)*(Данные!$E$4:$E$3124))</f>
        <v>0</v>
      </c>
      <c r="Q61" s="26">
        <f>SUMPRODUCT((Q$1=Данные!$I$4:$I$3124)*($A61=Данные!$D$4:$D$3124)*(Данные!$E$4:$E$3124))</f>
        <v>0</v>
      </c>
      <c r="R61" s="26">
        <f>SUMPRODUCT((R$1=Данные!$I$4:$I$3124)*($A61=Данные!$D$4:$D$3124)*(Данные!$E$4:$E$3124))</f>
        <v>0</v>
      </c>
      <c r="S61" s="26">
        <f>SUMPRODUCT((S$1=Данные!$I$4:$I$3124)*($A61=Данные!$D$4:$D$3124)*(Данные!$E$4:$E$3124))</f>
        <v>0</v>
      </c>
      <c r="T61" s="26">
        <f>SUMPRODUCT((T$1=Данные!$I$4:$I$3124)*($A61=Данные!$D$4:$D$3124)*(Данные!$E$4:$E$3124))</f>
        <v>0</v>
      </c>
      <c r="U61" s="26">
        <f>SUMPRODUCT((U$1=Данные!$I$4:$I$3124)*($A61=Данные!$D$4:$D$3124)*(Данные!$E$4:$E$3124))</f>
        <v>0</v>
      </c>
      <c r="V61" s="26">
        <f>SUMPRODUCT((V$1=Данные!$I$4:$I$3124)*($A61=Данные!$D$4:$D$3124)*(Данные!$E$4:$E$3124))</f>
        <v>0</v>
      </c>
      <c r="W61" s="26">
        <f>SUMPRODUCT((W$1=Данные!$I$4:$I$3124)*($A61=Данные!$D$4:$D$3124)*(Данные!$E$4:$E$3124))</f>
        <v>0</v>
      </c>
      <c r="X61" s="26">
        <f>SUMPRODUCT((X$1=Данные!$I$4:$I$3124)*($A61=Данные!$D$4:$D$3124)*(Данные!$E$4:$E$3124))</f>
        <v>0</v>
      </c>
      <c r="Y61" s="26">
        <f>SUMPRODUCT((Y$1=Данные!$I$4:$I$3124)*($A61=Данные!$D$4:$D$3124)*(Данные!$E$4:$E$3124))</f>
        <v>0</v>
      </c>
      <c r="Z61" s="18">
        <f t="shared" si="20"/>
        <v>0</v>
      </c>
      <c r="AA61" s="89">
        <v>1000</v>
      </c>
      <c r="AB61" s="90"/>
      <c r="AC61" s="90"/>
      <c r="AD61" s="21"/>
      <c r="AE61" s="21"/>
      <c r="AF61" s="21"/>
      <c r="AG61" s="21"/>
      <c r="AH61" s="21"/>
      <c r="AI61" s="21"/>
      <c r="AJ61" s="21"/>
      <c r="AK61" s="21"/>
      <c r="AL61" s="21"/>
      <c r="AM61" s="21"/>
      <c r="AN61" s="21"/>
    </row>
    <row r="62" spans="1:40" ht="9.9499999999999993" customHeight="1" x14ac:dyDescent="0.25">
      <c r="A62" s="57" t="s">
        <v>30</v>
      </c>
      <c r="B62" s="21"/>
      <c r="C62" s="21"/>
      <c r="D62" s="21"/>
      <c r="E62" s="26">
        <f>SUMPRODUCT((E$1=Данные!$I$4:$I$502)*($A62=Данные!$D$4:$D$502)*(Данные!$E$4:$E$502))</f>
        <v>0</v>
      </c>
      <c r="F62" s="26">
        <f>SUMPRODUCT((F$1=Данные!$I$4:$I$502)*($A62=Данные!$D$4:$D$502)*(Данные!$E$4:$E$502))</f>
        <v>0</v>
      </c>
      <c r="G62" s="26">
        <f>SUMPRODUCT((G$1=Данные!$I$4:$I$502)*($A62=Данные!$D$4:$D$502)*(Данные!$E$4:$E$502))</f>
        <v>0</v>
      </c>
      <c r="H62" s="26">
        <f>SUMPRODUCT((H$1=Данные!$I$4:$I$502)*($A62=Данные!$D$4:$D$502)*(Данные!$E$4:$E$502))</f>
        <v>0</v>
      </c>
      <c r="I62" s="26">
        <f>SUMPRODUCT((I$1=Данные!$I$4:$I$502)*($A62=Данные!$D$4:$D$502)*(Данные!$E$4:$E$502))</f>
        <v>0</v>
      </c>
      <c r="J62" s="26">
        <f>SUMPRODUCT((J$1=Данные!$I$4:$I$502)*($A62=Данные!$D$4:$D$502)*(Данные!$E$4:$E$502))</f>
        <v>0</v>
      </c>
      <c r="K62" s="26">
        <f>SUMPRODUCT((K$1=Данные!$I$4:$I$502)*($A62=Данные!$D$4:$D$502)*(Данные!$E$4:$E$502))</f>
        <v>0</v>
      </c>
      <c r="L62" s="26">
        <f>SUMPRODUCT((L$1=Данные!$I$4:$I$502)*($A62=Данные!$D$4:$D$502)*(Данные!$E$4:$E$502))</f>
        <v>0</v>
      </c>
      <c r="M62" s="26">
        <f>SUMPRODUCT((M$1=Данные!$I$4:$I$502)*($A62=Данные!$D$4:$D$502)*(Данные!$E$4:$E$502))</f>
        <v>0</v>
      </c>
      <c r="N62" s="26">
        <f>SUMPRODUCT((N$1=Данные!$I$4:$I$2377)*($A62=Данные!$D$4:$D$2377)*(Данные!$E$4:$E$2377))</f>
        <v>0</v>
      </c>
      <c r="O62" s="26">
        <f>SUMPRODUCT((O$1=Данные!$I$4:$I$3124)*($A62=Данные!$D$4:$D$3124)*(Данные!$E$4:$E$3124))</f>
        <v>0</v>
      </c>
      <c r="P62" s="26">
        <f>SUMPRODUCT((P$1=Данные!$I$4:$I$3124)*($A62=Данные!$D$4:$D$3124)*(Данные!$E$4:$E$3124))</f>
        <v>0</v>
      </c>
      <c r="Q62" s="26">
        <f>SUMPRODUCT((Q$1=Данные!$I$4:$I$3124)*($A62=Данные!$D$4:$D$3124)*(Данные!$E$4:$E$3124))</f>
        <v>0</v>
      </c>
      <c r="R62" s="26">
        <f>SUMPRODUCT((R$1=Данные!$I$4:$I$3124)*($A62=Данные!$D$4:$D$3124)*(Данные!$E$4:$E$3124))</f>
        <v>0</v>
      </c>
      <c r="S62" s="26">
        <f>SUMPRODUCT((S$1=Данные!$I$4:$I$3124)*($A62=Данные!$D$4:$D$3124)*(Данные!$E$4:$E$3124))</f>
        <v>16</v>
      </c>
      <c r="T62" s="26">
        <f>SUMPRODUCT((T$1=Данные!$I$4:$I$3124)*($A62=Данные!$D$4:$D$3124)*(Данные!$E$4:$E$3124))</f>
        <v>0</v>
      </c>
      <c r="U62" s="26">
        <f>SUMPRODUCT((U$1=Данные!$I$4:$I$3124)*($A62=Данные!$D$4:$D$3124)*(Данные!$E$4:$E$3124))</f>
        <v>0</v>
      </c>
      <c r="V62" s="26">
        <f>SUMPRODUCT((V$1=Данные!$I$4:$I$3124)*($A62=Данные!$D$4:$D$3124)*(Данные!$E$4:$E$3124))</f>
        <v>0</v>
      </c>
      <c r="W62" s="26">
        <f>SUMPRODUCT((W$1=Данные!$I$4:$I$3124)*($A62=Данные!$D$4:$D$3124)*(Данные!$E$4:$E$3124))</f>
        <v>0</v>
      </c>
      <c r="X62" s="26">
        <f>SUMPRODUCT((X$1=Данные!$I$4:$I$3124)*($A62=Данные!$D$4:$D$3124)*(Данные!$E$4:$E$3124))</f>
        <v>0</v>
      </c>
      <c r="Y62" s="26">
        <f>SUMPRODUCT((Y$1=Данные!$I$4:$I$3124)*($A62=Данные!$D$4:$D$3124)*(Данные!$E$4:$E$3124))</f>
        <v>0</v>
      </c>
      <c r="Z62" s="18">
        <f t="shared" si="20"/>
        <v>16</v>
      </c>
      <c r="AA62" s="89">
        <v>1000</v>
      </c>
      <c r="AB62" s="90"/>
      <c r="AC62" s="90"/>
      <c r="AD62" s="21"/>
      <c r="AE62" s="21"/>
      <c r="AF62" s="21"/>
      <c r="AG62" s="21"/>
      <c r="AH62" s="21"/>
      <c r="AI62" s="21"/>
      <c r="AJ62" s="21"/>
      <c r="AK62" s="21"/>
      <c r="AL62" s="21"/>
      <c r="AM62" s="21"/>
      <c r="AN62" s="21"/>
    </row>
    <row r="63" spans="1:40" ht="9.9499999999999993" customHeight="1" x14ac:dyDescent="0.25">
      <c r="A63" s="58" t="s">
        <v>59</v>
      </c>
      <c r="B63" s="21"/>
      <c r="C63" s="21"/>
      <c r="D63" s="21"/>
      <c r="E63" s="26">
        <f>SUMPRODUCT((E$1=Данные!$I$4:$I$502)*($A63=Данные!$D$4:$D$502)*(Данные!$E$4:$E$502))</f>
        <v>0</v>
      </c>
      <c r="F63" s="26">
        <f>SUMPRODUCT((F$1=Данные!$I$4:$I$502)*($A63=Данные!$D$4:$D$502)*(Данные!$E$4:$E$502))</f>
        <v>0</v>
      </c>
      <c r="G63" s="26">
        <f>SUMPRODUCT((G$1=Данные!$I$4:$I$502)*($A63=Данные!$D$4:$D$502)*(Данные!$E$4:$E$502))</f>
        <v>0</v>
      </c>
      <c r="H63" s="26">
        <f>SUMPRODUCT((H$1=Данные!$I$4:$I$502)*($A63=Данные!$D$4:$D$502)*(Данные!$E$4:$E$502))</f>
        <v>0</v>
      </c>
      <c r="I63" s="26">
        <f>SUMPRODUCT((I$1=Данные!$I$4:$I$502)*($A63=Данные!$D$4:$D$502)*(Данные!$E$4:$E$502))</f>
        <v>0</v>
      </c>
      <c r="J63" s="26">
        <f>SUMPRODUCT((J$1=Данные!$I$4:$I$502)*($A63=Данные!$D$4:$D$502)*(Данные!$E$4:$E$502))</f>
        <v>0</v>
      </c>
      <c r="K63" s="26">
        <f>SUMPRODUCT((K$1=Данные!$I$4:$I$502)*($A63=Данные!$D$4:$D$502)*(Данные!$E$4:$E$502))</f>
        <v>0</v>
      </c>
      <c r="L63" s="26">
        <f>SUMPRODUCT((L$1=Данные!$I$4:$I$502)*($A63=Данные!$D$4:$D$502)*(Данные!$E$4:$E$502))</f>
        <v>0</v>
      </c>
      <c r="M63" s="26">
        <f>SUMPRODUCT((M$1=Данные!$I$4:$I$502)*($A63=Данные!$D$4:$D$502)*(Данные!$E$4:$E$502))</f>
        <v>0</v>
      </c>
      <c r="N63" s="26">
        <f>SUMPRODUCT((N$1=Данные!$I$4:$I$2377)*($A63=Данные!$D$4:$D$2377)*(Данные!$E$4:$E$2377))</f>
        <v>0</v>
      </c>
      <c r="O63" s="26">
        <f>SUMPRODUCT((O$1=Данные!$I$4:$I$3124)*($A63=Данные!$D$4:$D$3124)*(Данные!$E$4:$E$3124))</f>
        <v>0</v>
      </c>
      <c r="P63" s="26">
        <f>SUMPRODUCT((P$1=Данные!$I$4:$I$3124)*($A63=Данные!$D$4:$D$3124)*(Данные!$E$4:$E$3124))</f>
        <v>0</v>
      </c>
      <c r="Q63" s="26">
        <f>SUMPRODUCT((Q$1=Данные!$I$4:$I$3124)*($A63=Данные!$D$4:$D$3124)*(Данные!$E$4:$E$3124))</f>
        <v>0</v>
      </c>
      <c r="R63" s="26">
        <f>SUMPRODUCT((R$1=Данные!$I$4:$I$3124)*($A63=Данные!$D$4:$D$3124)*(Данные!$E$4:$E$3124))</f>
        <v>0</v>
      </c>
      <c r="S63" s="26">
        <f>SUMPRODUCT((S$1=Данные!$I$4:$I$3124)*($A63=Данные!$D$4:$D$3124)*(Данные!$E$4:$E$3124))</f>
        <v>0</v>
      </c>
      <c r="T63" s="26">
        <f>SUMPRODUCT((T$1=Данные!$I$4:$I$3124)*($A63=Данные!$D$4:$D$3124)*(Данные!$E$4:$E$3124))</f>
        <v>105</v>
      </c>
      <c r="U63" s="26">
        <f>SUMPRODUCT((U$1=Данные!$I$4:$I$3124)*($A63=Данные!$D$4:$D$3124)*(Данные!$E$4:$E$3124))</f>
        <v>0</v>
      </c>
      <c r="V63" s="26">
        <f>SUMPRODUCT((V$1=Данные!$I$4:$I$3124)*($A63=Данные!$D$4:$D$3124)*(Данные!$E$4:$E$3124))</f>
        <v>0</v>
      </c>
      <c r="W63" s="26">
        <f>SUMPRODUCT((W$1=Данные!$I$4:$I$3124)*($A63=Данные!$D$4:$D$3124)*(Данные!$E$4:$E$3124))</f>
        <v>0</v>
      </c>
      <c r="X63" s="26">
        <f>SUMPRODUCT((X$1=Данные!$I$4:$I$3124)*($A63=Данные!$D$4:$D$3124)*(Данные!$E$4:$E$3124))</f>
        <v>0</v>
      </c>
      <c r="Y63" s="26">
        <f>SUMPRODUCT((Y$1=Данные!$I$4:$I$3124)*($A63=Данные!$D$4:$D$3124)*(Данные!$E$4:$E$3124))</f>
        <v>0</v>
      </c>
      <c r="Z63" s="18">
        <f t="shared" si="20"/>
        <v>105</v>
      </c>
      <c r="AA63" s="89">
        <v>1000</v>
      </c>
      <c r="AB63" s="90"/>
      <c r="AC63" s="90"/>
      <c r="AD63" s="21"/>
      <c r="AE63" s="21"/>
      <c r="AF63" s="21"/>
      <c r="AG63" s="21"/>
      <c r="AH63" s="21"/>
      <c r="AI63" s="21"/>
      <c r="AJ63" s="21"/>
      <c r="AK63" s="21"/>
      <c r="AL63" s="21"/>
      <c r="AM63" s="21"/>
      <c r="AN63" s="21"/>
    </row>
    <row r="64" spans="1:40" ht="9.9499999999999993" customHeight="1" x14ac:dyDescent="0.25">
      <c r="A64" s="58" t="s">
        <v>58</v>
      </c>
      <c r="B64" s="21"/>
      <c r="C64" s="21"/>
      <c r="D64" s="21"/>
      <c r="E64" s="26">
        <f>SUMPRODUCT((E$1=Данные!$I$4:$I$502)*($A64=Данные!$D$4:$D$502)*(Данные!$E$4:$E$502))</f>
        <v>0</v>
      </c>
      <c r="F64" s="26">
        <f>SUMPRODUCT((F$1=Данные!$I$4:$I$502)*($A64=Данные!$D$4:$D$502)*(Данные!$E$4:$E$502))</f>
        <v>0</v>
      </c>
      <c r="G64" s="26">
        <f>SUMPRODUCT((G$1=Данные!$I$4:$I$502)*($A64=Данные!$D$4:$D$502)*(Данные!$E$4:$E$502))</f>
        <v>0</v>
      </c>
      <c r="H64" s="26">
        <f>SUMPRODUCT((H$1=Данные!$I$4:$I$502)*($A64=Данные!$D$4:$D$502)*(Данные!$E$4:$E$502))</f>
        <v>0</v>
      </c>
      <c r="I64" s="26">
        <f>SUMPRODUCT((I$1=Данные!$I$4:$I$502)*($A64=Данные!$D$4:$D$502)*(Данные!$E$4:$E$502))</f>
        <v>0</v>
      </c>
      <c r="J64" s="26">
        <f>SUMPRODUCT((J$1=Данные!$I$4:$I$502)*($A64=Данные!$D$4:$D$502)*(Данные!$E$4:$E$502))</f>
        <v>0</v>
      </c>
      <c r="K64" s="26">
        <f>SUMPRODUCT((K$1=Данные!$I$4:$I$502)*($A64=Данные!$D$4:$D$502)*(Данные!$E$4:$E$502))</f>
        <v>0</v>
      </c>
      <c r="L64" s="26">
        <f>SUMPRODUCT((L$1=Данные!$I$4:$I$502)*($A64=Данные!$D$4:$D$502)*(Данные!$E$4:$E$502))</f>
        <v>0</v>
      </c>
      <c r="M64" s="26">
        <f>SUMPRODUCT((M$1=Данные!$I$4:$I$502)*($A64=Данные!$D$4:$D$502)*(Данные!$E$4:$E$502))</f>
        <v>0</v>
      </c>
      <c r="N64" s="26">
        <f>SUMPRODUCT((N$1=Данные!$I$4:$I$2377)*($A64=Данные!$D$4:$D$2377)*(Данные!$E$4:$E$2377))</f>
        <v>0</v>
      </c>
      <c r="O64" s="26">
        <f>SUMPRODUCT((O$1=Данные!$I$4:$I$3124)*($A64=Данные!$D$4:$D$3124)*(Данные!$E$4:$E$3124))</f>
        <v>0</v>
      </c>
      <c r="P64" s="26">
        <f>SUMPRODUCT((P$1=Данные!$I$4:$I$3124)*($A64=Данные!$D$4:$D$3124)*(Данные!$E$4:$E$3124))</f>
        <v>0</v>
      </c>
      <c r="Q64" s="26">
        <f>SUMPRODUCT((Q$1=Данные!$I$4:$I$3124)*($A64=Данные!$D$4:$D$3124)*(Данные!$E$4:$E$3124))</f>
        <v>0</v>
      </c>
      <c r="R64" s="26">
        <f>SUMPRODUCT((R$1=Данные!$I$4:$I$3124)*($A64=Данные!$D$4:$D$3124)*(Данные!$E$4:$E$3124))</f>
        <v>0</v>
      </c>
      <c r="S64" s="26">
        <f>SUMPRODUCT((S$1=Данные!$I$4:$I$3124)*($A64=Данные!$D$4:$D$3124)*(Данные!$E$4:$E$3124))</f>
        <v>18</v>
      </c>
      <c r="T64" s="26">
        <f>SUMPRODUCT((T$1=Данные!$I$4:$I$3124)*($A64=Данные!$D$4:$D$3124)*(Данные!$E$4:$E$3124))</f>
        <v>0</v>
      </c>
      <c r="U64" s="26">
        <f>SUMPRODUCT((U$1=Данные!$I$4:$I$3124)*($A64=Данные!$D$4:$D$3124)*(Данные!$E$4:$E$3124))</f>
        <v>40</v>
      </c>
      <c r="V64" s="26">
        <f>SUMPRODUCT((V$1=Данные!$I$4:$I$3124)*($A64=Данные!$D$4:$D$3124)*(Данные!$E$4:$E$3124))</f>
        <v>0</v>
      </c>
      <c r="W64" s="26">
        <f>SUMPRODUCT((W$1=Данные!$I$4:$I$3124)*($A64=Данные!$D$4:$D$3124)*(Данные!$E$4:$E$3124))</f>
        <v>0</v>
      </c>
      <c r="X64" s="26">
        <f>SUMPRODUCT((X$1=Данные!$I$4:$I$3124)*($A64=Данные!$D$4:$D$3124)*(Данные!$E$4:$E$3124))</f>
        <v>0</v>
      </c>
      <c r="Y64" s="26">
        <f>SUMPRODUCT((Y$1=Данные!$I$4:$I$3124)*($A64=Данные!$D$4:$D$3124)*(Данные!$E$4:$E$3124))</f>
        <v>0</v>
      </c>
      <c r="Z64" s="18">
        <f t="shared" si="20"/>
        <v>58</v>
      </c>
      <c r="AA64" s="89">
        <v>1000</v>
      </c>
      <c r="AB64" s="90"/>
      <c r="AC64" s="90"/>
      <c r="AD64" s="21"/>
      <c r="AE64" s="21"/>
      <c r="AF64" s="21"/>
      <c r="AG64" s="21"/>
      <c r="AH64" s="21"/>
      <c r="AI64" s="21"/>
      <c r="AJ64" s="21"/>
      <c r="AK64" s="21"/>
      <c r="AL64" s="21"/>
      <c r="AM64" s="21"/>
      <c r="AN64" s="21"/>
    </row>
    <row r="65" spans="1:40" ht="9.9499999999999993" customHeight="1" x14ac:dyDescent="0.25">
      <c r="A65" s="57" t="s">
        <v>39</v>
      </c>
      <c r="B65" s="21"/>
      <c r="C65" s="21"/>
      <c r="D65" s="21"/>
      <c r="E65" s="26">
        <f>SUMPRODUCT((E$1=Данные!$I$4:$I$502)*($A65=Данные!$D$4:$D$502)*(Данные!$E$4:$E$502))</f>
        <v>0</v>
      </c>
      <c r="F65" s="26">
        <f>SUMPRODUCT((F$1=Данные!$I$4:$I$502)*($A65=Данные!$D$4:$D$502)*(Данные!$E$4:$E$502))</f>
        <v>0</v>
      </c>
      <c r="G65" s="26">
        <f>SUMPRODUCT((G$1=Данные!$I$4:$I$502)*($A65=Данные!$D$4:$D$502)*(Данные!$E$4:$E$502))</f>
        <v>0</v>
      </c>
      <c r="H65" s="26">
        <f>SUMPRODUCT((H$1=Данные!$I$4:$I$502)*($A65=Данные!$D$4:$D$502)*(Данные!$E$4:$E$502))</f>
        <v>0</v>
      </c>
      <c r="I65" s="26">
        <f>SUMPRODUCT((I$1=Данные!$I$4:$I$502)*($A65=Данные!$D$4:$D$502)*(Данные!$E$4:$E$502))</f>
        <v>0</v>
      </c>
      <c r="J65" s="26">
        <f>SUMPRODUCT((J$1=Данные!$I$4:$I$502)*($A65=Данные!$D$4:$D$502)*(Данные!$E$4:$E$502))</f>
        <v>0</v>
      </c>
      <c r="K65" s="26">
        <f>SUMPRODUCT((K$1=Данные!$I$4:$I$502)*($A65=Данные!$D$4:$D$502)*(Данные!$E$4:$E$502))</f>
        <v>0</v>
      </c>
      <c r="L65" s="26">
        <f>SUMPRODUCT((L$1=Данные!$I$4:$I$502)*($A65=Данные!$D$4:$D$502)*(Данные!$E$4:$E$502))</f>
        <v>0</v>
      </c>
      <c r="M65" s="26">
        <f>SUMPRODUCT((M$1=Данные!$I$4:$I$502)*($A65=Данные!$D$4:$D$502)*(Данные!$E$4:$E$502))</f>
        <v>0</v>
      </c>
      <c r="N65" s="26">
        <f>SUMPRODUCT((N$1=Данные!$I$4:$I$2377)*($A65=Данные!$D$4:$D$2377)*(Данные!$E$4:$E$2377))</f>
        <v>0</v>
      </c>
      <c r="O65" s="26">
        <f>SUMPRODUCT((O$1=Данные!$I$4:$I$3124)*($A65=Данные!$D$4:$D$3124)*(Данные!$E$4:$E$3124))</f>
        <v>0</v>
      </c>
      <c r="P65" s="26">
        <f>SUMPRODUCT((P$1=Данные!$I$4:$I$3124)*($A65=Данные!$D$4:$D$3124)*(Данные!$E$4:$E$3124))</f>
        <v>0</v>
      </c>
      <c r="Q65" s="26">
        <f>SUMPRODUCT((Q$1=Данные!$I$4:$I$3124)*($A65=Данные!$D$4:$D$3124)*(Данные!$E$4:$E$3124))</f>
        <v>0</v>
      </c>
      <c r="R65" s="26">
        <f>SUMPRODUCT((R$1=Данные!$I$4:$I$3124)*($A65=Данные!$D$4:$D$3124)*(Данные!$E$4:$E$3124))</f>
        <v>0</v>
      </c>
      <c r="S65" s="26">
        <f>SUMPRODUCT((S$1=Данные!$I$4:$I$3124)*($A65=Данные!$D$4:$D$3124)*(Данные!$E$4:$E$3124))</f>
        <v>0</v>
      </c>
      <c r="T65" s="26">
        <f>SUMPRODUCT((T$1=Данные!$I$4:$I$3124)*($A65=Данные!$D$4:$D$3124)*(Данные!$E$4:$E$3124))</f>
        <v>0</v>
      </c>
      <c r="U65" s="26">
        <f>SUMPRODUCT((U$1=Данные!$I$4:$I$3124)*($A65=Данные!$D$4:$D$3124)*(Данные!$E$4:$E$3124))</f>
        <v>0</v>
      </c>
      <c r="V65" s="26">
        <f>SUMPRODUCT((V$1=Данные!$I$4:$I$3124)*($A65=Данные!$D$4:$D$3124)*(Данные!$E$4:$E$3124))</f>
        <v>0</v>
      </c>
      <c r="W65" s="26">
        <f>SUMPRODUCT((W$1=Данные!$I$4:$I$3124)*($A65=Данные!$D$4:$D$3124)*(Данные!$E$4:$E$3124))</f>
        <v>0</v>
      </c>
      <c r="X65" s="26">
        <f>SUMPRODUCT((X$1=Данные!$I$4:$I$3124)*($A65=Данные!$D$4:$D$3124)*(Данные!$E$4:$E$3124))</f>
        <v>0</v>
      </c>
      <c r="Y65" s="26">
        <f>SUMPRODUCT((Y$1=Данные!$I$4:$I$3124)*($A65=Данные!$D$4:$D$3124)*(Данные!$E$4:$E$3124))</f>
        <v>0</v>
      </c>
      <c r="Z65" s="18">
        <f t="shared" si="20"/>
        <v>0</v>
      </c>
      <c r="AA65" s="89">
        <v>1000</v>
      </c>
      <c r="AB65" s="90"/>
      <c r="AC65" s="90"/>
      <c r="AD65" s="21"/>
      <c r="AE65" s="21"/>
      <c r="AF65" s="21"/>
      <c r="AG65" s="21"/>
      <c r="AH65" s="21"/>
      <c r="AI65" s="21"/>
      <c r="AJ65" s="21"/>
      <c r="AK65" s="21"/>
      <c r="AL65" s="21"/>
      <c r="AM65" s="21"/>
      <c r="AN65" s="21"/>
    </row>
    <row r="66" spans="1:40" ht="9.9499999999999993" customHeight="1" x14ac:dyDescent="0.25">
      <c r="A66" s="57" t="s">
        <v>40</v>
      </c>
      <c r="B66" s="21"/>
      <c r="C66" s="21"/>
      <c r="D66" s="21"/>
      <c r="E66" s="26">
        <f>SUMPRODUCT((E$1=Данные!$I$4:$I$502)*($A66=Данные!$D$4:$D$502)*(Данные!$E$4:$E$502))</f>
        <v>0</v>
      </c>
      <c r="F66" s="26">
        <f>SUMPRODUCT((F$1=Данные!$I$4:$I$502)*($A66=Данные!$D$4:$D$502)*(Данные!$E$4:$E$502))</f>
        <v>0</v>
      </c>
      <c r="G66" s="26">
        <f>SUMPRODUCT((G$1=Данные!$I$4:$I$502)*($A66=Данные!$D$4:$D$502)*(Данные!$E$4:$E$502))</f>
        <v>0</v>
      </c>
      <c r="H66" s="26">
        <f>SUMPRODUCT((H$1=Данные!$I$4:$I$502)*($A66=Данные!$D$4:$D$502)*(Данные!$E$4:$E$502))</f>
        <v>0</v>
      </c>
      <c r="I66" s="26">
        <f>SUMPRODUCT((I$1=Данные!$I$4:$I$502)*($A66=Данные!$D$4:$D$502)*(Данные!$E$4:$E$502))</f>
        <v>0</v>
      </c>
      <c r="J66" s="26">
        <f>SUMPRODUCT((J$1=Данные!$I$4:$I$502)*($A66=Данные!$D$4:$D$502)*(Данные!$E$4:$E$502))</f>
        <v>0</v>
      </c>
      <c r="K66" s="26">
        <f>SUMPRODUCT((K$1=Данные!$I$4:$I$502)*($A66=Данные!$D$4:$D$502)*(Данные!$E$4:$E$502))</f>
        <v>0</v>
      </c>
      <c r="L66" s="26">
        <f>SUMPRODUCT((L$1=Данные!$I$4:$I$502)*($A66=Данные!$D$4:$D$502)*(Данные!$E$4:$E$502))</f>
        <v>0</v>
      </c>
      <c r="M66" s="26">
        <f>SUMPRODUCT((M$1=Данные!$I$4:$I$502)*($A66=Данные!$D$4:$D$502)*(Данные!$E$4:$E$502))</f>
        <v>0</v>
      </c>
      <c r="N66" s="26">
        <f>SUMPRODUCT((N$1=Данные!$I$4:$I$2377)*($A66=Данные!$D$4:$D$2377)*(Данные!$E$4:$E$2377))</f>
        <v>0</v>
      </c>
      <c r="O66" s="26">
        <f>SUMPRODUCT((O$1=Данные!$I$4:$I$3124)*($A66=Данные!$D$4:$D$3124)*(Данные!$E$4:$E$3124))</f>
        <v>0</v>
      </c>
      <c r="P66" s="26">
        <f>SUMPRODUCT((P$1=Данные!$I$4:$I$3124)*($A66=Данные!$D$4:$D$3124)*(Данные!$E$4:$E$3124))</f>
        <v>0</v>
      </c>
      <c r="Q66" s="26">
        <f>SUMPRODUCT((Q$1=Данные!$I$4:$I$3124)*($A66=Данные!$D$4:$D$3124)*(Данные!$E$4:$E$3124))</f>
        <v>0</v>
      </c>
      <c r="R66" s="26">
        <f>SUMPRODUCT((R$1=Данные!$I$4:$I$3124)*($A66=Данные!$D$4:$D$3124)*(Данные!$E$4:$E$3124))</f>
        <v>0</v>
      </c>
      <c r="S66" s="26">
        <f>SUMPRODUCT((S$1=Данные!$I$4:$I$3124)*($A66=Данные!$D$4:$D$3124)*(Данные!$E$4:$E$3124))</f>
        <v>0</v>
      </c>
      <c r="T66" s="26">
        <f>SUMPRODUCT((T$1=Данные!$I$4:$I$3124)*($A66=Данные!$D$4:$D$3124)*(Данные!$E$4:$E$3124))</f>
        <v>0</v>
      </c>
      <c r="U66" s="26">
        <f>SUMPRODUCT((U$1=Данные!$I$4:$I$3124)*($A66=Данные!$D$4:$D$3124)*(Данные!$E$4:$E$3124))</f>
        <v>0</v>
      </c>
      <c r="V66" s="26">
        <f>SUMPRODUCT((V$1=Данные!$I$4:$I$3124)*($A66=Данные!$D$4:$D$3124)*(Данные!$E$4:$E$3124))</f>
        <v>0</v>
      </c>
      <c r="W66" s="26">
        <f>SUMPRODUCT((W$1=Данные!$I$4:$I$3124)*($A66=Данные!$D$4:$D$3124)*(Данные!$E$4:$E$3124))</f>
        <v>0</v>
      </c>
      <c r="X66" s="26">
        <f>SUMPRODUCT((X$1=Данные!$I$4:$I$3124)*($A66=Данные!$D$4:$D$3124)*(Данные!$E$4:$E$3124))</f>
        <v>0</v>
      </c>
      <c r="Y66" s="26">
        <f>SUMPRODUCT((Y$1=Данные!$I$4:$I$3124)*($A66=Данные!$D$4:$D$3124)*(Данные!$E$4:$E$3124))</f>
        <v>0</v>
      </c>
      <c r="Z66" s="18">
        <f t="shared" si="20"/>
        <v>0</v>
      </c>
      <c r="AA66" s="89">
        <v>1000</v>
      </c>
      <c r="AB66" s="90"/>
      <c r="AC66" s="90"/>
      <c r="AD66" s="21"/>
      <c r="AE66" s="21"/>
      <c r="AF66" s="21"/>
      <c r="AG66" s="21"/>
      <c r="AH66" s="21"/>
      <c r="AI66" s="21"/>
      <c r="AJ66" s="21"/>
      <c r="AK66" s="21"/>
      <c r="AL66" s="21"/>
      <c r="AM66" s="21"/>
      <c r="AN66" s="21"/>
    </row>
    <row r="67" spans="1:40" ht="9.9499999999999993" customHeight="1" x14ac:dyDescent="0.25">
      <c r="A67" s="57" t="s">
        <v>37</v>
      </c>
      <c r="B67" s="21"/>
      <c r="C67" s="21"/>
      <c r="D67" s="21"/>
      <c r="E67" s="26">
        <f>SUMPRODUCT((E$1=Данные!$I$4:$I$502)*($A67=Данные!$D$4:$D$502)*(Данные!$E$4:$E$502))</f>
        <v>0</v>
      </c>
      <c r="F67" s="26">
        <f>SUMPRODUCT((F$1=Данные!$I$4:$I$502)*($A67=Данные!$D$4:$D$502)*(Данные!$E$4:$E$502))</f>
        <v>0</v>
      </c>
      <c r="G67" s="26">
        <f>SUMPRODUCT((G$1=Данные!$I$4:$I$502)*($A67=Данные!$D$4:$D$502)*(Данные!$E$4:$E$502))</f>
        <v>0</v>
      </c>
      <c r="H67" s="26">
        <f>SUMPRODUCT((H$1=Данные!$I$4:$I$502)*($A67=Данные!$D$4:$D$502)*(Данные!$E$4:$E$502))</f>
        <v>0</v>
      </c>
      <c r="I67" s="26">
        <f>SUMPRODUCT((I$1=Данные!$I$4:$I$502)*($A67=Данные!$D$4:$D$502)*(Данные!$E$4:$E$502))</f>
        <v>0</v>
      </c>
      <c r="J67" s="26">
        <f>SUMPRODUCT((J$1=Данные!$I$4:$I$502)*($A67=Данные!$D$4:$D$502)*(Данные!$E$4:$E$502))</f>
        <v>0</v>
      </c>
      <c r="K67" s="26">
        <f>SUMPRODUCT((K$1=Данные!$I$4:$I$502)*($A67=Данные!$D$4:$D$502)*(Данные!$E$4:$E$502))</f>
        <v>0</v>
      </c>
      <c r="L67" s="26">
        <f>SUMPRODUCT((L$1=Данные!$I$4:$I$502)*($A67=Данные!$D$4:$D$502)*(Данные!$E$4:$E$502))</f>
        <v>0</v>
      </c>
      <c r="M67" s="26">
        <f>SUMPRODUCT((M$1=Данные!$I$4:$I$502)*($A67=Данные!$D$4:$D$502)*(Данные!$E$4:$E$502))</f>
        <v>0</v>
      </c>
      <c r="N67" s="26">
        <f>SUMPRODUCT((N$1=Данные!$I$4:$I$2377)*($A67=Данные!$D$4:$D$2377)*(Данные!$E$4:$E$2377))</f>
        <v>0</v>
      </c>
      <c r="O67" s="26">
        <f>SUMPRODUCT((O$1=Данные!$I$4:$I$3124)*($A67=Данные!$D$4:$D$3124)*(Данные!$E$4:$E$3124))</f>
        <v>0</v>
      </c>
      <c r="P67" s="26">
        <f>SUMPRODUCT((P$1=Данные!$I$4:$I$3124)*($A67=Данные!$D$4:$D$3124)*(Данные!$E$4:$E$3124))</f>
        <v>0</v>
      </c>
      <c r="Q67" s="26">
        <f>SUMPRODUCT((Q$1=Данные!$I$4:$I$3124)*($A67=Данные!$D$4:$D$3124)*(Данные!$E$4:$E$3124))</f>
        <v>0</v>
      </c>
      <c r="R67" s="26">
        <f>SUMPRODUCT((R$1=Данные!$I$4:$I$3124)*($A67=Данные!$D$4:$D$3124)*(Данные!$E$4:$E$3124))</f>
        <v>0</v>
      </c>
      <c r="S67" s="26">
        <f>SUMPRODUCT((S$1=Данные!$I$4:$I$3124)*($A67=Данные!$D$4:$D$3124)*(Данные!$E$4:$E$3124))</f>
        <v>0</v>
      </c>
      <c r="T67" s="26">
        <f>SUMPRODUCT((T$1=Данные!$I$4:$I$3124)*($A67=Данные!$D$4:$D$3124)*(Данные!$E$4:$E$3124))</f>
        <v>0</v>
      </c>
      <c r="U67" s="26">
        <f>SUMPRODUCT((U$1=Данные!$I$4:$I$3124)*($A67=Данные!$D$4:$D$3124)*(Данные!$E$4:$E$3124))</f>
        <v>0</v>
      </c>
      <c r="V67" s="26">
        <f>SUMPRODUCT((V$1=Данные!$I$4:$I$3124)*($A67=Данные!$D$4:$D$3124)*(Данные!$E$4:$E$3124))</f>
        <v>0</v>
      </c>
      <c r="W67" s="26">
        <f>SUMPRODUCT((W$1=Данные!$I$4:$I$3124)*($A67=Данные!$D$4:$D$3124)*(Данные!$E$4:$E$3124))</f>
        <v>0</v>
      </c>
      <c r="X67" s="26">
        <f>SUMPRODUCT((X$1=Данные!$I$4:$I$3124)*($A67=Данные!$D$4:$D$3124)*(Данные!$E$4:$E$3124))</f>
        <v>0</v>
      </c>
      <c r="Y67" s="26">
        <f>SUMPRODUCT((Y$1=Данные!$I$4:$I$3124)*($A67=Данные!$D$4:$D$3124)*(Данные!$E$4:$E$3124))</f>
        <v>0</v>
      </c>
      <c r="Z67" s="18">
        <f>SUM(E67:Y67)</f>
        <v>0</v>
      </c>
      <c r="AA67" s="89">
        <v>1000</v>
      </c>
      <c r="AB67" s="90"/>
      <c r="AC67" s="90"/>
      <c r="AD67" s="21"/>
      <c r="AE67" s="21"/>
      <c r="AF67" s="21"/>
      <c r="AG67" s="21"/>
      <c r="AH67" s="21"/>
      <c r="AI67" s="21"/>
      <c r="AJ67" s="21"/>
      <c r="AK67" s="21"/>
      <c r="AL67" s="21"/>
      <c r="AM67" s="21"/>
      <c r="AN67" s="21"/>
    </row>
    <row r="68" spans="1:40" ht="9.9499999999999993" customHeight="1" x14ac:dyDescent="0.25">
      <c r="A68" s="57" t="s">
        <v>43</v>
      </c>
      <c r="B68" s="21"/>
      <c r="C68" s="21"/>
      <c r="D68" s="21"/>
      <c r="E68" s="26">
        <f>SUMPRODUCT((E$1=Данные!$I$4:$I$502)*($A68=Данные!$D$4:$D$502)*(Данные!$E$4:$E$502))</f>
        <v>0</v>
      </c>
      <c r="F68" s="26">
        <f>SUMPRODUCT((F$1=Данные!$I$4:$I$502)*($A68=Данные!$D$4:$D$502)*(Данные!$E$4:$E$502))</f>
        <v>0</v>
      </c>
      <c r="G68" s="26">
        <f>SUMPRODUCT((G$1=Данные!$I$4:$I$502)*($A68=Данные!$D$4:$D$502)*(Данные!$E$4:$E$502))</f>
        <v>0</v>
      </c>
      <c r="H68" s="26">
        <f>SUMPRODUCT((H$1=Данные!$I$4:$I$502)*($A68=Данные!$D$4:$D$502)*(Данные!$E$4:$E$502))</f>
        <v>80</v>
      </c>
      <c r="I68" s="26">
        <f>SUMPRODUCT((I$1=Данные!$I$4:$I$502)*($A68=Данные!$D$4:$D$502)*(Данные!$E$4:$E$502))</f>
        <v>0</v>
      </c>
      <c r="J68" s="26">
        <f>SUMPRODUCT((J$1=Данные!$I$4:$I$502)*($A68=Данные!$D$4:$D$502)*(Данные!$E$4:$E$502))</f>
        <v>0</v>
      </c>
      <c r="K68" s="26">
        <f>SUMPRODUCT((K$1=Данные!$I$4:$I$502)*($A68=Данные!$D$4:$D$502)*(Данные!$E$4:$E$502))</f>
        <v>0</v>
      </c>
      <c r="L68" s="26">
        <f>SUMPRODUCT((L$1=Данные!$I$4:$I$502)*($A68=Данные!$D$4:$D$502)*(Данные!$E$4:$E$502))</f>
        <v>0</v>
      </c>
      <c r="M68" s="26">
        <f>SUMPRODUCT((M$1=Данные!$I$4:$I$502)*($A68=Данные!$D$4:$D$502)*(Данные!$E$4:$E$502))</f>
        <v>0</v>
      </c>
      <c r="N68" s="26">
        <f>SUMPRODUCT((N$1=Данные!$I$4:$I$2377)*($A68=Данные!$D$4:$D$2377)*(Данные!$E$4:$E$2377))</f>
        <v>280</v>
      </c>
      <c r="O68" s="26">
        <f>SUMPRODUCT((O$1=Данные!$I$4:$I$3124)*($A68=Данные!$D$4:$D$3124)*(Данные!$E$4:$E$3124))</f>
        <v>152</v>
      </c>
      <c r="P68" s="26">
        <f>SUMPRODUCT((P$1=Данные!$I$4:$I$3124)*($A68=Данные!$D$4:$D$3124)*(Данные!$E$4:$E$3124))</f>
        <v>72</v>
      </c>
      <c r="Q68" s="26">
        <f>SUMPRODUCT((Q$1=Данные!$I$4:$I$3124)*($A68=Данные!$D$4:$D$3124)*(Данные!$E$4:$E$3124))</f>
        <v>0</v>
      </c>
      <c r="R68" s="26">
        <f>SUMPRODUCT((R$1=Данные!$I$4:$I$3124)*($A68=Данные!$D$4:$D$3124)*(Данные!$E$4:$E$3124))</f>
        <v>0</v>
      </c>
      <c r="S68" s="26">
        <f>SUMPRODUCT((S$1=Данные!$I$4:$I$3124)*($A68=Данные!$D$4:$D$3124)*(Данные!$E$4:$E$3124))</f>
        <v>0</v>
      </c>
      <c r="T68" s="26">
        <f>SUMPRODUCT((T$1=Данные!$I$4:$I$3124)*($A68=Данные!$D$4:$D$3124)*(Данные!$E$4:$E$3124))</f>
        <v>0</v>
      </c>
      <c r="U68" s="26">
        <f>SUMPRODUCT((U$1=Данные!$I$4:$I$3124)*($A68=Данные!$D$4:$D$3124)*(Данные!$E$4:$E$3124))</f>
        <v>0</v>
      </c>
      <c r="V68" s="26">
        <f>SUMPRODUCT((V$1=Данные!$I$4:$I$3124)*($A68=Данные!$D$4:$D$3124)*(Данные!$E$4:$E$3124))</f>
        <v>0</v>
      </c>
      <c r="W68" s="26">
        <f>SUMPRODUCT((W$1=Данные!$I$4:$I$3124)*($A68=Данные!$D$4:$D$3124)*(Данные!$E$4:$E$3124))</f>
        <v>0</v>
      </c>
      <c r="X68" s="26">
        <f>SUMPRODUCT((X$1=Данные!$I$4:$I$3124)*($A68=Данные!$D$4:$D$3124)*(Данные!$E$4:$E$3124))</f>
        <v>0</v>
      </c>
      <c r="Y68" s="26">
        <f>SUMPRODUCT((Y$1=Данные!$I$4:$I$3124)*($A68=Данные!$D$4:$D$3124)*(Данные!$E$4:$E$3124))</f>
        <v>0</v>
      </c>
      <c r="Z68" s="18">
        <f t="shared" ref="Z68:Z84" si="21">SUM(E68:Y68)</f>
        <v>584</v>
      </c>
      <c r="AA68" s="89">
        <v>1000</v>
      </c>
      <c r="AB68" s="90"/>
      <c r="AC68" s="90"/>
      <c r="AD68" s="21"/>
      <c r="AE68" s="21"/>
      <c r="AF68" s="21"/>
      <c r="AG68" s="21"/>
      <c r="AH68" s="21"/>
      <c r="AI68" s="21"/>
      <c r="AJ68" s="21"/>
      <c r="AK68" s="21"/>
      <c r="AL68" s="21"/>
      <c r="AM68" s="21"/>
      <c r="AN68" s="21"/>
    </row>
    <row r="69" spans="1:40" ht="9.9499999999999993" customHeight="1" x14ac:dyDescent="0.25">
      <c r="A69" s="57" t="s">
        <v>42</v>
      </c>
      <c r="B69" s="21"/>
      <c r="C69" s="21"/>
      <c r="D69" s="21"/>
      <c r="E69" s="26">
        <f>SUMPRODUCT((E$1=Данные!$I$4:$I$502)*($A69=Данные!$D$4:$D$502)*(Данные!$E$4:$E$502))</f>
        <v>0</v>
      </c>
      <c r="F69" s="26">
        <f>SUMPRODUCT((F$1=Данные!$I$4:$I$502)*($A69=Данные!$D$4:$D$502)*(Данные!$E$4:$E$502))</f>
        <v>0</v>
      </c>
      <c r="G69" s="26">
        <f>SUMPRODUCT((G$1=Данные!$I$4:$I$502)*($A69=Данные!$D$4:$D$502)*(Данные!$E$4:$E$502))</f>
        <v>0</v>
      </c>
      <c r="H69" s="26">
        <f>SUMPRODUCT((H$1=Данные!$I$4:$I$502)*($A69=Данные!$D$4:$D$502)*(Данные!$E$4:$E$502))</f>
        <v>12</v>
      </c>
      <c r="I69" s="26">
        <f>SUMPRODUCT((I$1=Данные!$I$4:$I$502)*($A69=Данные!$D$4:$D$502)*(Данные!$E$4:$E$502))</f>
        <v>64</v>
      </c>
      <c r="J69" s="26">
        <f>SUMPRODUCT((J$1=Данные!$I$4:$I$502)*($A69=Данные!$D$4:$D$502)*(Данные!$E$4:$E$502))</f>
        <v>40</v>
      </c>
      <c r="K69" s="26">
        <f>SUMPRODUCT((K$1=Данные!$I$4:$I$502)*($A69=Данные!$D$4:$D$502)*(Данные!$E$4:$E$502))</f>
        <v>0</v>
      </c>
      <c r="L69" s="26">
        <f>SUMPRODUCT((L$1=Данные!$I$4:$I$502)*($A69=Данные!$D$4:$D$502)*(Данные!$E$4:$E$502))</f>
        <v>0</v>
      </c>
      <c r="M69" s="26">
        <f>SUMPRODUCT((M$1=Данные!$I$4:$I$502)*($A69=Данные!$D$4:$D$502)*(Данные!$E$4:$E$502))</f>
        <v>0</v>
      </c>
      <c r="N69" s="26">
        <f>SUMPRODUCT((N$1=Данные!$I$4:$I$2377)*($A69=Данные!$D$4:$D$2377)*(Данные!$E$4:$E$2377))</f>
        <v>0</v>
      </c>
      <c r="O69" s="26">
        <f>SUMPRODUCT((O$1=Данные!$I$4:$I$3124)*($A69=Данные!$D$4:$D$3124)*(Данные!$E$4:$E$3124))</f>
        <v>0</v>
      </c>
      <c r="P69" s="26">
        <f>SUMPRODUCT((P$1=Данные!$I$4:$I$3124)*($A69=Данные!$D$4:$D$3124)*(Данные!$E$4:$E$3124))</f>
        <v>0</v>
      </c>
      <c r="Q69" s="26">
        <f>SUMPRODUCT((Q$1=Данные!$I$4:$I$3124)*($A69=Данные!$D$4:$D$3124)*(Данные!$E$4:$E$3124))</f>
        <v>0</v>
      </c>
      <c r="R69" s="26">
        <f>SUMPRODUCT((R$1=Данные!$I$4:$I$3124)*($A69=Данные!$D$4:$D$3124)*(Данные!$E$4:$E$3124))</f>
        <v>28</v>
      </c>
      <c r="S69" s="26">
        <f>SUMPRODUCT((S$1=Данные!$I$4:$I$3124)*($A69=Данные!$D$4:$D$3124)*(Данные!$E$4:$E$3124))</f>
        <v>86</v>
      </c>
      <c r="T69" s="26">
        <f>SUMPRODUCT((T$1=Данные!$I$4:$I$3124)*($A69=Данные!$D$4:$D$3124)*(Данные!$E$4:$E$3124))</f>
        <v>122</v>
      </c>
      <c r="U69" s="26">
        <f>SUMPRODUCT((U$1=Данные!$I$4:$I$3124)*($A69=Данные!$D$4:$D$3124)*(Данные!$E$4:$E$3124))</f>
        <v>0</v>
      </c>
      <c r="V69" s="26">
        <f>SUMPRODUCT((V$1=Данные!$I$4:$I$3124)*($A69=Данные!$D$4:$D$3124)*(Данные!$E$4:$E$3124))</f>
        <v>0</v>
      </c>
      <c r="W69" s="26">
        <f>SUMPRODUCT((W$1=Данные!$I$4:$I$3124)*($A69=Данные!$D$4:$D$3124)*(Данные!$E$4:$E$3124))</f>
        <v>0</v>
      </c>
      <c r="X69" s="26">
        <f>SUMPRODUCT((X$1=Данные!$I$4:$I$3124)*($A69=Данные!$D$4:$D$3124)*(Данные!$E$4:$E$3124))</f>
        <v>0</v>
      </c>
      <c r="Y69" s="26">
        <f>SUMPRODUCT((Y$1=Данные!$I$4:$I$3124)*($A69=Данные!$D$4:$D$3124)*(Данные!$E$4:$E$3124))</f>
        <v>0</v>
      </c>
      <c r="Z69" s="18">
        <f t="shared" si="21"/>
        <v>352</v>
      </c>
      <c r="AA69" s="89">
        <v>1000</v>
      </c>
      <c r="AB69" s="90"/>
      <c r="AC69" s="90"/>
      <c r="AD69" s="21"/>
      <c r="AE69" s="21"/>
      <c r="AF69" s="21"/>
      <c r="AG69" s="21"/>
      <c r="AH69" s="21"/>
      <c r="AI69" s="21"/>
      <c r="AJ69" s="21"/>
      <c r="AK69" s="21"/>
      <c r="AL69" s="21"/>
      <c r="AM69" s="21"/>
      <c r="AN69" s="21"/>
    </row>
    <row r="70" spans="1:40" ht="9.9499999999999993" customHeight="1" x14ac:dyDescent="0.25">
      <c r="A70" s="57" t="s">
        <v>48</v>
      </c>
      <c r="B70" s="21"/>
      <c r="C70" s="21"/>
      <c r="D70" s="21"/>
      <c r="E70" s="26">
        <f>SUMPRODUCT((E$1=Данные!$I$4:$I$502)*($A70=Данные!$D$4:$D$502)*(Данные!$E$4:$E$502))</f>
        <v>0</v>
      </c>
      <c r="F70" s="26">
        <f>SUMPRODUCT((F$1=Данные!$I$4:$I$502)*($A70=Данные!$D$4:$D$502)*(Данные!$E$4:$E$502))</f>
        <v>0</v>
      </c>
      <c r="G70" s="26">
        <f>SUMPRODUCT((G$1=Данные!$I$4:$I$502)*($A70=Данные!$D$4:$D$502)*(Данные!$E$4:$E$502))</f>
        <v>0</v>
      </c>
      <c r="H70" s="26">
        <f>SUMPRODUCT((H$1=Данные!$I$4:$I$502)*($A70=Данные!$D$4:$D$502)*(Данные!$E$4:$E$502))</f>
        <v>0</v>
      </c>
      <c r="I70" s="26">
        <f>SUMPRODUCT((I$1=Данные!$I$4:$I$502)*($A70=Данные!$D$4:$D$502)*(Данные!$E$4:$E$502))</f>
        <v>0</v>
      </c>
      <c r="J70" s="26">
        <f>SUMPRODUCT((J$1=Данные!$I$4:$I$502)*($A70=Данные!$D$4:$D$502)*(Данные!$E$4:$E$502))</f>
        <v>40</v>
      </c>
      <c r="K70" s="26">
        <f>SUMPRODUCT((K$1=Данные!$I$4:$I$502)*($A70=Данные!$D$4:$D$502)*(Данные!$E$4:$E$502))</f>
        <v>0</v>
      </c>
      <c r="L70" s="26">
        <f>SUMPRODUCT((L$1=Данные!$I$4:$I$502)*($A70=Данные!$D$4:$D$502)*(Данные!$E$4:$E$502))</f>
        <v>0</v>
      </c>
      <c r="M70" s="26">
        <f>SUMPRODUCT((M$1=Данные!$I$4:$I$502)*($A70=Данные!$D$4:$D$502)*(Данные!$E$4:$E$502))</f>
        <v>0</v>
      </c>
      <c r="N70" s="26">
        <f>SUMPRODUCT((N$1=Данные!$I$4:$I$2377)*($A70=Данные!$D$4:$D$2377)*(Данные!$E$4:$E$2377))</f>
        <v>0</v>
      </c>
      <c r="O70" s="26">
        <f>SUMPRODUCT((O$1=Данные!$I$4:$I$3124)*($A70=Данные!$D$4:$D$3124)*(Данные!$E$4:$E$3124))</f>
        <v>0</v>
      </c>
      <c r="P70" s="26">
        <f>SUMPRODUCT((P$1=Данные!$I$4:$I$3124)*($A70=Данные!$D$4:$D$3124)*(Данные!$E$4:$E$3124))</f>
        <v>0</v>
      </c>
      <c r="Q70" s="26">
        <f>SUMPRODUCT((Q$1=Данные!$I$4:$I$3124)*($A70=Данные!$D$4:$D$3124)*(Данные!$E$4:$E$3124))</f>
        <v>0</v>
      </c>
      <c r="R70" s="26">
        <f>SUMPRODUCT((R$1=Данные!$I$4:$I$3124)*($A70=Данные!$D$4:$D$3124)*(Данные!$E$4:$E$3124))</f>
        <v>0</v>
      </c>
      <c r="S70" s="26">
        <f>SUMPRODUCT((S$1=Данные!$I$4:$I$3124)*($A70=Данные!$D$4:$D$3124)*(Данные!$E$4:$E$3124))</f>
        <v>0</v>
      </c>
      <c r="T70" s="26">
        <f>SUMPRODUCT((T$1=Данные!$I$4:$I$3124)*($A70=Данные!$D$4:$D$3124)*(Данные!$E$4:$E$3124))</f>
        <v>0</v>
      </c>
      <c r="U70" s="26">
        <f>SUMPRODUCT((U$1=Данные!$I$4:$I$3124)*($A70=Данные!$D$4:$D$3124)*(Данные!$E$4:$E$3124))</f>
        <v>0</v>
      </c>
      <c r="V70" s="26">
        <f>SUMPRODUCT((V$1=Данные!$I$4:$I$3124)*($A70=Данные!$D$4:$D$3124)*(Данные!$E$4:$E$3124))</f>
        <v>0</v>
      </c>
      <c r="W70" s="26">
        <f>SUMPRODUCT((W$1=Данные!$I$4:$I$3124)*($A70=Данные!$D$4:$D$3124)*(Данные!$E$4:$E$3124))</f>
        <v>0</v>
      </c>
      <c r="X70" s="26">
        <f>SUMPRODUCT((X$1=Данные!$I$4:$I$3124)*($A70=Данные!$D$4:$D$3124)*(Данные!$E$4:$E$3124))</f>
        <v>0</v>
      </c>
      <c r="Y70" s="26">
        <f>SUMPRODUCT((Y$1=Данные!$I$4:$I$3124)*($A70=Данные!$D$4:$D$3124)*(Данные!$E$4:$E$3124))</f>
        <v>0</v>
      </c>
      <c r="Z70" s="18">
        <f t="shared" si="21"/>
        <v>40</v>
      </c>
      <c r="AA70" s="89">
        <v>1000</v>
      </c>
      <c r="AB70" s="90"/>
      <c r="AC70" s="90"/>
      <c r="AD70" s="21"/>
      <c r="AE70" s="21"/>
      <c r="AF70" s="21"/>
      <c r="AG70" s="21"/>
      <c r="AH70" s="21"/>
      <c r="AI70" s="21"/>
      <c r="AJ70" s="21"/>
      <c r="AK70" s="21"/>
      <c r="AL70" s="21"/>
      <c r="AM70" s="21"/>
      <c r="AN70" s="21"/>
    </row>
    <row r="71" spans="1:40" ht="9.9499999999999993" customHeight="1" x14ac:dyDescent="0.25">
      <c r="A71" s="57" t="s">
        <v>50</v>
      </c>
      <c r="B71" s="21"/>
      <c r="C71" s="21"/>
      <c r="D71" s="21"/>
      <c r="E71" s="26">
        <f>SUMPRODUCT((E$1=Данные!$I$4:$I$502)*($A71=Данные!$D$4:$D$502)*(Данные!$E$4:$E$502))</f>
        <v>0</v>
      </c>
      <c r="F71" s="26">
        <f>SUMPRODUCT((F$1=Данные!$I$4:$I$502)*($A71=Данные!$D$4:$D$502)*(Данные!$E$4:$E$502))</f>
        <v>0</v>
      </c>
      <c r="G71" s="26">
        <f>SUMPRODUCT((G$1=Данные!$I$4:$I$502)*($A71=Данные!$D$4:$D$502)*(Данные!$E$4:$E$502))</f>
        <v>0</v>
      </c>
      <c r="H71" s="26">
        <f>SUMPRODUCT((H$1=Данные!$I$4:$I$502)*($A71=Данные!$D$4:$D$502)*(Данные!$E$4:$E$502))</f>
        <v>0</v>
      </c>
      <c r="I71" s="26">
        <f>SUMPRODUCT((I$1=Данные!$I$4:$I$502)*($A71=Данные!$D$4:$D$502)*(Данные!$E$4:$E$502))</f>
        <v>0</v>
      </c>
      <c r="J71" s="26">
        <f>SUMPRODUCT((J$1=Данные!$I$4:$I$502)*($A71=Данные!$D$4:$D$502)*(Данные!$E$4:$E$502))</f>
        <v>0</v>
      </c>
      <c r="K71" s="26">
        <f>SUMPRODUCT((K$1=Данные!$I$4:$I$502)*($A71=Данные!$D$4:$D$502)*(Данные!$E$4:$E$502))</f>
        <v>0</v>
      </c>
      <c r="L71" s="26">
        <f>SUMPRODUCT((L$1=Данные!$I$4:$I$502)*($A71=Данные!$D$4:$D$502)*(Данные!$E$4:$E$502))</f>
        <v>0</v>
      </c>
      <c r="M71" s="26">
        <f>SUMPRODUCT((M$1=Данные!$I$4:$I$502)*($A71=Данные!$D$4:$D$502)*(Данные!$E$4:$E$502))</f>
        <v>0</v>
      </c>
      <c r="N71" s="26">
        <f>SUMPRODUCT((N$1=Данные!$I$4:$I$2377)*($A71=Данные!$D$4:$D$2377)*(Данные!$E$4:$E$2377))</f>
        <v>0</v>
      </c>
      <c r="O71" s="26">
        <f>SUMPRODUCT((O$1=Данные!$I$4:$I$3124)*($A71=Данные!$D$4:$D$3124)*(Данные!$E$4:$E$3124))</f>
        <v>0</v>
      </c>
      <c r="P71" s="26">
        <f>SUMPRODUCT((P$1=Данные!$I$4:$I$3124)*($A71=Данные!$D$4:$D$3124)*(Данные!$E$4:$E$3124))</f>
        <v>0</v>
      </c>
      <c r="Q71" s="26">
        <f>SUMPRODUCT((Q$1=Данные!$I$4:$I$3124)*($A71=Данные!$D$4:$D$3124)*(Данные!$E$4:$E$3124))</f>
        <v>0</v>
      </c>
      <c r="R71" s="26">
        <f>SUMPRODUCT((R$1=Данные!$I$4:$I$3124)*($A71=Данные!$D$4:$D$3124)*(Данные!$E$4:$E$3124))</f>
        <v>0</v>
      </c>
      <c r="S71" s="26">
        <f>SUMPRODUCT((S$1=Данные!$I$4:$I$3124)*($A71=Данные!$D$4:$D$3124)*(Данные!$E$4:$E$3124))</f>
        <v>0</v>
      </c>
      <c r="T71" s="26">
        <f>SUMPRODUCT((T$1=Данные!$I$4:$I$3124)*($A71=Данные!$D$4:$D$3124)*(Данные!$E$4:$E$3124))</f>
        <v>0</v>
      </c>
      <c r="U71" s="26">
        <f>SUMPRODUCT((U$1=Данные!$I$4:$I$3124)*($A71=Данные!$D$4:$D$3124)*(Данные!$E$4:$E$3124))</f>
        <v>0</v>
      </c>
      <c r="V71" s="26">
        <f>SUMPRODUCT((V$1=Данные!$I$4:$I$3124)*($A71=Данные!$D$4:$D$3124)*(Данные!$E$4:$E$3124))</f>
        <v>0</v>
      </c>
      <c r="W71" s="26">
        <f>SUMPRODUCT((W$1=Данные!$I$4:$I$3124)*($A71=Данные!$D$4:$D$3124)*(Данные!$E$4:$E$3124))</f>
        <v>0</v>
      </c>
      <c r="X71" s="26">
        <f>SUMPRODUCT((X$1=Данные!$I$4:$I$3124)*($A71=Данные!$D$4:$D$3124)*(Данные!$E$4:$E$3124))</f>
        <v>0</v>
      </c>
      <c r="Y71" s="26">
        <f>SUMPRODUCT((Y$1=Данные!$I$4:$I$3124)*($A71=Данные!$D$4:$D$3124)*(Данные!$E$4:$E$3124))</f>
        <v>0</v>
      </c>
      <c r="Z71" s="18">
        <f t="shared" si="21"/>
        <v>0</v>
      </c>
      <c r="AA71" s="89">
        <v>1000</v>
      </c>
      <c r="AB71" s="90"/>
      <c r="AC71" s="90"/>
      <c r="AD71" s="21"/>
      <c r="AE71" s="21"/>
      <c r="AF71" s="21"/>
      <c r="AG71" s="21"/>
      <c r="AH71" s="21"/>
      <c r="AI71" s="21"/>
      <c r="AJ71" s="21"/>
      <c r="AK71" s="21"/>
      <c r="AL71" s="21"/>
      <c r="AM71" s="21"/>
      <c r="AN71" s="21"/>
    </row>
    <row r="72" spans="1:40" ht="9.9499999999999993" customHeight="1" x14ac:dyDescent="0.25">
      <c r="A72" s="57" t="s">
        <v>73</v>
      </c>
      <c r="B72" s="21"/>
      <c r="C72" s="21"/>
      <c r="D72" s="21"/>
      <c r="E72" s="26">
        <f>SUMPRODUCT((E$1=Данные!$I$4:$I$502)*($A72=Данные!$D$4:$D$502)*(Данные!$E$4:$E$502))</f>
        <v>0</v>
      </c>
      <c r="F72" s="26">
        <f>SUMPRODUCT((F$1=Данные!$I$4:$I$502)*($A72=Данные!$D$4:$D$502)*(Данные!$E$4:$E$502))</f>
        <v>0</v>
      </c>
      <c r="G72" s="26">
        <f>SUMPRODUCT((G$1=Данные!$I$4:$I$502)*($A72=Данные!$D$4:$D$502)*(Данные!$E$4:$E$502))</f>
        <v>0</v>
      </c>
      <c r="H72" s="26">
        <f>SUMPRODUCT((H$1=Данные!$I$4:$I$502)*($A72=Данные!$D$4:$D$502)*(Данные!$E$4:$E$502))</f>
        <v>0</v>
      </c>
      <c r="I72" s="26">
        <f>SUMPRODUCT((I$1=Данные!$I$4:$I$502)*($A72=Данные!$D$4:$D$502)*(Данные!$E$4:$E$502))</f>
        <v>0</v>
      </c>
      <c r="J72" s="26">
        <f>SUMPRODUCT((J$1=Данные!$I$4:$I$502)*($A72=Данные!$D$4:$D$502)*(Данные!$E$4:$E$502))</f>
        <v>0</v>
      </c>
      <c r="K72" s="26">
        <f>SUMPRODUCT((K$1=Данные!$I$4:$I$502)*($A72=Данные!$D$4:$D$502)*(Данные!$E$4:$E$502))</f>
        <v>0</v>
      </c>
      <c r="L72" s="26">
        <f>SUMPRODUCT((L$1=Данные!$I$4:$I$502)*($A72=Данные!$D$4:$D$502)*(Данные!$E$4:$E$502))</f>
        <v>0</v>
      </c>
      <c r="M72" s="26">
        <f>SUMPRODUCT((M$1=Данные!$I$4:$I$502)*($A72=Данные!$D$4:$D$502)*(Данные!$E$4:$E$502))</f>
        <v>0</v>
      </c>
      <c r="N72" s="26">
        <f>SUMPRODUCT((N$1=Данные!$I$4:$I$2377)*($A72=Данные!$D$4:$D$2377)*(Данные!$E$4:$E$2377))</f>
        <v>0</v>
      </c>
      <c r="O72" s="26">
        <f>SUMPRODUCT((O$1=Данные!$I$4:$I$3124)*($A72=Данные!$D$4:$D$3124)*(Данные!$E$4:$E$3124))</f>
        <v>0</v>
      </c>
      <c r="P72" s="26">
        <f>SUMPRODUCT((P$1=Данные!$I$4:$I$3124)*($A72=Данные!$D$4:$D$3124)*(Данные!$E$4:$E$3124))</f>
        <v>0</v>
      </c>
      <c r="Q72" s="26">
        <f>SUMPRODUCT((Q$1=Данные!$I$4:$I$3124)*($A72=Данные!$D$4:$D$3124)*(Данные!$E$4:$E$3124))</f>
        <v>0</v>
      </c>
      <c r="R72" s="26">
        <f>SUMPRODUCT((R$1=Данные!$I$4:$I$3124)*($A72=Данные!$D$4:$D$3124)*(Данные!$E$4:$E$3124))</f>
        <v>0</v>
      </c>
      <c r="S72" s="26">
        <f>SUMPRODUCT((S$1=Данные!$I$4:$I$3124)*($A72=Данные!$D$4:$D$3124)*(Данные!$E$4:$E$3124))</f>
        <v>0</v>
      </c>
      <c r="T72" s="26">
        <f>SUMPRODUCT((T$1=Данные!$I$4:$I$3124)*($A72=Данные!$D$4:$D$3124)*(Данные!$E$4:$E$3124))</f>
        <v>0</v>
      </c>
      <c r="U72" s="26">
        <f>SUMPRODUCT((U$1=Данные!$I$4:$I$3124)*($A72=Данные!$D$4:$D$3124)*(Данные!$E$4:$E$3124))</f>
        <v>0</v>
      </c>
      <c r="V72" s="26">
        <f>SUMPRODUCT((V$1=Данные!$I$4:$I$3124)*($A72=Данные!$D$4:$D$3124)*(Данные!$E$4:$E$3124))</f>
        <v>0</v>
      </c>
      <c r="W72" s="26">
        <f>SUMPRODUCT((W$1=Данные!$I$4:$I$3124)*($A72=Данные!$D$4:$D$3124)*(Данные!$E$4:$E$3124))</f>
        <v>0</v>
      </c>
      <c r="X72" s="26">
        <f>SUMPRODUCT((X$1=Данные!$I$4:$I$3124)*($A72=Данные!$D$4:$D$3124)*(Данные!$E$4:$E$3124))</f>
        <v>0</v>
      </c>
      <c r="Y72" s="26">
        <f>SUMPRODUCT((Y$1=Данные!$I$4:$I$3124)*($A72=Данные!$D$4:$D$3124)*(Данные!$E$4:$E$3124))</f>
        <v>0</v>
      </c>
      <c r="Z72" s="18">
        <f t="shared" si="21"/>
        <v>0</v>
      </c>
      <c r="AA72" s="89">
        <v>1000</v>
      </c>
      <c r="AB72" s="90"/>
      <c r="AC72" s="90"/>
      <c r="AD72" s="21"/>
      <c r="AE72" s="21"/>
      <c r="AF72" s="21"/>
      <c r="AG72" s="21"/>
      <c r="AH72" s="21"/>
      <c r="AI72" s="21"/>
      <c r="AJ72" s="21"/>
      <c r="AK72" s="21"/>
      <c r="AL72" s="21"/>
      <c r="AM72" s="21"/>
      <c r="AN72" s="21"/>
    </row>
    <row r="73" spans="1:40" ht="9.9499999999999993" customHeight="1" x14ac:dyDescent="0.25">
      <c r="A73" s="57" t="s">
        <v>74</v>
      </c>
      <c r="B73" s="21"/>
      <c r="C73" s="21"/>
      <c r="D73" s="21"/>
      <c r="E73" s="26">
        <f>SUMPRODUCT((E$1=Данные!$I$4:$I$502)*($A73=Данные!$D$4:$D$502)*(Данные!$E$4:$E$502))</f>
        <v>0</v>
      </c>
      <c r="F73" s="26">
        <f>SUMPRODUCT((F$1=Данные!$I$4:$I$502)*($A73=Данные!$D$4:$D$502)*(Данные!$E$4:$E$502))</f>
        <v>0</v>
      </c>
      <c r="G73" s="26">
        <f>SUMPRODUCT((G$1=Данные!$I$4:$I$502)*($A73=Данные!$D$4:$D$502)*(Данные!$E$4:$E$502))</f>
        <v>0</v>
      </c>
      <c r="H73" s="26">
        <f>SUMPRODUCT((H$1=Данные!$I$4:$I$502)*($A73=Данные!$D$4:$D$502)*(Данные!$E$4:$E$502))</f>
        <v>0</v>
      </c>
      <c r="I73" s="26">
        <f>SUMPRODUCT((I$1=Данные!$I$4:$I$502)*($A73=Данные!$D$4:$D$502)*(Данные!$E$4:$E$502))</f>
        <v>0</v>
      </c>
      <c r="J73" s="26">
        <f>SUMPRODUCT((J$1=Данные!$I$4:$I$502)*($A73=Данные!$D$4:$D$502)*(Данные!$E$4:$E$502))</f>
        <v>0</v>
      </c>
      <c r="K73" s="26">
        <f>SUMPRODUCT((K$1=Данные!$I$4:$I$502)*($A73=Данные!$D$4:$D$502)*(Данные!$E$4:$E$502))</f>
        <v>0</v>
      </c>
      <c r="L73" s="26">
        <f>SUMPRODUCT((L$1=Данные!$I$4:$I$502)*($A73=Данные!$D$4:$D$502)*(Данные!$E$4:$E$502))</f>
        <v>0</v>
      </c>
      <c r="M73" s="26">
        <f>SUMPRODUCT((M$1=Данные!$I$4:$I$502)*($A73=Данные!$D$4:$D$502)*(Данные!$E$4:$E$502))</f>
        <v>0</v>
      </c>
      <c r="N73" s="26">
        <f>SUMPRODUCT((N$1=Данные!$I$4:$I$2377)*($A73=Данные!$D$4:$D$2377)*(Данные!$E$4:$E$2377))</f>
        <v>0</v>
      </c>
      <c r="O73" s="26">
        <f>SUMPRODUCT((O$1=Данные!$I$4:$I$3124)*($A73=Данные!$D$4:$D$3124)*(Данные!$E$4:$E$3124))</f>
        <v>0</v>
      </c>
      <c r="P73" s="26">
        <f>SUMPRODUCT((P$1=Данные!$I$4:$I$3124)*($A73=Данные!$D$4:$D$3124)*(Данные!$E$4:$E$3124))</f>
        <v>0</v>
      </c>
      <c r="Q73" s="26">
        <f>SUMPRODUCT((Q$1=Данные!$I$4:$I$3124)*($A73=Данные!$D$4:$D$3124)*(Данные!$E$4:$E$3124))</f>
        <v>0</v>
      </c>
      <c r="R73" s="26">
        <f>SUMPRODUCT((R$1=Данные!$I$4:$I$3124)*($A73=Данные!$D$4:$D$3124)*(Данные!$E$4:$E$3124))</f>
        <v>0</v>
      </c>
      <c r="S73" s="26">
        <f>SUMPRODUCT((S$1=Данные!$I$4:$I$3124)*($A73=Данные!$D$4:$D$3124)*(Данные!$E$4:$E$3124))</f>
        <v>0</v>
      </c>
      <c r="T73" s="26">
        <f>SUMPRODUCT((T$1=Данные!$I$4:$I$3124)*($A73=Данные!$D$4:$D$3124)*(Данные!$E$4:$E$3124))</f>
        <v>0</v>
      </c>
      <c r="U73" s="26">
        <f>SUMPRODUCT((U$1=Данные!$I$4:$I$3124)*($A73=Данные!$D$4:$D$3124)*(Данные!$E$4:$E$3124))</f>
        <v>0</v>
      </c>
      <c r="V73" s="26">
        <f>SUMPRODUCT((V$1=Данные!$I$4:$I$3124)*($A73=Данные!$D$4:$D$3124)*(Данные!$E$4:$E$3124))</f>
        <v>0</v>
      </c>
      <c r="W73" s="26">
        <f>SUMPRODUCT((W$1=Данные!$I$4:$I$3124)*($A73=Данные!$D$4:$D$3124)*(Данные!$E$4:$E$3124))</f>
        <v>0</v>
      </c>
      <c r="X73" s="26">
        <f>SUMPRODUCT((X$1=Данные!$I$4:$I$3124)*($A73=Данные!$D$4:$D$3124)*(Данные!$E$4:$E$3124))</f>
        <v>0</v>
      </c>
      <c r="Y73" s="26">
        <f>SUMPRODUCT((Y$1=Данные!$I$4:$I$3124)*($A73=Данные!$D$4:$D$3124)*(Данные!$E$4:$E$3124))</f>
        <v>0</v>
      </c>
      <c r="Z73" s="18">
        <f t="shared" si="21"/>
        <v>0</v>
      </c>
      <c r="AA73" s="89">
        <v>1000</v>
      </c>
      <c r="AB73" s="90"/>
      <c r="AC73" s="90"/>
      <c r="AD73" s="21"/>
      <c r="AE73" s="21"/>
      <c r="AF73" s="21"/>
      <c r="AG73" s="21"/>
      <c r="AH73" s="21"/>
      <c r="AI73" s="21"/>
      <c r="AJ73" s="21"/>
      <c r="AK73" s="21"/>
      <c r="AL73" s="21"/>
      <c r="AM73" s="21"/>
      <c r="AN73" s="21"/>
    </row>
    <row r="74" spans="1:40" ht="9.9499999999999993" customHeight="1" x14ac:dyDescent="0.25">
      <c r="A74" s="57" t="s">
        <v>75</v>
      </c>
      <c r="B74" s="21"/>
      <c r="C74" s="21"/>
      <c r="D74" s="21"/>
      <c r="E74" s="26">
        <f>SUMPRODUCT((E$1=Данные!$I$4:$I$502)*($A74=Данные!$D$4:$D$502)*(Данные!$E$4:$E$502))</f>
        <v>0</v>
      </c>
      <c r="F74" s="26">
        <f>SUMPRODUCT((F$1=Данные!$I$4:$I$502)*($A74=Данные!$D$4:$D$502)*(Данные!$E$4:$E$502))</f>
        <v>0</v>
      </c>
      <c r="G74" s="26">
        <f>SUMPRODUCT((G$1=Данные!$I$4:$I$502)*($A74=Данные!$D$4:$D$502)*(Данные!$E$4:$E$502))</f>
        <v>0</v>
      </c>
      <c r="H74" s="26">
        <f>SUMPRODUCT((H$1=Данные!$I$4:$I$502)*($A74=Данные!$D$4:$D$502)*(Данные!$E$4:$E$502))</f>
        <v>0</v>
      </c>
      <c r="I74" s="26">
        <f>SUMPRODUCT((I$1=Данные!$I$4:$I$502)*($A74=Данные!$D$4:$D$502)*(Данные!$E$4:$E$502))</f>
        <v>0</v>
      </c>
      <c r="J74" s="26">
        <f>SUMPRODUCT((J$1=Данные!$I$4:$I$502)*($A74=Данные!$D$4:$D$502)*(Данные!$E$4:$E$502))</f>
        <v>0</v>
      </c>
      <c r="K74" s="26">
        <f>SUMPRODUCT((K$1=Данные!$I$4:$I$502)*($A74=Данные!$D$4:$D$502)*(Данные!$E$4:$E$502))</f>
        <v>0</v>
      </c>
      <c r="L74" s="26">
        <f>SUMPRODUCT((L$1=Данные!$I$4:$I$502)*($A74=Данные!$D$4:$D$502)*(Данные!$E$4:$E$502))</f>
        <v>0</v>
      </c>
      <c r="M74" s="26">
        <f>SUMPRODUCT((M$1=Данные!$I$4:$I$502)*($A74=Данные!$D$4:$D$502)*(Данные!$E$4:$E$502))</f>
        <v>0</v>
      </c>
      <c r="N74" s="26">
        <f>SUMPRODUCT((N$1=Данные!$I$4:$I$2377)*($A74=Данные!$D$4:$D$2377)*(Данные!$E$4:$E$2377))</f>
        <v>0</v>
      </c>
      <c r="O74" s="26">
        <f>SUMPRODUCT((O$1=Данные!$I$4:$I$3124)*($A74=Данные!$D$4:$D$3124)*(Данные!$E$4:$E$3124))</f>
        <v>0</v>
      </c>
      <c r="P74" s="26">
        <f>SUMPRODUCT((P$1=Данные!$I$4:$I$3124)*($A74=Данные!$D$4:$D$3124)*(Данные!$E$4:$E$3124))</f>
        <v>0</v>
      </c>
      <c r="Q74" s="26">
        <f>SUMPRODUCT((Q$1=Данные!$I$4:$I$3124)*($A74=Данные!$D$4:$D$3124)*(Данные!$E$4:$E$3124))</f>
        <v>0</v>
      </c>
      <c r="R74" s="26">
        <f>SUMPRODUCT((R$1=Данные!$I$4:$I$3124)*($A74=Данные!$D$4:$D$3124)*(Данные!$E$4:$E$3124))</f>
        <v>0</v>
      </c>
      <c r="S74" s="26">
        <f>SUMPRODUCT((S$1=Данные!$I$4:$I$3124)*($A74=Данные!$D$4:$D$3124)*(Данные!$E$4:$E$3124))</f>
        <v>0</v>
      </c>
      <c r="T74" s="26">
        <f>SUMPRODUCT((T$1=Данные!$I$4:$I$3124)*($A74=Данные!$D$4:$D$3124)*(Данные!$E$4:$E$3124))</f>
        <v>0</v>
      </c>
      <c r="U74" s="26">
        <f>SUMPRODUCT((U$1=Данные!$I$4:$I$3124)*($A74=Данные!$D$4:$D$3124)*(Данные!$E$4:$E$3124))</f>
        <v>0</v>
      </c>
      <c r="V74" s="26">
        <f>SUMPRODUCT((V$1=Данные!$I$4:$I$3124)*($A74=Данные!$D$4:$D$3124)*(Данные!$E$4:$E$3124))</f>
        <v>0</v>
      </c>
      <c r="W74" s="26">
        <f>SUMPRODUCT((W$1=Данные!$I$4:$I$3124)*($A74=Данные!$D$4:$D$3124)*(Данные!$E$4:$E$3124))</f>
        <v>0</v>
      </c>
      <c r="X74" s="26">
        <f>SUMPRODUCT((X$1=Данные!$I$4:$I$3124)*($A74=Данные!$D$4:$D$3124)*(Данные!$E$4:$E$3124))</f>
        <v>0</v>
      </c>
      <c r="Y74" s="26">
        <f>SUMPRODUCT((Y$1=Данные!$I$4:$I$3124)*($A74=Данные!$D$4:$D$3124)*(Данные!$E$4:$E$3124))</f>
        <v>0</v>
      </c>
      <c r="Z74" s="18">
        <f t="shared" si="21"/>
        <v>0</v>
      </c>
      <c r="AA74" s="89">
        <v>1000</v>
      </c>
      <c r="AB74" s="90"/>
      <c r="AC74" s="90"/>
      <c r="AD74" s="21"/>
      <c r="AE74" s="21"/>
      <c r="AF74" s="21"/>
      <c r="AG74" s="21"/>
      <c r="AH74" s="21"/>
      <c r="AI74" s="21"/>
      <c r="AJ74" s="21"/>
      <c r="AK74" s="21"/>
      <c r="AL74" s="21"/>
      <c r="AM74" s="21"/>
      <c r="AN74" s="21"/>
    </row>
    <row r="75" spans="1:40" ht="9.9499999999999993" customHeight="1" x14ac:dyDescent="0.25">
      <c r="A75" s="57" t="s">
        <v>76</v>
      </c>
      <c r="B75" s="21"/>
      <c r="C75" s="21"/>
      <c r="D75" s="21"/>
      <c r="E75" s="26">
        <f>SUMPRODUCT((E$1=Данные!$I$4:$I$502)*($A75=Данные!$D$4:$D$502)*(Данные!$E$4:$E$502))</f>
        <v>0</v>
      </c>
      <c r="F75" s="26">
        <f>SUMPRODUCT((F$1=Данные!$I$4:$I$502)*($A75=Данные!$D$4:$D$502)*(Данные!$E$4:$E$502))</f>
        <v>0</v>
      </c>
      <c r="G75" s="26">
        <f>SUMPRODUCT((G$1=Данные!$I$4:$I$502)*($A75=Данные!$D$4:$D$502)*(Данные!$E$4:$E$502))</f>
        <v>0</v>
      </c>
      <c r="H75" s="26">
        <f>SUMPRODUCT((H$1=Данные!$I$4:$I$502)*($A75=Данные!$D$4:$D$502)*(Данные!$E$4:$E$502))</f>
        <v>0</v>
      </c>
      <c r="I75" s="26">
        <f>SUMPRODUCT((I$1=Данные!$I$4:$I$502)*($A75=Данные!$D$4:$D$502)*(Данные!$E$4:$E$502))</f>
        <v>0</v>
      </c>
      <c r="J75" s="26">
        <f>SUMPRODUCT((J$1=Данные!$I$4:$I$502)*($A75=Данные!$D$4:$D$502)*(Данные!$E$4:$E$502))</f>
        <v>0</v>
      </c>
      <c r="K75" s="26">
        <f>SUMPRODUCT((K$1=Данные!$I$4:$I$502)*($A75=Данные!$D$4:$D$502)*(Данные!$E$4:$E$502))</f>
        <v>0</v>
      </c>
      <c r="L75" s="26">
        <f>SUMPRODUCT((L$1=Данные!$I$4:$I$502)*($A75=Данные!$D$4:$D$502)*(Данные!$E$4:$E$502))</f>
        <v>0</v>
      </c>
      <c r="M75" s="26">
        <f>SUMPRODUCT((M$1=Данные!$I$4:$I$502)*($A75=Данные!$D$4:$D$502)*(Данные!$E$4:$E$502))</f>
        <v>0</v>
      </c>
      <c r="N75" s="26">
        <f>SUMPRODUCT((N$1=Данные!$I$4:$I$2377)*($A75=Данные!$D$4:$D$2377)*(Данные!$E$4:$E$2377))</f>
        <v>0</v>
      </c>
      <c r="O75" s="26">
        <f>SUMPRODUCT((O$1=Данные!$I$4:$I$3124)*($A75=Данные!$D$4:$D$3124)*(Данные!$E$4:$E$3124))</f>
        <v>0</v>
      </c>
      <c r="P75" s="26">
        <f>SUMPRODUCT((P$1=Данные!$I$4:$I$3124)*($A75=Данные!$D$4:$D$3124)*(Данные!$E$4:$E$3124))</f>
        <v>0</v>
      </c>
      <c r="Q75" s="26">
        <f>SUMPRODUCT((Q$1=Данные!$I$4:$I$3124)*($A75=Данные!$D$4:$D$3124)*(Данные!$E$4:$E$3124))</f>
        <v>0</v>
      </c>
      <c r="R75" s="26">
        <f>SUMPRODUCT((R$1=Данные!$I$4:$I$3124)*($A75=Данные!$D$4:$D$3124)*(Данные!$E$4:$E$3124))</f>
        <v>0</v>
      </c>
      <c r="S75" s="26">
        <f>SUMPRODUCT((S$1=Данные!$I$4:$I$3124)*($A75=Данные!$D$4:$D$3124)*(Данные!$E$4:$E$3124))</f>
        <v>0</v>
      </c>
      <c r="T75" s="26">
        <f>SUMPRODUCT((T$1=Данные!$I$4:$I$3124)*($A75=Данные!$D$4:$D$3124)*(Данные!$E$4:$E$3124))</f>
        <v>0</v>
      </c>
      <c r="U75" s="26">
        <f>SUMPRODUCT((U$1=Данные!$I$4:$I$3124)*($A75=Данные!$D$4:$D$3124)*(Данные!$E$4:$E$3124))</f>
        <v>0</v>
      </c>
      <c r="V75" s="26">
        <f>SUMPRODUCT((V$1=Данные!$I$4:$I$3124)*($A75=Данные!$D$4:$D$3124)*(Данные!$E$4:$E$3124))</f>
        <v>0</v>
      </c>
      <c r="W75" s="26">
        <f>SUMPRODUCT((W$1=Данные!$I$4:$I$3124)*($A75=Данные!$D$4:$D$3124)*(Данные!$E$4:$E$3124))</f>
        <v>0</v>
      </c>
      <c r="X75" s="26">
        <f>SUMPRODUCT((X$1=Данные!$I$4:$I$3124)*($A75=Данные!$D$4:$D$3124)*(Данные!$E$4:$E$3124))</f>
        <v>0</v>
      </c>
      <c r="Y75" s="26">
        <f>SUMPRODUCT((Y$1=Данные!$I$4:$I$3124)*($A75=Данные!$D$4:$D$3124)*(Данные!$E$4:$E$3124))</f>
        <v>0</v>
      </c>
      <c r="Z75" s="18">
        <f t="shared" si="21"/>
        <v>0</v>
      </c>
      <c r="AA75" s="89">
        <v>1000</v>
      </c>
      <c r="AB75" s="90"/>
      <c r="AC75" s="90"/>
      <c r="AD75" s="21"/>
      <c r="AE75" s="21"/>
      <c r="AF75" s="21"/>
      <c r="AG75" s="21"/>
      <c r="AH75" s="21"/>
      <c r="AI75" s="21"/>
      <c r="AJ75" s="21"/>
      <c r="AK75" s="21"/>
      <c r="AL75" s="21"/>
      <c r="AM75" s="21"/>
      <c r="AN75" s="21"/>
    </row>
    <row r="76" spans="1:40" ht="9.9499999999999993" customHeight="1" x14ac:dyDescent="0.25">
      <c r="A76" s="57" t="s">
        <v>78</v>
      </c>
      <c r="B76" s="21"/>
      <c r="C76" s="21"/>
      <c r="D76" s="21"/>
      <c r="E76" s="26">
        <f>SUMPRODUCT((E$1=Данные!$I$4:$I$502)*($A76=Данные!$D$4:$D$502)*(Данные!$E$4:$E$502))</f>
        <v>0</v>
      </c>
      <c r="F76" s="26">
        <f>SUMPRODUCT((F$1=Данные!$I$4:$I$502)*($A76=Данные!$D$4:$D$502)*(Данные!$E$4:$E$502))</f>
        <v>0</v>
      </c>
      <c r="G76" s="26">
        <f>SUMPRODUCT((G$1=Данные!$I$4:$I$502)*($A76=Данные!$D$4:$D$502)*(Данные!$E$4:$E$502))</f>
        <v>0</v>
      </c>
      <c r="H76" s="26">
        <f>SUMPRODUCT((H$1=Данные!$I$4:$I$502)*($A76=Данные!$D$4:$D$502)*(Данные!$E$4:$E$502))</f>
        <v>0</v>
      </c>
      <c r="I76" s="26">
        <f>SUMPRODUCT((I$1=Данные!$I$4:$I$502)*($A76=Данные!$D$4:$D$502)*(Данные!$E$4:$E$502))</f>
        <v>0</v>
      </c>
      <c r="J76" s="26">
        <f>SUMPRODUCT((J$1=Данные!$I$4:$I$502)*($A76=Данные!$D$4:$D$502)*(Данные!$E$4:$E$502))</f>
        <v>0</v>
      </c>
      <c r="K76" s="26">
        <f>SUMPRODUCT((K$1=Данные!$I$4:$I$502)*($A76=Данные!$D$4:$D$502)*(Данные!$E$4:$E$502))</f>
        <v>0</v>
      </c>
      <c r="L76" s="26">
        <f>SUMPRODUCT((L$1=Данные!$I$4:$I$502)*($A76=Данные!$D$4:$D$502)*(Данные!$E$4:$E$502))</f>
        <v>0</v>
      </c>
      <c r="M76" s="26">
        <f>SUMPRODUCT((M$1=Данные!$I$4:$I$502)*($A76=Данные!$D$4:$D$502)*(Данные!$E$4:$E$502))</f>
        <v>0</v>
      </c>
      <c r="N76" s="26">
        <f>SUMPRODUCT((N$1=Данные!$I$4:$I$2377)*($A76=Данные!$D$4:$D$2377)*(Данные!$E$4:$E$2377))</f>
        <v>166</v>
      </c>
      <c r="O76" s="26">
        <f>SUMPRODUCT((O$1=Данные!$I$4:$I$3124)*($A76=Данные!$D$4:$D$3124)*(Данные!$E$4:$E$3124))</f>
        <v>12.5</v>
      </c>
      <c r="P76" s="26">
        <f>SUMPRODUCT((P$1=Данные!$I$4:$I$3124)*($A76=Данные!$D$4:$D$3124)*(Данные!$E$4:$E$3124))</f>
        <v>189</v>
      </c>
      <c r="Q76" s="26">
        <f>SUMPRODUCT((Q$1=Данные!$I$4:$I$3124)*($A76=Данные!$D$4:$D$3124)*(Данные!$E$4:$E$3124))</f>
        <v>123</v>
      </c>
      <c r="R76" s="26">
        <f>SUMPRODUCT((R$1=Данные!$I$4:$I$3124)*($A76=Данные!$D$4:$D$3124)*(Данные!$E$4:$E$3124))</f>
        <v>16</v>
      </c>
      <c r="S76" s="26">
        <f>SUMPRODUCT((S$1=Данные!$I$4:$I$3124)*($A76=Данные!$D$4:$D$3124)*(Данные!$E$4:$E$3124))</f>
        <v>0</v>
      </c>
      <c r="T76" s="26">
        <f>SUMPRODUCT((T$1=Данные!$I$4:$I$3124)*($A76=Данные!$D$4:$D$3124)*(Данные!$E$4:$E$3124))</f>
        <v>0</v>
      </c>
      <c r="U76" s="26">
        <f>SUMPRODUCT((U$1=Данные!$I$4:$I$3124)*($A76=Данные!$D$4:$D$3124)*(Данные!$E$4:$E$3124))</f>
        <v>10</v>
      </c>
      <c r="V76" s="26">
        <f>SUMPRODUCT((V$1=Данные!$I$4:$I$3124)*($A76=Данные!$D$4:$D$3124)*(Данные!$E$4:$E$3124))</f>
        <v>0</v>
      </c>
      <c r="W76" s="26">
        <f>SUMPRODUCT((W$1=Данные!$I$4:$I$3124)*($A76=Данные!$D$4:$D$3124)*(Данные!$E$4:$E$3124))</f>
        <v>0</v>
      </c>
      <c r="X76" s="26">
        <f>SUMPRODUCT((X$1=Данные!$I$4:$I$3124)*($A76=Данные!$D$4:$D$3124)*(Данные!$E$4:$E$3124))</f>
        <v>0</v>
      </c>
      <c r="Y76" s="26">
        <f>SUMPRODUCT((Y$1=Данные!$I$4:$I$3124)*($A76=Данные!$D$4:$D$3124)*(Данные!$E$4:$E$3124))</f>
        <v>0</v>
      </c>
      <c r="Z76" s="18">
        <f t="shared" si="21"/>
        <v>516.5</v>
      </c>
      <c r="AA76" s="89">
        <v>1000</v>
      </c>
      <c r="AB76" s="90"/>
      <c r="AC76" s="90"/>
      <c r="AD76" s="21"/>
      <c r="AE76" s="21"/>
      <c r="AF76" s="21"/>
      <c r="AG76" s="21"/>
      <c r="AH76" s="21"/>
      <c r="AI76" s="21"/>
      <c r="AJ76" s="21"/>
      <c r="AK76" s="21"/>
      <c r="AL76" s="21"/>
      <c r="AM76" s="21"/>
      <c r="AN76" s="21"/>
    </row>
    <row r="77" spans="1:40" ht="9.9499999999999993" customHeight="1" x14ac:dyDescent="0.25">
      <c r="A77" s="19" t="s">
        <v>79</v>
      </c>
      <c r="B77" s="21"/>
      <c r="C77" s="21"/>
      <c r="D77" s="21"/>
      <c r="E77" s="26">
        <f>SUMPRODUCT((E$1=Данные!$I$4:$I$502)*($A77=Данные!$D$4:$D$502)*(Данные!$E$4:$E$502))</f>
        <v>0</v>
      </c>
      <c r="F77" s="26">
        <f>SUMPRODUCT((F$1=Данные!$I$4:$I$502)*($A77=Данные!$D$4:$D$502)*(Данные!$E$4:$E$502))</f>
        <v>0</v>
      </c>
      <c r="G77" s="26">
        <f>SUMPRODUCT((G$1=Данные!$I$4:$I$502)*($A77=Данные!$D$4:$D$502)*(Данные!$E$4:$E$502))</f>
        <v>0</v>
      </c>
      <c r="H77" s="26">
        <f>SUMPRODUCT((H$1=Данные!$I$4:$I$502)*($A77=Данные!$D$4:$D$502)*(Данные!$E$4:$E$502))</f>
        <v>0</v>
      </c>
      <c r="I77" s="26">
        <f>SUMPRODUCT((I$1=Данные!$I$4:$I$502)*($A77=Данные!$D$4:$D$502)*(Данные!$E$4:$E$502))</f>
        <v>0</v>
      </c>
      <c r="J77" s="26">
        <f>SUMPRODUCT((J$1=Данные!$I$4:$I$502)*($A77=Данные!$D$4:$D$502)*(Данные!$E$4:$E$502))</f>
        <v>0</v>
      </c>
      <c r="K77" s="26">
        <f>SUMPRODUCT((K$1=Данные!$I$4:$I$502)*($A77=Данные!$D$4:$D$502)*(Данные!$E$4:$E$502))</f>
        <v>0</v>
      </c>
      <c r="L77" s="26">
        <f>SUMPRODUCT((L$1=Данные!$I$4:$I$502)*($A77=Данные!$D$4:$D$502)*(Данные!$E$4:$E$502))</f>
        <v>0</v>
      </c>
      <c r="M77" s="26">
        <f>SUMPRODUCT((M$1=Данные!$I$4:$I$502)*($A77=Данные!$D$4:$D$502)*(Данные!$E$4:$E$502))</f>
        <v>0</v>
      </c>
      <c r="N77" s="26">
        <f>SUMPRODUCT((N$1=Данные!$I$4:$I$2377)*($A77=Данные!$D$4:$D$2377)*(Данные!$E$4:$E$2377))</f>
        <v>36</v>
      </c>
      <c r="O77" s="26">
        <f>SUMPRODUCT((O$1=Данные!$I$4:$I$3124)*($A77=Данные!$D$4:$D$3124)*(Данные!$E$4:$E$3124))</f>
        <v>188</v>
      </c>
      <c r="P77" s="26">
        <f>SUMPRODUCT((P$1=Данные!$I$4:$I$3124)*($A77=Данные!$D$4:$D$3124)*(Данные!$E$4:$E$3124))</f>
        <v>146</v>
      </c>
      <c r="Q77" s="26">
        <f>SUMPRODUCT((Q$1=Данные!$I$4:$I$3124)*($A77=Данные!$D$4:$D$3124)*(Данные!$E$4:$E$3124))</f>
        <v>507</v>
      </c>
      <c r="R77" s="26">
        <f>SUMPRODUCT((R$1=Данные!$I$4:$I$3124)*($A77=Данные!$D$4:$D$3124)*(Данные!$E$4:$E$3124))</f>
        <v>290</v>
      </c>
      <c r="S77" s="26">
        <f>SUMPRODUCT((S$1=Данные!$I$4:$I$3124)*($A77=Данные!$D$4:$D$3124)*(Данные!$E$4:$E$3124))</f>
        <v>13</v>
      </c>
      <c r="T77" s="26">
        <f>SUMPRODUCT((T$1=Данные!$I$4:$I$3124)*($A77=Данные!$D$4:$D$3124)*(Данные!$E$4:$E$3124))</f>
        <v>65</v>
      </c>
      <c r="U77" s="26">
        <f>SUMPRODUCT((U$1=Данные!$I$4:$I$3124)*($A77=Данные!$D$4:$D$3124)*(Данные!$E$4:$E$3124))</f>
        <v>0</v>
      </c>
      <c r="V77" s="26">
        <f>SUMPRODUCT((V$1=Данные!$I$4:$I$3124)*($A77=Данные!$D$4:$D$3124)*(Данные!$E$4:$E$3124))</f>
        <v>0</v>
      </c>
      <c r="W77" s="26">
        <f>SUMPRODUCT((W$1=Данные!$I$4:$I$3124)*($A77=Данные!$D$4:$D$3124)*(Данные!$E$4:$E$3124))</f>
        <v>0</v>
      </c>
      <c r="X77" s="26">
        <f>SUMPRODUCT((X$1=Данные!$I$4:$I$3124)*($A77=Данные!$D$4:$D$3124)*(Данные!$E$4:$E$3124))</f>
        <v>0</v>
      </c>
      <c r="Y77" s="26">
        <f>SUMPRODUCT((Y$1=Данные!$I$4:$I$3124)*($A77=Данные!$D$4:$D$3124)*(Данные!$E$4:$E$3124))</f>
        <v>0</v>
      </c>
      <c r="Z77" s="18">
        <f t="shared" si="21"/>
        <v>1245</v>
      </c>
      <c r="AA77" s="89">
        <v>1000</v>
      </c>
      <c r="AB77" s="90"/>
      <c r="AC77" s="90"/>
      <c r="AD77" s="21"/>
      <c r="AE77" s="21"/>
      <c r="AF77" s="21"/>
      <c r="AG77" s="21"/>
      <c r="AH77" s="21"/>
      <c r="AI77" s="21"/>
      <c r="AJ77" s="21"/>
      <c r="AK77" s="21"/>
      <c r="AL77" s="21"/>
      <c r="AM77" s="21"/>
      <c r="AN77" s="21"/>
    </row>
    <row r="78" spans="1:40" ht="9.9499999999999993" customHeight="1" x14ac:dyDescent="0.25">
      <c r="A78" s="19" t="s">
        <v>82</v>
      </c>
      <c r="B78" s="21"/>
      <c r="C78" s="21"/>
      <c r="D78" s="21"/>
      <c r="E78" s="26">
        <f>SUMPRODUCT((E$1=Данные!$I$4:$I$502)*($A78=Данные!$D$4:$D$502)*(Данные!$E$4:$E$502))</f>
        <v>0</v>
      </c>
      <c r="F78" s="26">
        <f>SUMPRODUCT((F$1=Данные!$I$4:$I$502)*($A78=Данные!$D$4:$D$502)*(Данные!$E$4:$E$502))</f>
        <v>0</v>
      </c>
      <c r="G78" s="26">
        <f>SUMPRODUCT((G$1=Данные!$I$4:$I$502)*($A78=Данные!$D$4:$D$502)*(Данные!$E$4:$E$502))</f>
        <v>0</v>
      </c>
      <c r="H78" s="26">
        <f>SUMPRODUCT((H$1=Данные!$I$4:$I$502)*($A78=Данные!$D$4:$D$502)*(Данные!$E$4:$E$502))</f>
        <v>0</v>
      </c>
      <c r="I78" s="26">
        <f>SUMPRODUCT((I$1=Данные!$I$4:$I$502)*($A78=Данные!$D$4:$D$502)*(Данные!$E$4:$E$502))</f>
        <v>0</v>
      </c>
      <c r="J78" s="26">
        <f>SUMPRODUCT((J$1=Данные!$I$4:$I$502)*($A78=Данные!$D$4:$D$502)*(Данные!$E$4:$E$502))</f>
        <v>0</v>
      </c>
      <c r="K78" s="26">
        <f>SUMPRODUCT((K$1=Данные!$I$4:$I$502)*($A78=Данные!$D$4:$D$502)*(Данные!$E$4:$E$502))</f>
        <v>0</v>
      </c>
      <c r="L78" s="26">
        <f>SUMPRODUCT((L$1=Данные!$I$4:$I$502)*($A78=Данные!$D$4:$D$502)*(Данные!$E$4:$E$502))</f>
        <v>0</v>
      </c>
      <c r="M78" s="26">
        <f>SUMPRODUCT((M$1=Данные!$I$4:$I$502)*($A78=Данные!$D$4:$D$502)*(Данные!$E$4:$E$502))</f>
        <v>0</v>
      </c>
      <c r="N78" s="26">
        <f>SUMPRODUCT((N$1=Данные!$I$4:$I$2377)*($A78=Данные!$D$4:$D$2377)*(Данные!$E$4:$E$2377))</f>
        <v>0</v>
      </c>
      <c r="O78" s="26">
        <f>SUMPRODUCT((O$1=Данные!$I$4:$I$3124)*($A78=Данные!$D$4:$D$3124)*(Данные!$E$4:$E$3124))</f>
        <v>180</v>
      </c>
      <c r="P78" s="26">
        <f>SUMPRODUCT((P$1=Данные!$I$4:$I$3124)*($A78=Данные!$D$4:$D$3124)*(Данные!$E$4:$E$3124))</f>
        <v>0</v>
      </c>
      <c r="Q78" s="26">
        <f>SUMPRODUCT((Q$1=Данные!$I$4:$I$3124)*($A78=Данные!$D$4:$D$3124)*(Данные!$E$4:$E$3124))</f>
        <v>256</v>
      </c>
      <c r="R78" s="26">
        <f>SUMPRODUCT((R$1=Данные!$I$4:$I$3124)*($A78=Данные!$D$4:$D$3124)*(Данные!$E$4:$E$3124))</f>
        <v>0</v>
      </c>
      <c r="S78" s="26">
        <f>SUMPRODUCT((S$1=Данные!$I$4:$I$3124)*($A78=Данные!$D$4:$D$3124)*(Данные!$E$4:$E$3124))</f>
        <v>0</v>
      </c>
      <c r="T78" s="26">
        <f>SUMPRODUCT((T$1=Данные!$I$4:$I$3124)*($A78=Данные!$D$4:$D$3124)*(Данные!$E$4:$E$3124))</f>
        <v>0</v>
      </c>
      <c r="U78" s="26">
        <f>SUMPRODUCT((U$1=Данные!$I$4:$I$3124)*($A78=Данные!$D$4:$D$3124)*(Данные!$E$4:$E$3124))</f>
        <v>0</v>
      </c>
      <c r="V78" s="26">
        <f>SUMPRODUCT((V$1=Данные!$I$4:$I$3124)*($A78=Данные!$D$4:$D$3124)*(Данные!$E$4:$E$3124))</f>
        <v>0</v>
      </c>
      <c r="W78" s="26">
        <f>SUMPRODUCT((W$1=Данные!$I$4:$I$3124)*($A78=Данные!$D$4:$D$3124)*(Данные!$E$4:$E$3124))</f>
        <v>0</v>
      </c>
      <c r="X78" s="26">
        <f>SUMPRODUCT((X$1=Данные!$I$4:$I$3124)*($A78=Данные!$D$4:$D$3124)*(Данные!$E$4:$E$3124))</f>
        <v>0</v>
      </c>
      <c r="Y78" s="26">
        <f>SUMPRODUCT((Y$1=Данные!$I$4:$I$3124)*($A78=Данные!$D$4:$D$3124)*(Данные!$E$4:$E$3124))</f>
        <v>0</v>
      </c>
      <c r="Z78" s="18">
        <f t="shared" si="21"/>
        <v>436</v>
      </c>
      <c r="AA78" s="89">
        <v>1000</v>
      </c>
      <c r="AB78" s="90"/>
      <c r="AC78" s="90"/>
      <c r="AD78" s="21"/>
      <c r="AE78" s="21"/>
      <c r="AF78" s="21"/>
      <c r="AG78" s="21"/>
      <c r="AH78" s="21"/>
      <c r="AI78" s="21"/>
      <c r="AJ78" s="21"/>
      <c r="AK78" s="21"/>
      <c r="AL78" s="21"/>
      <c r="AM78" s="21"/>
      <c r="AN78" s="21"/>
    </row>
    <row r="79" spans="1:40" ht="9.9499999999999993" customHeight="1" x14ac:dyDescent="0.25">
      <c r="A79" s="19" t="s">
        <v>83</v>
      </c>
      <c r="B79" s="21"/>
      <c r="C79" s="21"/>
      <c r="D79" s="21"/>
      <c r="E79" s="26">
        <f>SUMPRODUCT((E$1=Данные!$I$4:$I$502)*($A79=Данные!$D$4:$D$502)*(Данные!$E$4:$E$502))</f>
        <v>0</v>
      </c>
      <c r="F79" s="26">
        <f>SUMPRODUCT((F$1=Данные!$I$4:$I$502)*($A79=Данные!$D$4:$D$502)*(Данные!$E$4:$E$502))</f>
        <v>0</v>
      </c>
      <c r="G79" s="26">
        <f>SUMPRODUCT((G$1=Данные!$I$4:$I$502)*($A79=Данные!$D$4:$D$502)*(Данные!$E$4:$E$502))</f>
        <v>0</v>
      </c>
      <c r="H79" s="26">
        <f>SUMPRODUCT((H$1=Данные!$I$4:$I$502)*($A79=Данные!$D$4:$D$502)*(Данные!$E$4:$E$502))</f>
        <v>0</v>
      </c>
      <c r="I79" s="26">
        <f>SUMPRODUCT((I$1=Данные!$I$4:$I$502)*($A79=Данные!$D$4:$D$502)*(Данные!$E$4:$E$502))</f>
        <v>0</v>
      </c>
      <c r="J79" s="26">
        <f>SUMPRODUCT((J$1=Данные!$I$4:$I$502)*($A79=Данные!$D$4:$D$502)*(Данные!$E$4:$E$502))</f>
        <v>0</v>
      </c>
      <c r="K79" s="26">
        <f>SUMPRODUCT((K$1=Данные!$I$4:$I$502)*($A79=Данные!$D$4:$D$502)*(Данные!$E$4:$E$502))</f>
        <v>0</v>
      </c>
      <c r="L79" s="26">
        <f>SUMPRODUCT((L$1=Данные!$I$4:$I$502)*($A79=Данные!$D$4:$D$502)*(Данные!$E$4:$E$502))</f>
        <v>0</v>
      </c>
      <c r="M79" s="26">
        <f>SUMPRODUCT((M$1=Данные!$I$4:$I$502)*($A79=Данные!$D$4:$D$502)*(Данные!$E$4:$E$502))</f>
        <v>0</v>
      </c>
      <c r="N79" s="26">
        <f>SUMPRODUCT((N$1=Данные!$I$4:$I$2377)*($A79=Данные!$D$4:$D$2377)*(Данные!$E$4:$E$2377))</f>
        <v>0</v>
      </c>
      <c r="O79" s="26">
        <f>SUMPRODUCT((O$1=Данные!$I$4:$I$3124)*($A79=Данные!$D$4:$D$3124)*(Данные!$E$4:$E$3124))</f>
        <v>24</v>
      </c>
      <c r="P79" s="26">
        <f>SUMPRODUCT((P$1=Данные!$I$4:$I$3124)*($A79=Данные!$D$4:$D$3124)*(Данные!$E$4:$E$3124))</f>
        <v>0</v>
      </c>
      <c r="Q79" s="26">
        <f>SUMPRODUCT((Q$1=Данные!$I$4:$I$3124)*($A79=Данные!$D$4:$D$3124)*(Данные!$E$4:$E$3124))</f>
        <v>0</v>
      </c>
      <c r="R79" s="26">
        <f>SUMPRODUCT((R$1=Данные!$I$4:$I$3124)*($A79=Данные!$D$4:$D$3124)*(Данные!$E$4:$E$3124))</f>
        <v>0</v>
      </c>
      <c r="S79" s="26">
        <f>SUMPRODUCT((S$1=Данные!$I$4:$I$3124)*($A79=Данные!$D$4:$D$3124)*(Данные!$E$4:$E$3124))</f>
        <v>0</v>
      </c>
      <c r="T79" s="26">
        <f>SUMPRODUCT((T$1=Данные!$I$4:$I$3124)*($A79=Данные!$D$4:$D$3124)*(Данные!$E$4:$E$3124))</f>
        <v>0</v>
      </c>
      <c r="U79" s="26">
        <f>SUMPRODUCT((U$1=Данные!$I$4:$I$3124)*($A79=Данные!$D$4:$D$3124)*(Данные!$E$4:$E$3124))</f>
        <v>0</v>
      </c>
      <c r="V79" s="26">
        <f>SUMPRODUCT((V$1=Данные!$I$4:$I$3124)*($A79=Данные!$D$4:$D$3124)*(Данные!$E$4:$E$3124))</f>
        <v>0</v>
      </c>
      <c r="W79" s="26">
        <f>SUMPRODUCT((W$1=Данные!$I$4:$I$3124)*($A79=Данные!$D$4:$D$3124)*(Данные!$E$4:$E$3124))</f>
        <v>0</v>
      </c>
      <c r="X79" s="26">
        <f>SUMPRODUCT((X$1=Данные!$I$4:$I$3124)*($A79=Данные!$D$4:$D$3124)*(Данные!$E$4:$E$3124))</f>
        <v>0</v>
      </c>
      <c r="Y79" s="26">
        <f>SUMPRODUCT((Y$1=Данные!$I$4:$I$3124)*($A79=Данные!$D$4:$D$3124)*(Данные!$E$4:$E$3124))</f>
        <v>0</v>
      </c>
      <c r="Z79" s="18">
        <f t="shared" si="21"/>
        <v>24</v>
      </c>
      <c r="AA79" s="89">
        <v>1000</v>
      </c>
      <c r="AB79" s="90"/>
      <c r="AC79" s="90"/>
      <c r="AD79" s="21"/>
      <c r="AE79" s="21"/>
      <c r="AF79" s="21"/>
      <c r="AG79" s="21"/>
      <c r="AH79" s="21"/>
      <c r="AI79" s="21"/>
      <c r="AJ79" s="21"/>
      <c r="AK79" s="21"/>
      <c r="AL79" s="21"/>
      <c r="AM79" s="21"/>
      <c r="AN79" s="21"/>
    </row>
    <row r="80" spans="1:40" ht="9.9499999999999993" customHeight="1" x14ac:dyDescent="0.25">
      <c r="A80" s="19" t="s">
        <v>90</v>
      </c>
      <c r="B80" s="21"/>
      <c r="C80" s="21"/>
      <c r="D80" s="21"/>
      <c r="E80" s="26">
        <f>SUMPRODUCT((E$1=Данные!$I$4:$I$502)*($A80=Данные!$D$4:$D$502)*(Данные!$E$4:$E$502))</f>
        <v>0</v>
      </c>
      <c r="F80" s="26">
        <f>SUMPRODUCT((F$1=Данные!$I$4:$I$502)*($A80=Данные!$D$4:$D$502)*(Данные!$E$4:$E$502))</f>
        <v>0</v>
      </c>
      <c r="G80" s="26">
        <f>SUMPRODUCT((G$1=Данные!$I$4:$I$502)*($A80=Данные!$D$4:$D$502)*(Данные!$E$4:$E$502))</f>
        <v>0</v>
      </c>
      <c r="H80" s="26">
        <f>SUMPRODUCT((H$1=Данные!$I$4:$I$502)*($A80=Данные!$D$4:$D$502)*(Данные!$E$4:$E$502))</f>
        <v>0</v>
      </c>
      <c r="I80" s="26">
        <f>SUMPRODUCT((I$1=Данные!$I$4:$I$502)*($A80=Данные!$D$4:$D$502)*(Данные!$E$4:$E$502))</f>
        <v>0</v>
      </c>
      <c r="J80" s="26">
        <f>SUMPRODUCT((J$1=Данные!$I$4:$I$502)*($A80=Данные!$D$4:$D$502)*(Данные!$E$4:$E$502))</f>
        <v>0</v>
      </c>
      <c r="K80" s="26">
        <f>SUMPRODUCT((K$1=Данные!$I$4:$I$502)*($A80=Данные!$D$4:$D$502)*(Данные!$E$4:$E$502))</f>
        <v>0</v>
      </c>
      <c r="L80" s="26">
        <f>SUMPRODUCT((L$1=Данные!$I$4:$I$502)*($A80=Данные!$D$4:$D$502)*(Данные!$E$4:$E$502))</f>
        <v>0</v>
      </c>
      <c r="M80" s="26">
        <f>SUMPRODUCT((M$1=Данные!$I$4:$I$502)*($A80=Данные!$D$4:$D$502)*(Данные!$E$4:$E$502))</f>
        <v>0</v>
      </c>
      <c r="N80" s="26">
        <f>SUMPRODUCT((N$1=Данные!$I$4:$I$2377)*($A80=Данные!$D$4:$D$2377)*(Данные!$E$4:$E$2377))</f>
        <v>0</v>
      </c>
      <c r="O80" s="26">
        <f>SUMPRODUCT((O$1=Данные!$I$4:$I$3124)*($A80=Данные!$D$4:$D$3124)*(Данные!$E$4:$E$3124))</f>
        <v>0</v>
      </c>
      <c r="P80" s="26">
        <f>SUMPRODUCT((P$1=Данные!$I$4:$I$3124)*($A80=Данные!$D$4:$D$3124)*(Данные!$E$4:$E$3124))</f>
        <v>136</v>
      </c>
      <c r="Q80" s="26">
        <f>SUMPRODUCT((Q$1=Данные!$I$4:$I$3124)*($A80=Данные!$D$4:$D$3124)*(Данные!$E$4:$E$3124))</f>
        <v>40</v>
      </c>
      <c r="R80" s="26">
        <f>SUMPRODUCT((R$1=Данные!$I$4:$I$3124)*($A80=Данные!$D$4:$D$3124)*(Данные!$E$4:$E$3124))</f>
        <v>0</v>
      </c>
      <c r="S80" s="26">
        <f>SUMPRODUCT((S$1=Данные!$I$4:$I$3124)*($A80=Данные!$D$4:$D$3124)*(Данные!$E$4:$E$3124))</f>
        <v>0</v>
      </c>
      <c r="T80" s="26">
        <f>SUMPRODUCT((T$1=Данные!$I$4:$I$3124)*($A80=Данные!$D$4:$D$3124)*(Данные!$E$4:$E$3124))</f>
        <v>48</v>
      </c>
      <c r="U80" s="26">
        <f>SUMPRODUCT((U$1=Данные!$I$4:$I$3124)*($A80=Данные!$D$4:$D$3124)*(Данные!$E$4:$E$3124))</f>
        <v>0</v>
      </c>
      <c r="V80" s="26">
        <f>SUMPRODUCT((V$1=Данные!$I$4:$I$3124)*($A80=Данные!$D$4:$D$3124)*(Данные!$E$4:$E$3124))</f>
        <v>0</v>
      </c>
      <c r="W80" s="26">
        <f>SUMPRODUCT((W$1=Данные!$I$4:$I$3124)*($A80=Данные!$D$4:$D$3124)*(Данные!$E$4:$E$3124))</f>
        <v>0</v>
      </c>
      <c r="X80" s="26">
        <f>SUMPRODUCT((X$1=Данные!$I$4:$I$3124)*($A80=Данные!$D$4:$D$3124)*(Данные!$E$4:$E$3124))</f>
        <v>0</v>
      </c>
      <c r="Y80" s="26">
        <f>SUMPRODUCT((Y$1=Данные!$I$4:$I$3124)*($A80=Данные!$D$4:$D$3124)*(Данные!$E$4:$E$3124))</f>
        <v>0</v>
      </c>
      <c r="Z80" s="18">
        <f t="shared" si="21"/>
        <v>224</v>
      </c>
      <c r="AA80" s="89">
        <v>1000</v>
      </c>
      <c r="AB80" s="90"/>
      <c r="AC80" s="90"/>
      <c r="AD80" s="21"/>
      <c r="AE80" s="21"/>
      <c r="AF80" s="21"/>
      <c r="AG80" s="21"/>
      <c r="AH80" s="21"/>
      <c r="AI80" s="21"/>
      <c r="AJ80" s="21"/>
      <c r="AK80" s="21"/>
      <c r="AL80" s="21"/>
      <c r="AM80" s="21"/>
      <c r="AN80" s="21"/>
    </row>
    <row r="81" spans="1:40" ht="9.9499999999999993" customHeight="1" x14ac:dyDescent="0.25">
      <c r="A81" s="19" t="s">
        <v>91</v>
      </c>
      <c r="B81" s="21"/>
      <c r="C81" s="21"/>
      <c r="D81" s="21"/>
      <c r="E81" s="26">
        <f>SUMPRODUCT((E$1=Данные!$I$4:$I$502)*($A81=Данные!$D$4:$D$502)*(Данные!$E$4:$E$502))</f>
        <v>0</v>
      </c>
      <c r="F81" s="26">
        <f>SUMPRODUCT((F$1=Данные!$I$4:$I$502)*($A81=Данные!$D$4:$D$502)*(Данные!$E$4:$E$502))</f>
        <v>0</v>
      </c>
      <c r="G81" s="26">
        <f>SUMPRODUCT((G$1=Данные!$I$4:$I$502)*($A81=Данные!$D$4:$D$502)*(Данные!$E$4:$E$502))</f>
        <v>0</v>
      </c>
      <c r="H81" s="26">
        <f>SUMPRODUCT((H$1=Данные!$I$4:$I$502)*($A81=Данные!$D$4:$D$502)*(Данные!$E$4:$E$502))</f>
        <v>0</v>
      </c>
      <c r="I81" s="26">
        <f>SUMPRODUCT((I$1=Данные!$I$4:$I$502)*($A81=Данные!$D$4:$D$502)*(Данные!$E$4:$E$502))</f>
        <v>0</v>
      </c>
      <c r="J81" s="26">
        <f>SUMPRODUCT((J$1=Данные!$I$4:$I$502)*($A81=Данные!$D$4:$D$502)*(Данные!$E$4:$E$502))</f>
        <v>0</v>
      </c>
      <c r="K81" s="26">
        <f>SUMPRODUCT((K$1=Данные!$I$4:$I$502)*($A81=Данные!$D$4:$D$502)*(Данные!$E$4:$E$502))</f>
        <v>0</v>
      </c>
      <c r="L81" s="26">
        <f>SUMPRODUCT((L$1=Данные!$I$4:$I$502)*($A81=Данные!$D$4:$D$502)*(Данные!$E$4:$E$502))</f>
        <v>0</v>
      </c>
      <c r="M81" s="26">
        <f>SUMPRODUCT((M$1=Данные!$I$4:$I$502)*($A81=Данные!$D$4:$D$502)*(Данные!$E$4:$E$502))</f>
        <v>0</v>
      </c>
      <c r="N81" s="26">
        <f>SUMPRODUCT((N$1=Данные!$I$4:$I$2377)*($A81=Данные!$D$4:$D$2377)*(Данные!$E$4:$E$2377))</f>
        <v>0</v>
      </c>
      <c r="O81" s="26">
        <f>SUMPRODUCT((O$1=Данные!$I$4:$I$3124)*($A81=Данные!$D$4:$D$3124)*(Данные!$E$4:$E$3124))</f>
        <v>0</v>
      </c>
      <c r="P81" s="26">
        <f>SUMPRODUCT((P$1=Данные!$I$4:$I$3124)*($A81=Данные!$D$4:$D$3124)*(Данные!$E$4:$E$3124))</f>
        <v>120</v>
      </c>
      <c r="Q81" s="26">
        <f>SUMPRODUCT((Q$1=Данные!$I$4:$I$3124)*($A81=Данные!$D$4:$D$3124)*(Данные!$E$4:$E$3124))</f>
        <v>248</v>
      </c>
      <c r="R81" s="26">
        <f>SUMPRODUCT((R$1=Данные!$I$4:$I$3124)*($A81=Данные!$D$4:$D$3124)*(Данные!$E$4:$E$3124))</f>
        <v>334</v>
      </c>
      <c r="S81" s="26">
        <f>SUMPRODUCT((S$1=Данные!$I$4:$I$3124)*($A81=Данные!$D$4:$D$3124)*(Данные!$E$4:$E$3124))</f>
        <v>392</v>
      </c>
      <c r="T81" s="26">
        <f>SUMPRODUCT((T$1=Данные!$I$4:$I$3124)*($A81=Данные!$D$4:$D$3124)*(Данные!$E$4:$E$3124))</f>
        <v>696</v>
      </c>
      <c r="U81" s="26">
        <f>SUMPRODUCT((U$1=Данные!$I$4:$I$3124)*($A81=Данные!$D$4:$D$3124)*(Данные!$E$4:$E$3124))</f>
        <v>522</v>
      </c>
      <c r="V81" s="26">
        <f>SUMPRODUCT((V$1=Данные!$I$4:$I$3124)*($A81=Данные!$D$4:$D$3124)*(Данные!$E$4:$E$3124))</f>
        <v>0</v>
      </c>
      <c r="W81" s="26">
        <f>SUMPRODUCT((W$1=Данные!$I$4:$I$3124)*($A81=Данные!$D$4:$D$3124)*(Данные!$E$4:$E$3124))</f>
        <v>0</v>
      </c>
      <c r="X81" s="26">
        <f>SUMPRODUCT((X$1=Данные!$I$4:$I$3124)*($A81=Данные!$D$4:$D$3124)*(Данные!$E$4:$E$3124))</f>
        <v>0</v>
      </c>
      <c r="Y81" s="26">
        <f>SUMPRODUCT((Y$1=Данные!$I$4:$I$3124)*($A81=Данные!$D$4:$D$3124)*(Данные!$E$4:$E$3124))</f>
        <v>0</v>
      </c>
      <c r="Z81" s="18">
        <f t="shared" si="21"/>
        <v>2312</v>
      </c>
      <c r="AA81" s="89">
        <v>1000</v>
      </c>
      <c r="AB81" s="90"/>
      <c r="AC81" s="90"/>
      <c r="AD81" s="21"/>
      <c r="AE81" s="21"/>
      <c r="AF81" s="21"/>
      <c r="AG81" s="21"/>
      <c r="AH81" s="21"/>
      <c r="AI81" s="21"/>
      <c r="AJ81" s="21"/>
      <c r="AK81" s="21"/>
      <c r="AL81" s="21"/>
      <c r="AM81" s="21"/>
      <c r="AN81" s="21"/>
    </row>
    <row r="82" spans="1:40" ht="9.9499999999999993" customHeight="1" x14ac:dyDescent="0.25">
      <c r="A82" s="19" t="s">
        <v>101</v>
      </c>
      <c r="B82" s="21"/>
      <c r="C82" s="21"/>
      <c r="D82" s="21"/>
      <c r="E82" s="26">
        <f>SUMPRODUCT((E$1=Данные!$I$4:$I$502)*($A82=Данные!$D$4:$D$502)*(Данные!$E$4:$E$502))</f>
        <v>0</v>
      </c>
      <c r="F82" s="26">
        <f>SUMPRODUCT((F$1=Данные!$I$4:$I$502)*($A82=Данные!$D$4:$D$502)*(Данные!$E$4:$E$502))</f>
        <v>0</v>
      </c>
      <c r="G82" s="26">
        <f>SUMPRODUCT((G$1=Данные!$I$4:$I$502)*($A82=Данные!$D$4:$D$502)*(Данные!$E$4:$E$502))</f>
        <v>0</v>
      </c>
      <c r="H82" s="26">
        <f>SUMPRODUCT((H$1=Данные!$I$4:$I$502)*($A82=Данные!$D$4:$D$502)*(Данные!$E$4:$E$502))</f>
        <v>0</v>
      </c>
      <c r="I82" s="26">
        <f>SUMPRODUCT((I$1=Данные!$I$4:$I$502)*($A82=Данные!$D$4:$D$502)*(Данные!$E$4:$E$502))</f>
        <v>0</v>
      </c>
      <c r="J82" s="26">
        <f>SUMPRODUCT((J$1=Данные!$I$4:$I$502)*($A82=Данные!$D$4:$D$502)*(Данные!$E$4:$E$502))</f>
        <v>0</v>
      </c>
      <c r="K82" s="26">
        <f>SUMPRODUCT((K$1=Данные!$I$4:$I$502)*($A82=Данные!$D$4:$D$502)*(Данные!$E$4:$E$502))</f>
        <v>0</v>
      </c>
      <c r="L82" s="26">
        <f>SUMPRODUCT((L$1=Данные!$I$4:$I$502)*($A82=Данные!$D$4:$D$502)*(Данные!$E$4:$E$502))</f>
        <v>0</v>
      </c>
      <c r="M82" s="26">
        <f>SUMPRODUCT((M$1=Данные!$I$4:$I$502)*($A82=Данные!$D$4:$D$502)*(Данные!$E$4:$E$502))</f>
        <v>0</v>
      </c>
      <c r="N82" s="26">
        <f>SUMPRODUCT((N$1=Данные!$I$4:$I$2377)*($A82=Данные!$D$4:$D$2377)*(Данные!$E$4:$E$2377))</f>
        <v>0</v>
      </c>
      <c r="O82" s="26">
        <f>SUMPRODUCT((O$1=Данные!$I$4:$I$3124)*($A82=Данные!$D$4:$D$3124)*(Данные!$E$4:$E$3124))</f>
        <v>0</v>
      </c>
      <c r="P82" s="26">
        <f>SUMPRODUCT((P$1=Данные!$I$4:$I$3124)*($A82=Данные!$D$4:$D$3124)*(Данные!$E$4:$E$3124))</f>
        <v>0</v>
      </c>
      <c r="Q82" s="26">
        <f>SUMPRODUCT((Q$1=Данные!$I$4:$I$3124)*($A82=Данные!$D$4:$D$3124)*(Данные!$E$4:$E$3124))</f>
        <v>0</v>
      </c>
      <c r="R82" s="26">
        <f>SUMPRODUCT((R$1=Данные!$I$4:$I$3124)*($A82=Данные!$D$4:$D$3124)*(Данные!$E$4:$E$3124))</f>
        <v>64</v>
      </c>
      <c r="S82" s="26">
        <f>SUMPRODUCT((S$1=Данные!$I$4:$I$3124)*($A82=Данные!$D$4:$D$3124)*(Данные!$E$4:$E$3124))</f>
        <v>0</v>
      </c>
      <c r="T82" s="26">
        <f>SUMPRODUCT((T$1=Данные!$I$4:$I$3124)*($A82=Данные!$D$4:$D$3124)*(Данные!$E$4:$E$3124))</f>
        <v>0</v>
      </c>
      <c r="U82" s="26">
        <f>SUMPRODUCT((U$1=Данные!$I$4:$I$3124)*($A82=Данные!$D$4:$D$3124)*(Данные!$E$4:$E$3124))</f>
        <v>0</v>
      </c>
      <c r="V82" s="26">
        <f>SUMPRODUCT((V$1=Данные!$I$4:$I$3124)*($A82=Данные!$D$4:$D$3124)*(Данные!$E$4:$E$3124))</f>
        <v>0</v>
      </c>
      <c r="W82" s="26">
        <f>SUMPRODUCT((W$1=Данные!$I$4:$I$3124)*($A82=Данные!$D$4:$D$3124)*(Данные!$E$4:$E$3124))</f>
        <v>0</v>
      </c>
      <c r="X82" s="26">
        <f>SUMPRODUCT((X$1=Данные!$I$4:$I$3124)*($A82=Данные!$D$4:$D$3124)*(Данные!$E$4:$E$3124))</f>
        <v>0</v>
      </c>
      <c r="Y82" s="26">
        <f>SUMPRODUCT((Y$1=Данные!$I$4:$I$3124)*($A82=Данные!$D$4:$D$3124)*(Данные!$E$4:$E$3124))</f>
        <v>0</v>
      </c>
      <c r="Z82" s="18">
        <f t="shared" si="21"/>
        <v>64</v>
      </c>
      <c r="AA82" s="89">
        <v>1000</v>
      </c>
      <c r="AB82" s="90"/>
      <c r="AC82" s="90"/>
      <c r="AD82" s="21"/>
      <c r="AE82" s="21"/>
      <c r="AF82" s="21"/>
      <c r="AG82" s="21"/>
      <c r="AH82" s="21"/>
      <c r="AI82" s="21"/>
      <c r="AJ82" s="21"/>
      <c r="AK82" s="21"/>
      <c r="AL82" s="21"/>
      <c r="AM82" s="21"/>
      <c r="AN82" s="21"/>
    </row>
    <row r="83" spans="1:40" ht="9.9499999999999993" customHeight="1" x14ac:dyDescent="0.25">
      <c r="A83" s="19" t="s">
        <v>102</v>
      </c>
      <c r="B83" s="21"/>
      <c r="C83" s="21"/>
      <c r="D83" s="21"/>
      <c r="E83" s="26">
        <f>SUMPRODUCT((E$1=Данные!$I$4:$I$502)*($A83=Данные!$D$4:$D$502)*(Данные!$E$4:$E$502))</f>
        <v>0</v>
      </c>
      <c r="F83" s="26">
        <f>SUMPRODUCT((F$1=Данные!$I$4:$I$502)*($A83=Данные!$D$4:$D$502)*(Данные!$E$4:$E$502))</f>
        <v>0</v>
      </c>
      <c r="G83" s="26">
        <f>SUMPRODUCT((G$1=Данные!$I$4:$I$502)*($A83=Данные!$D$4:$D$502)*(Данные!$E$4:$E$502))</f>
        <v>0</v>
      </c>
      <c r="H83" s="26">
        <f>SUMPRODUCT((H$1=Данные!$I$4:$I$502)*($A83=Данные!$D$4:$D$502)*(Данные!$E$4:$E$502))</f>
        <v>0</v>
      </c>
      <c r="I83" s="26">
        <f>SUMPRODUCT((I$1=Данные!$I$4:$I$502)*($A83=Данные!$D$4:$D$502)*(Данные!$E$4:$E$502))</f>
        <v>0</v>
      </c>
      <c r="J83" s="26">
        <f>SUMPRODUCT((J$1=Данные!$I$4:$I$502)*($A83=Данные!$D$4:$D$502)*(Данные!$E$4:$E$502))</f>
        <v>0</v>
      </c>
      <c r="K83" s="26">
        <f>SUMPRODUCT((K$1=Данные!$I$4:$I$502)*($A83=Данные!$D$4:$D$502)*(Данные!$E$4:$E$502))</f>
        <v>0</v>
      </c>
      <c r="L83" s="26">
        <f>SUMPRODUCT((L$1=Данные!$I$4:$I$502)*($A83=Данные!$D$4:$D$502)*(Данные!$E$4:$E$502))</f>
        <v>0</v>
      </c>
      <c r="M83" s="26">
        <f>SUMPRODUCT((M$1=Данные!$I$4:$I$502)*($A83=Данные!$D$4:$D$502)*(Данные!$E$4:$E$502))</f>
        <v>0</v>
      </c>
      <c r="N83" s="26">
        <f>SUMPRODUCT((N$1=Данные!$I$4:$I$2377)*($A83=Данные!$D$4:$D$2377)*(Данные!$E$4:$E$2377))</f>
        <v>0</v>
      </c>
      <c r="O83" s="26">
        <f>SUMPRODUCT((O$1=Данные!$I$4:$I$3124)*($A83=Данные!$D$4:$D$3124)*(Данные!$E$4:$E$3124))</f>
        <v>0</v>
      </c>
      <c r="P83" s="26">
        <f>SUMPRODUCT((P$1=Данные!$I$4:$I$3124)*($A83=Данные!$D$4:$D$3124)*(Данные!$E$4:$E$3124))</f>
        <v>0</v>
      </c>
      <c r="Q83" s="26">
        <f>SUMPRODUCT((Q$1=Данные!$I$4:$I$3124)*($A83=Данные!$D$4:$D$3124)*(Данные!$E$4:$E$3124))</f>
        <v>0</v>
      </c>
      <c r="R83" s="26">
        <f>SUMPRODUCT((R$1=Данные!$I$4:$I$3124)*($A83=Данные!$D$4:$D$3124)*(Данные!$E$4:$E$3124))</f>
        <v>0</v>
      </c>
      <c r="S83" s="26">
        <f>SUMPRODUCT((S$1=Данные!$I$4:$I$3124)*($A83=Данные!$D$4:$D$3124)*(Данные!$E$4:$E$3124))</f>
        <v>62</v>
      </c>
      <c r="T83" s="26">
        <f>SUMPRODUCT((T$1=Данные!$I$4:$I$3124)*($A83=Данные!$D$4:$D$3124)*(Данные!$E$4:$E$3124))</f>
        <v>120</v>
      </c>
      <c r="U83" s="26">
        <f>SUMPRODUCT((U$1=Данные!$I$4:$I$3124)*($A83=Данные!$D$4:$D$3124)*(Данные!$E$4:$E$3124))</f>
        <v>60</v>
      </c>
      <c r="V83" s="26">
        <f>SUMPRODUCT((V$1=Данные!$I$4:$I$3124)*($A83=Данные!$D$4:$D$3124)*(Данные!$E$4:$E$3124))</f>
        <v>0</v>
      </c>
      <c r="W83" s="26">
        <f>SUMPRODUCT((W$1=Данные!$I$4:$I$3124)*($A83=Данные!$D$4:$D$3124)*(Данные!$E$4:$E$3124))</f>
        <v>0</v>
      </c>
      <c r="X83" s="26">
        <f>SUMPRODUCT((X$1=Данные!$I$4:$I$3124)*($A83=Данные!$D$4:$D$3124)*(Данные!$E$4:$E$3124))</f>
        <v>0</v>
      </c>
      <c r="Y83" s="26">
        <f>SUMPRODUCT((Y$1=Данные!$I$4:$I$3124)*($A83=Данные!$D$4:$D$3124)*(Данные!$E$4:$E$3124))</f>
        <v>0</v>
      </c>
      <c r="Z83" s="18">
        <f t="shared" si="21"/>
        <v>242</v>
      </c>
      <c r="AA83" s="89">
        <v>1000</v>
      </c>
      <c r="AB83" s="90"/>
      <c r="AC83" s="90">
        <f>8096760/1.2</f>
        <v>6747300</v>
      </c>
      <c r="AD83" s="21"/>
      <c r="AE83" s="21"/>
      <c r="AF83" s="21"/>
      <c r="AG83" s="21"/>
      <c r="AH83" s="21"/>
      <c r="AI83" s="21"/>
      <c r="AJ83" s="21"/>
      <c r="AK83" s="21"/>
      <c r="AL83" s="21"/>
      <c r="AM83" s="21"/>
      <c r="AN83" s="21"/>
    </row>
    <row r="84" spans="1:40" ht="9.9499999999999993" customHeight="1" x14ac:dyDescent="0.25">
      <c r="A84" s="19" t="s">
        <v>103</v>
      </c>
      <c r="B84" s="21"/>
      <c r="C84" s="21"/>
      <c r="D84" s="21"/>
      <c r="E84" s="26">
        <f>SUMPRODUCT((E$1=Данные!$I$4:$I$502)*($A84=Данные!$D$4:$D$502)*(Данные!$E$4:$E$502))</f>
        <v>0</v>
      </c>
      <c r="F84" s="26">
        <f>SUMPRODUCT((F$1=Данные!$I$4:$I$502)*($A84=Данные!$D$4:$D$502)*(Данные!$E$4:$E$502))</f>
        <v>0</v>
      </c>
      <c r="G84" s="26">
        <f>SUMPRODUCT((G$1=Данные!$I$4:$I$502)*($A84=Данные!$D$4:$D$502)*(Данные!$E$4:$E$502))</f>
        <v>0</v>
      </c>
      <c r="H84" s="26">
        <f>SUMPRODUCT((H$1=Данные!$I$4:$I$502)*($A84=Данные!$D$4:$D$502)*(Данные!$E$4:$E$502))</f>
        <v>0</v>
      </c>
      <c r="I84" s="26">
        <f>SUMPRODUCT((I$1=Данные!$I$4:$I$502)*($A84=Данные!$D$4:$D$502)*(Данные!$E$4:$E$502))</f>
        <v>0</v>
      </c>
      <c r="J84" s="26">
        <f>SUMPRODUCT((J$1=Данные!$I$4:$I$502)*($A84=Данные!$D$4:$D$502)*(Данные!$E$4:$E$502))</f>
        <v>0</v>
      </c>
      <c r="K84" s="26">
        <f>SUMPRODUCT((K$1=Данные!$I$4:$I$502)*($A84=Данные!$D$4:$D$502)*(Данные!$E$4:$E$502))</f>
        <v>0</v>
      </c>
      <c r="L84" s="26">
        <f>SUMPRODUCT((L$1=Данные!$I$4:$I$502)*($A84=Данные!$D$4:$D$502)*(Данные!$E$4:$E$502))</f>
        <v>0</v>
      </c>
      <c r="M84" s="26">
        <f>SUMPRODUCT((M$1=Данные!$I$4:$I$502)*($A84=Данные!$D$4:$D$502)*(Данные!$E$4:$E$502))</f>
        <v>0</v>
      </c>
      <c r="N84" s="26">
        <f>SUMPRODUCT((N$1=Данные!$I$4:$I$2377)*($A84=Данные!$D$4:$D$2377)*(Данные!$E$4:$E$2377))</f>
        <v>0</v>
      </c>
      <c r="O84" s="26">
        <f>SUMPRODUCT((O$1=Данные!$I$4:$I$3124)*($A84=Данные!$D$4:$D$3124)*(Данные!$E$4:$E$3124))</f>
        <v>0</v>
      </c>
      <c r="P84" s="26">
        <f>SUMPRODUCT((P$1=Данные!$I$4:$I$3124)*($A84=Данные!$D$4:$D$3124)*(Данные!$E$4:$E$3124))</f>
        <v>0</v>
      </c>
      <c r="Q84" s="26">
        <f>SUMPRODUCT((Q$1=Данные!$I$4:$I$3124)*($A84=Данные!$D$4:$D$3124)*(Данные!$E$4:$E$3124))</f>
        <v>0</v>
      </c>
      <c r="R84" s="26">
        <f>SUMPRODUCT((R$1=Данные!$I$4:$I$3124)*($A84=Данные!$D$4:$D$3124)*(Данные!$E$4:$E$3124))</f>
        <v>0</v>
      </c>
      <c r="S84" s="26">
        <f>SUMPRODUCT((S$1=Данные!$I$4:$I$3124)*($A84=Данные!$D$4:$D$3124)*(Данные!$E$4:$E$3124))</f>
        <v>4</v>
      </c>
      <c r="T84" s="26">
        <f>SUMPRODUCT((T$1=Данные!$I$4:$I$3124)*($A84=Данные!$D$4:$D$3124)*(Данные!$E$4:$E$3124))</f>
        <v>0</v>
      </c>
      <c r="U84" s="26">
        <f>SUMPRODUCT((U$1=Данные!$I$4:$I$3124)*($A84=Данные!$D$4:$D$3124)*(Данные!$E$4:$E$3124))</f>
        <v>0</v>
      </c>
      <c r="V84" s="26">
        <f>SUMPRODUCT((V$1=Данные!$I$4:$I$3124)*($A84=Данные!$D$4:$D$3124)*(Данные!$E$4:$E$3124))</f>
        <v>0</v>
      </c>
      <c r="W84" s="26">
        <f>SUMPRODUCT((W$1=Данные!$I$4:$I$3124)*($A84=Данные!$D$4:$D$3124)*(Данные!$E$4:$E$3124))</f>
        <v>0</v>
      </c>
      <c r="X84" s="26">
        <f>SUMPRODUCT((X$1=Данные!$I$4:$I$3124)*($A84=Данные!$D$4:$D$3124)*(Данные!$E$4:$E$3124))</f>
        <v>0</v>
      </c>
      <c r="Y84" s="26">
        <f>SUMPRODUCT((Y$1=Данные!$I$4:$I$3124)*($A84=Данные!$D$4:$D$3124)*(Данные!$E$4:$E$3124))</f>
        <v>0</v>
      </c>
      <c r="Z84" s="18">
        <f t="shared" si="21"/>
        <v>4</v>
      </c>
      <c r="AA84" s="89">
        <v>1000</v>
      </c>
      <c r="AB84" s="90"/>
      <c r="AC84" s="90"/>
      <c r="AD84" s="21"/>
      <c r="AE84" s="21"/>
      <c r="AF84" s="21"/>
      <c r="AG84" s="21"/>
      <c r="AH84" s="21"/>
      <c r="AI84" s="21"/>
      <c r="AJ84" s="21"/>
      <c r="AK84" s="21"/>
      <c r="AL84" s="21"/>
      <c r="AM84" s="21"/>
      <c r="AN84" s="21"/>
    </row>
    <row r="85" spans="1:40" ht="9.9499999999999993" customHeight="1" x14ac:dyDescent="0.25">
      <c r="A85" s="57" t="s">
        <v>116</v>
      </c>
      <c r="B85" s="21"/>
      <c r="C85" s="21"/>
      <c r="D85" s="21"/>
      <c r="E85" s="26">
        <f>SUMPRODUCT((E$1=Данные!$I$4:$I$502)*($A85=Данные!$D$4:$D$502)*(Данные!$E$4:$E$502))</f>
        <v>0</v>
      </c>
      <c r="F85" s="26">
        <f>SUMPRODUCT((F$1=Данные!$I$4:$I$502)*($A85=Данные!$D$4:$D$502)*(Данные!$E$4:$E$502))</f>
        <v>0</v>
      </c>
      <c r="G85" s="26">
        <f>SUMPRODUCT((G$1=Данные!$I$4:$I$502)*($A85=Данные!$D$4:$D$502)*(Данные!$E$4:$E$502))</f>
        <v>0</v>
      </c>
      <c r="H85" s="26">
        <f>SUMPRODUCT((H$1=Данные!$I$4:$I$502)*($A85=Данные!$D$4:$D$502)*(Данные!$E$4:$E$502))</f>
        <v>0</v>
      </c>
      <c r="I85" s="26">
        <f>SUMPRODUCT((I$1=Данные!$I$4:$I$502)*($A85=Данные!$D$4:$D$502)*(Данные!$E$4:$E$502))</f>
        <v>0</v>
      </c>
      <c r="J85" s="26">
        <f>SUMPRODUCT((J$1=Данные!$I$4:$I$502)*($A85=Данные!$D$4:$D$502)*(Данные!$E$4:$E$502))</f>
        <v>0</v>
      </c>
      <c r="K85" s="26">
        <f>SUMPRODUCT((K$1=Данные!$I$4:$I$502)*($A85=Данные!$D$4:$D$502)*(Данные!$E$4:$E$502))</f>
        <v>0</v>
      </c>
      <c r="L85" s="26">
        <f>SUMPRODUCT((L$1=Данные!$I$4:$I$502)*($A85=Данные!$D$4:$D$502)*(Данные!$E$4:$E$502))</f>
        <v>0</v>
      </c>
      <c r="M85" s="26">
        <f>SUMPRODUCT((M$1=Данные!$I$4:$I$502)*($A85=Данные!$D$4:$D$502)*(Данные!$E$4:$E$502))</f>
        <v>0</v>
      </c>
      <c r="N85" s="26">
        <f>SUMPRODUCT((N$1=Данные!$I$4:$I$2377)*($A85=Данные!$D$4:$D$2377)*(Данные!$E$4:$E$2377))</f>
        <v>0</v>
      </c>
      <c r="O85" s="26">
        <f>SUMPRODUCT((O$1=Данные!$I$4:$I$3124)*($A85=Данные!$D$4:$D$3124)*(Данные!$E$4:$E$3124))</f>
        <v>0</v>
      </c>
      <c r="P85" s="26">
        <f>SUMPRODUCT((P$1=Данные!$I$4:$I$3124)*($A85=Данные!$D$4:$D$3124)*(Данные!$E$4:$E$3124))</f>
        <v>0</v>
      </c>
      <c r="Q85" s="26">
        <f>SUMPRODUCT((Q$1=Данные!$I$4:$I$3124)*($A85=Данные!$D$4:$D$3124)*(Данные!$E$4:$E$3124))</f>
        <v>0</v>
      </c>
      <c r="R85" s="26">
        <f>SUMPRODUCT((R$1=Данные!$I$4:$I$3124)*($A85=Данные!$D$4:$D$3124)*(Данные!$E$4:$E$3124))</f>
        <v>0</v>
      </c>
      <c r="S85" s="26">
        <f>SUMPRODUCT((S$1=Данные!$I$4:$I$3124)*($A85=Данные!$D$4:$D$3124)*(Данные!$E$4:$E$3124))</f>
        <v>0</v>
      </c>
      <c r="T85" s="26">
        <f>SUMPRODUCT((T$1=Данные!$I$4:$I$3124)*($A85=Данные!$D$4:$D$3124)*(Данные!$E$4:$E$3124))</f>
        <v>0</v>
      </c>
      <c r="U85" s="26">
        <f>SUMPRODUCT((U$1=Данные!$I$4:$I$3124)*($A85=Данные!$D$4:$D$3124)*(Данные!$E$4:$E$3124))</f>
        <v>0</v>
      </c>
      <c r="V85" s="26">
        <f>SUMPRODUCT((V$1=Данные!$I$4:$I$3124)*($A85=Данные!$D$4:$D$3124)*(Данные!$E$4:$E$3124))</f>
        <v>0</v>
      </c>
      <c r="W85" s="26">
        <f>SUMPRODUCT((W$1=Данные!$I$4:$I$3124)*($A85=Данные!$D$4:$D$3124)*(Данные!$E$4:$E$3124))</f>
        <v>0</v>
      </c>
      <c r="X85" s="26">
        <f>SUMPRODUCT((X$1=Данные!$I$4:$I$3124)*($A85=Данные!$D$4:$D$3124)*(Данные!$E$4:$E$3124))</f>
        <v>0</v>
      </c>
      <c r="Y85" s="26">
        <f>SUMPRODUCT((Y$1=Данные!$I$4:$I$3124)*($A85=Данные!$D$4:$D$3124)*(Данные!$E$4:$E$3124))</f>
        <v>0</v>
      </c>
      <c r="Z85" s="18"/>
      <c r="AA85" s="89">
        <v>1000</v>
      </c>
      <c r="AB85" s="90"/>
      <c r="AC85" s="90"/>
      <c r="AD85" s="21"/>
      <c r="AE85" s="21"/>
      <c r="AF85" s="21"/>
      <c r="AG85" s="21"/>
      <c r="AH85" s="21"/>
      <c r="AI85" s="21"/>
      <c r="AJ85" s="21"/>
      <c r="AK85" s="21"/>
      <c r="AL85" s="21"/>
      <c r="AM85" s="21"/>
      <c r="AN85" s="21"/>
    </row>
    <row r="86" spans="1:40" s="9" customFormat="1" ht="9.9499999999999993" customHeight="1" x14ac:dyDescent="0.25">
      <c r="A86" s="19"/>
      <c r="B86" s="19"/>
      <c r="C86" s="19"/>
      <c r="D86" s="84">
        <f>SUM(E86:Y86)</f>
        <v>15735.5</v>
      </c>
      <c r="E86" s="18">
        <f t="shared" ref="E86:U86" si="22">SUM(E26:E85)</f>
        <v>0</v>
      </c>
      <c r="F86" s="18">
        <f t="shared" si="22"/>
        <v>0</v>
      </c>
      <c r="G86" s="18">
        <f t="shared" si="22"/>
        <v>0</v>
      </c>
      <c r="H86" s="18">
        <f t="shared" si="22"/>
        <v>496</v>
      </c>
      <c r="I86" s="18">
        <f t="shared" si="22"/>
        <v>452</v>
      </c>
      <c r="J86" s="18">
        <f t="shared" si="22"/>
        <v>562</v>
      </c>
      <c r="K86" s="18">
        <f t="shared" si="22"/>
        <v>264</v>
      </c>
      <c r="L86" s="18">
        <f t="shared" si="22"/>
        <v>88</v>
      </c>
      <c r="M86" s="18">
        <f t="shared" si="22"/>
        <v>0</v>
      </c>
      <c r="N86" s="18">
        <f t="shared" si="22"/>
        <v>1354</v>
      </c>
      <c r="O86" s="18">
        <f t="shared" si="22"/>
        <v>590.5</v>
      </c>
      <c r="P86" s="18">
        <f t="shared" si="22"/>
        <v>1718</v>
      </c>
      <c r="Q86" s="18">
        <f t="shared" si="22"/>
        <v>2206.5</v>
      </c>
      <c r="R86" s="18">
        <f t="shared" si="22"/>
        <v>1690.5</v>
      </c>
      <c r="S86" s="18">
        <f t="shared" si="22"/>
        <v>2082</v>
      </c>
      <c r="T86" s="18">
        <f t="shared" si="22"/>
        <v>2338</v>
      </c>
      <c r="U86" s="18">
        <f t="shared" si="22"/>
        <v>1894</v>
      </c>
      <c r="V86" s="18">
        <f>SUM(V26:V85)</f>
        <v>0</v>
      </c>
      <c r="W86" s="18">
        <f t="shared" ref="W86:Z86" si="23">SUM(W26:W85)</f>
        <v>0</v>
      </c>
      <c r="X86" s="18">
        <f t="shared" si="23"/>
        <v>0</v>
      </c>
      <c r="Y86" s="18">
        <f t="shared" si="23"/>
        <v>0</v>
      </c>
      <c r="Z86" s="18">
        <f t="shared" si="23"/>
        <v>15735.5</v>
      </c>
      <c r="AA86" s="31">
        <f>SUM(AA26:AA85)</f>
        <v>60000</v>
      </c>
      <c r="AB86" s="20">
        <f>SUM(AB26:AB85)</f>
        <v>0</v>
      </c>
      <c r="AC86" s="20">
        <f>SUM(AC26:AC85)</f>
        <v>97956499.316666663</v>
      </c>
      <c r="AD86" s="19"/>
      <c r="AE86" s="19"/>
      <c r="AF86" s="19"/>
      <c r="AG86" s="19"/>
      <c r="AH86" s="19"/>
      <c r="AI86" s="19"/>
      <c r="AJ86" s="19"/>
      <c r="AK86" s="19"/>
      <c r="AL86" s="19"/>
      <c r="AM86" s="19"/>
      <c r="AN86" s="19"/>
    </row>
    <row r="87" spans="1:40" s="9" customFormat="1" ht="9.9499999999999993" customHeight="1" x14ac:dyDescent="0.25">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32"/>
      <c r="AB87" s="19"/>
      <c r="AC87" s="19"/>
      <c r="AD87" s="19"/>
      <c r="AE87" s="19"/>
      <c r="AF87" s="19"/>
      <c r="AG87" s="19"/>
      <c r="AH87" s="19"/>
      <c r="AI87" s="19"/>
      <c r="AJ87" s="19"/>
      <c r="AK87" s="19"/>
      <c r="AL87" s="19"/>
      <c r="AM87" s="19"/>
      <c r="AN87" s="19"/>
    </row>
    <row r="88" spans="1:40" s="9" customFormat="1" ht="9.9499999999999993" customHeight="1" x14ac:dyDescent="0.25">
      <c r="A88" s="19"/>
      <c r="B88" s="19"/>
      <c r="C88" s="19"/>
      <c r="D88" s="19">
        <f t="shared" ref="D88:Y88" si="24">D22-D86</f>
        <v>0</v>
      </c>
      <c r="E88" s="19">
        <f t="shared" si="24"/>
        <v>0</v>
      </c>
      <c r="F88" s="19">
        <f t="shared" si="24"/>
        <v>0</v>
      </c>
      <c r="G88" s="19">
        <f t="shared" si="24"/>
        <v>0</v>
      </c>
      <c r="H88" s="19">
        <f t="shared" si="24"/>
        <v>0</v>
      </c>
      <c r="I88" s="19">
        <f t="shared" si="24"/>
        <v>0</v>
      </c>
      <c r="J88" s="19">
        <f t="shared" si="24"/>
        <v>0</v>
      </c>
      <c r="K88" s="19">
        <f t="shared" si="24"/>
        <v>0</v>
      </c>
      <c r="L88" s="19">
        <f t="shared" si="24"/>
        <v>0</v>
      </c>
      <c r="M88" s="19">
        <f t="shared" si="24"/>
        <v>0</v>
      </c>
      <c r="N88" s="19">
        <f t="shared" si="24"/>
        <v>0</v>
      </c>
      <c r="O88" s="19">
        <f t="shared" si="24"/>
        <v>0</v>
      </c>
      <c r="P88" s="19">
        <f t="shared" si="24"/>
        <v>0</v>
      </c>
      <c r="Q88" s="19">
        <f t="shared" si="24"/>
        <v>0</v>
      </c>
      <c r="R88" s="19">
        <f t="shared" si="24"/>
        <v>0</v>
      </c>
      <c r="S88" s="19">
        <f t="shared" si="24"/>
        <v>0</v>
      </c>
      <c r="T88" s="19">
        <f t="shared" si="24"/>
        <v>0</v>
      </c>
      <c r="U88" s="19">
        <f t="shared" si="24"/>
        <v>0</v>
      </c>
      <c r="V88" s="19">
        <f t="shared" si="24"/>
        <v>0</v>
      </c>
      <c r="W88" s="19">
        <f t="shared" si="24"/>
        <v>0</v>
      </c>
      <c r="X88" s="19">
        <f t="shared" si="24"/>
        <v>0</v>
      </c>
      <c r="Y88" s="19">
        <f t="shared" si="24"/>
        <v>0</v>
      </c>
      <c r="Z88" s="19"/>
      <c r="AA88" s="32"/>
      <c r="AB88" s="19"/>
      <c r="AC88" s="19"/>
      <c r="AD88" s="19"/>
      <c r="AE88" s="19"/>
      <c r="AF88" s="19"/>
      <c r="AG88" s="19"/>
      <c r="AH88" s="19"/>
      <c r="AI88" s="19"/>
      <c r="AJ88" s="19"/>
      <c r="AK88" s="19"/>
      <c r="AL88" s="19"/>
      <c r="AM88" s="19"/>
      <c r="AN88" s="19"/>
    </row>
  </sheetData>
  <autoFilter ref="A25:Z84" xr:uid="{00000000-0009-0000-0000-000006000000}"/>
  <conditionalFormatting sqref="A26">
    <cfRule type="expression" dxfId="38" priority="82">
      <formula>$AD41&lt;&gt;0</formula>
    </cfRule>
  </conditionalFormatting>
  <conditionalFormatting sqref="A26:A41">
    <cfRule type="expression" dxfId="33" priority="33">
      <formula>$AD54&lt;&gt;0</formula>
    </cfRule>
  </conditionalFormatting>
  <conditionalFormatting sqref="A27:A41">
    <cfRule type="expression" dxfId="32" priority="36">
      <formula>$AD49&lt;&gt;0</formula>
    </cfRule>
  </conditionalFormatting>
  <conditionalFormatting sqref="A35:A38">
    <cfRule type="expression" dxfId="31" priority="45">
      <formula>$AD59&lt;&gt;0</formula>
    </cfRule>
    <cfRule type="expression" dxfId="29" priority="48">
      <formula>$AD53&lt;&gt;0</formula>
    </cfRule>
  </conditionalFormatting>
  <conditionalFormatting sqref="A42:A48">
    <cfRule type="expression" dxfId="25" priority="12">
      <formula>$AE60&lt;&gt;0</formula>
    </cfRule>
    <cfRule type="expression" dxfId="24" priority="15">
      <formula>$AE54&lt;&gt;0</formula>
    </cfRule>
  </conditionalFormatting>
  <conditionalFormatting sqref="A49:A56">
    <cfRule type="expression" dxfId="23" priority="478">
      <formula>$AD34&lt;&gt;0</formula>
    </cfRule>
  </conditionalFormatting>
  <conditionalFormatting sqref="A49:A62">
    <cfRule type="expression" dxfId="22" priority="480">
      <formula>$AD28&lt;&gt;0</formula>
    </cfRule>
  </conditionalFormatting>
  <conditionalFormatting sqref="A57:A69">
    <cfRule type="expression" dxfId="21" priority="85">
      <formula>$AD49&lt;&gt;0</formula>
    </cfRule>
  </conditionalFormatting>
  <conditionalFormatting sqref="A63:A69">
    <cfRule type="expression" dxfId="20" priority="86">
      <formula>$AD49&lt;&gt;0</formula>
    </cfRule>
  </conditionalFormatting>
  <conditionalFormatting sqref="A69:A75">
    <cfRule type="expression" dxfId="19" priority="74">
      <formula>$AD56&lt;&gt;0</formula>
    </cfRule>
    <cfRule type="expression" dxfId="18" priority="73">
      <formula>$AD62&lt;&gt;0</formula>
    </cfRule>
  </conditionalFormatting>
  <conditionalFormatting sqref="A76">
    <cfRule type="expression" dxfId="14" priority="72">
      <formula>$AD64&lt;&gt;0</formula>
    </cfRule>
    <cfRule type="expression" dxfId="13" priority="69">
      <formula>$AD70&lt;&gt;0</formula>
    </cfRule>
  </conditionalFormatting>
  <conditionalFormatting sqref="A85">
    <cfRule type="expression" dxfId="12" priority="6">
      <formula>$AD78&lt;&gt;0</formula>
    </cfRule>
    <cfRule type="expression" dxfId="11" priority="9">
      <formula>$AD72&lt;&gt;0</formula>
    </cfRule>
  </conditionalFormatting>
  <conditionalFormatting sqref="D88:Y88">
    <cfRule type="cellIs" dxfId="8" priority="87" operator="greaterThan">
      <formula>0</formula>
    </cfRule>
  </conditionalFormatting>
  <conditionalFormatting sqref="E3:T21 W10:Y21">
    <cfRule type="cellIs" dxfId="7" priority="2" operator="lessThan">
      <formula>0</formula>
    </cfRule>
  </conditionalFormatting>
  <conditionalFormatting sqref="E2:Y2 V3:Y9 U3:U19 V10:V19">
    <cfRule type="cellIs" dxfId="6" priority="114" operator="lessThan">
      <formula>0</formula>
    </cfRule>
  </conditionalFormatting>
  <conditionalFormatting sqref="E26:Y85">
    <cfRule type="cellIs" dxfId="5" priority="10" operator="lessThan">
      <formula>0</formula>
    </cfRule>
  </conditionalFormatting>
  <conditionalFormatting sqref="U20:V21">
    <cfRule type="cellIs" dxfId="4" priority="4" operator="lessThan">
      <formula>0</formula>
    </cfRule>
  </conditionalFormatting>
  <conditionalFormatting sqref="AA25:AA85">
    <cfRule type="cellIs" dxfId="3" priority="1" operator="lessThan">
      <formula>0</formula>
    </cfRule>
  </conditionalFormatting>
  <conditionalFormatting sqref="AP2:AZ21">
    <cfRule type="cellIs" dxfId="2" priority="3" operator="lessThan">
      <formula>0</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83" id="{CFD2A452-B53A-4DB4-BE0B-BA880AABA0F1}">
            <xm:f>'\Users\Usert\Documents\1_Public\ТАБЕЛИ УЧЁТА РАБОЧЕГО ВРЕМЕНИ_2023_СТЭП\[Сводная_Табель_апрель''23.xlsm]Свод по объектам'!#REF!&lt;&gt;""</xm:f>
            <x14:dxf>
              <fill>
                <patternFill>
                  <bgColor rgb="FFFF0000"/>
                </patternFill>
              </fill>
            </x14:dxf>
          </x14:cfRule>
          <x14:cfRule type="expression" priority="84" id="{440177A8-3B82-41AB-90BA-BB820990C419}">
            <xm:f>'\Users\Usert\Documents\1_Public\ТАБЕЛИ УЧЁТА РАБОЧЕГО ВРЕМЕНИ_2023_СТЭП\[Сводная_Табель_апрель''23.xlsm]Свод по объектам'!#REF!&lt;&gt;0</xm:f>
            <x14:dxf>
              <fill>
                <patternFill>
                  <bgColor rgb="FFFF0000"/>
                </patternFill>
              </fill>
            </x14:dxf>
          </x14:cfRule>
          <xm:sqref>A26:A39 A49:A73</xm:sqref>
        </x14:conditionalFormatting>
        <x14:conditionalFormatting xmlns:xm="http://schemas.microsoft.com/office/excel/2006/main">
          <x14:cfRule type="expression" priority="81" id="{180BABB9-5592-44E2-A529-F97EFA7F767B}">
            <xm:f>'\Users\Usert\Documents\1_Public\ТАБЕЛИ УЧЁТА РАБОЧЕГО ВРЕМЕНИ_2023_СТЭП\[Сводная_Табель_апрель''23.xlsm]Свод по объектам'!#REF!&lt;&gt;0</xm:f>
            <x14:dxf>
              <fill>
                <patternFill>
                  <bgColor rgb="FFFF0000"/>
                </patternFill>
              </fill>
            </x14:dxf>
          </x14:cfRule>
          <x14:cfRule type="expression" priority="80" id="{31AD847B-A004-474B-A8E9-3C212B0178B7}">
            <xm:f>'\Users\Usert\Documents\1_Public\ТАБЕЛИ УЧЁТА РАБОЧЕГО ВРЕМЕНИ_2023_СТЭП\[Сводная_Табель_апрель''23.xlsm]Свод по объектам'!#REF!&lt;&gt;""</xm:f>
            <x14:dxf>
              <fill>
                <patternFill>
                  <bgColor rgb="FFFF0000"/>
                </patternFill>
              </fill>
            </x14:dxf>
          </x14:cfRule>
          <xm:sqref>A26:A39</xm:sqref>
        </x14:conditionalFormatting>
        <x14:conditionalFormatting xmlns:xm="http://schemas.microsoft.com/office/excel/2006/main">
          <x14:cfRule type="expression" priority="47" id="{FC682505-7802-4052-8E18-97DF60B45A12}">
            <xm:f>'\Users\Usert\Documents\1_Public\ТАБЕЛИ УЧЁТА РАБОЧЕГО ВРЕМЕНИ_2023_СТЭП\[Сводная_Табель_апрель''23.xlsm]Свод по объектам'!#REF!&lt;&gt;0</xm:f>
            <x14:dxf>
              <fill>
                <patternFill>
                  <bgColor rgb="FFFF0000"/>
                </patternFill>
              </fill>
            </x14:dxf>
          </x14:cfRule>
          <x14:cfRule type="expression" priority="46" id="{0766EA58-4FDB-4F89-9544-DBF05E373F08}">
            <xm:f>'\Users\Usert\Documents\1_Public\ТАБЕЛИ УЧЁТА РАБОЧЕГО ВРЕМЕНИ_2023_СТЭП\[Сводная_Табель_апрель''23.xlsm]Свод по объектам'!#REF!&lt;&gt;""</xm:f>
            <x14:dxf>
              <fill>
                <patternFill>
                  <bgColor rgb="FFFF0000"/>
                </patternFill>
              </fill>
            </x14:dxf>
          </x14:cfRule>
          <xm:sqref>A35:A38</xm:sqref>
        </x14:conditionalFormatting>
        <x14:conditionalFormatting xmlns:xm="http://schemas.microsoft.com/office/excel/2006/main">
          <x14:cfRule type="expression" priority="13" id="{EBD5D6A2-729A-4A22-B637-8A0695DD0C08}">
            <xm:f>'\Users\Usert\Documents\1_Public\ТАБЕЛИ УЧЁТА РАБОЧЕГО ВРЕМЕНИ_2023_СТЭП\[Сводная_Табель_апрель''23.xlsm]Свод по объектам'!#REF!&lt;&gt;""</xm:f>
            <x14:dxf>
              <fill>
                <patternFill>
                  <bgColor rgb="FFFF0000"/>
                </patternFill>
              </fill>
            </x14:dxf>
          </x14:cfRule>
          <x14:cfRule type="expression" priority="14" id="{C55A9AC3-16F2-4E9A-BF64-8620AF5B0AC1}">
            <xm:f>'\Users\Usert\Documents\1_Public\ТАБЕЛИ УЧЁТА РАБОЧЕГО ВРЕМЕНИ_2023_СТЭП\[Сводная_Табель_апрель''23.xlsm]Свод по объектам'!#REF!&lt;&gt;0</xm:f>
            <x14:dxf>
              <fill>
                <patternFill>
                  <bgColor rgb="FFFF0000"/>
                </patternFill>
              </fill>
            </x14:dxf>
          </x14:cfRule>
          <xm:sqref>A40:A48</xm:sqref>
        </x14:conditionalFormatting>
        <x14:conditionalFormatting xmlns:xm="http://schemas.microsoft.com/office/excel/2006/main">
          <x14:cfRule type="expression" priority="76" id="{999C4A92-0F2C-446A-B0FE-ED15CD51827C}">
            <xm:f>'\Users\Usert\Documents\1_Public\ТАБЕЛИ УЧЁТА РАБОЧЕГО ВРЕМЕНИ_2023_СТЭП\[Сводная_Табель_апрель''23.xlsm]Свод по объектам'!#REF!&lt;&gt;""</xm:f>
            <x14:dxf>
              <fill>
                <patternFill>
                  <bgColor rgb="FFFF0000"/>
                </patternFill>
              </fill>
            </x14:dxf>
          </x14:cfRule>
          <xm:sqref>A74:A75</xm:sqref>
        </x14:conditionalFormatting>
        <x14:conditionalFormatting xmlns:xm="http://schemas.microsoft.com/office/excel/2006/main">
          <x14:cfRule type="expression" priority="71" id="{B0A941C8-1C51-466B-97FE-6AB80B20627C}">
            <xm:f>'\Users\Usert\Documents\1_Public\ТАБЕЛИ УЧЁТА РАБОЧЕГО ВРЕМЕНИ_2023_СТЭП\[Сводная_Табель_апрель''23.xlsm]Свод по объектам'!#REF!&lt;&gt;0</xm:f>
            <x14:dxf>
              <fill>
                <patternFill>
                  <bgColor rgb="FFFF0000"/>
                </patternFill>
              </fill>
            </x14:dxf>
          </x14:cfRule>
          <xm:sqref>A74:A76</xm:sqref>
        </x14:conditionalFormatting>
        <x14:conditionalFormatting xmlns:xm="http://schemas.microsoft.com/office/excel/2006/main">
          <x14:cfRule type="expression" priority="70" id="{8C71F0FE-B76A-421A-A96C-2AE89696305C}">
            <xm:f>'\Users\Usert\Documents\1_Public\ТАБЕЛИ УЧЁТА РАБОЧЕГО ВРЕМЕНИ_2023_СТЭП\[Сводная_Табель_апрель''23.xlsm]Свод по объектам'!#REF!&lt;&gt;""</xm:f>
            <x14:dxf>
              <fill>
                <patternFill>
                  <bgColor rgb="FFFF0000"/>
                </patternFill>
              </fill>
            </x14:dxf>
          </x14:cfRule>
          <xm:sqref>A76</xm:sqref>
        </x14:conditionalFormatting>
        <x14:conditionalFormatting xmlns:xm="http://schemas.microsoft.com/office/excel/2006/main">
          <x14:cfRule type="expression" priority="8" id="{A274E900-1DA8-49BD-A2DB-23411C9E18B4}">
            <xm:f>'\Users\Usert\Documents\1_Public\ТАБЕЛИ УЧЁТА РАБОЧЕГО ВРЕМЕНИ_2023_СТЭП\[Сводная_Табель_апрель''23.xlsm]Свод по объектам'!#REF!&lt;&gt;0</xm:f>
            <x14:dxf>
              <fill>
                <patternFill>
                  <bgColor rgb="FFFF0000"/>
                </patternFill>
              </fill>
            </x14:dxf>
          </x14:cfRule>
          <x14:cfRule type="expression" priority="7" id="{F8508825-0A7B-40AE-AF5E-EA54EAF5E481}">
            <xm:f>'\Users\Usert\Documents\1_Public\ТАБЕЛИ УЧЁТА РАБОЧЕГО ВРЕМЕНИ_2023_СТЭП\[Сводная_Табель_апрель''23.xlsm]Свод по объектам'!#REF!&lt;&gt;""</xm:f>
            <x14:dxf>
              <fill>
                <patternFill>
                  <bgColor rgb="FFFF0000"/>
                </patternFill>
              </fill>
            </x14:dxf>
          </x14:cfRule>
          <xm:sqref>A85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'C:\Users\Дарья Демидова\Desktop\1_Public\ТАБЕЛИ УЧЁТА РАБОЧЕГО ВРЕМЕНИ_2023_СТЭП\Апрель''23\[Пашовкин__Табель_апрель''23.xlsm]Общий табель'!#REF!</xm:f>
          </x14:formula1>
          <xm:sqref>A53:A54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FFCC"/>
  </sheetPr>
  <dimension ref="A1:W35"/>
  <sheetViews>
    <sheetView showGridLines="0" tabSelected="1" zoomScale="85" zoomScaleNormal="85" workbookViewId="0">
      <selection activeCell="F5" sqref="F5"/>
    </sheetView>
  </sheetViews>
  <sheetFormatPr defaultRowHeight="15" x14ac:dyDescent="0.25"/>
  <cols>
    <col min="1" max="1" width="10.7109375" customWidth="1"/>
    <col min="5" max="5" width="16.5703125" bestFit="1" customWidth="1"/>
    <col min="6" max="6" width="14.140625" bestFit="1" customWidth="1"/>
    <col min="8" max="8" width="9.5703125" bestFit="1" customWidth="1"/>
    <col min="9" max="9" width="11.140625" bestFit="1" customWidth="1"/>
    <col min="10" max="10" width="7" bestFit="1" customWidth="1"/>
    <col min="11" max="11" width="7.7109375" bestFit="1" customWidth="1"/>
    <col min="12" max="12" width="5.85546875" bestFit="1" customWidth="1"/>
    <col min="13" max="13" width="3" customWidth="1"/>
    <col min="14" max="15" width="13" bestFit="1" customWidth="1"/>
    <col min="16" max="16" width="15.7109375" bestFit="1" customWidth="1"/>
    <col min="17" max="17" width="8.5703125" bestFit="1" customWidth="1"/>
    <col min="18" max="18" width="7.42578125" bestFit="1" customWidth="1"/>
  </cols>
  <sheetData>
    <row r="1" spans="1:23" s="53" customFormat="1" ht="26.1" customHeight="1" thickBot="1" x14ac:dyDescent="0.3">
      <c r="A1" s="50" t="s">
        <v>65</v>
      </c>
      <c r="B1" s="51"/>
      <c r="C1" s="51"/>
      <c r="D1" s="51"/>
      <c r="E1" s="52" t="s">
        <v>66</v>
      </c>
      <c r="F1" s="51"/>
      <c r="G1" s="51"/>
      <c r="H1" s="52" t="s">
        <v>67</v>
      </c>
      <c r="I1" s="52" t="s">
        <v>68</v>
      </c>
      <c r="J1" s="51"/>
      <c r="K1" s="52" t="s">
        <v>22</v>
      </c>
      <c r="L1" s="52" t="s">
        <v>12</v>
      </c>
      <c r="M1" s="51"/>
      <c r="N1" s="102" t="s">
        <v>111</v>
      </c>
      <c r="O1" s="102" t="s">
        <v>112</v>
      </c>
      <c r="P1" s="102" t="s">
        <v>113</v>
      </c>
      <c r="Q1" s="103" t="s">
        <v>106</v>
      </c>
      <c r="R1" s="104" t="s">
        <v>107</v>
      </c>
      <c r="S1" s="50"/>
    </row>
    <row r="2" spans="1:23" ht="15.75" thickTop="1" x14ac:dyDescent="0.25">
      <c r="A2" s="13" t="str">
        <f>IF('pivot для проектов'!D2=1,'pivot для проектов'!A2,"Все проекты")</f>
        <v>Все проекты</v>
      </c>
      <c r="B2" s="41"/>
      <c r="C2" s="41"/>
      <c r="D2" s="41"/>
      <c r="E2" s="87">
        <f>IF('pivot для проектов'!D2=1,IFERROR(VLOOKUP(A2,Данные2!$A$26:$AC$84,29,0),"не проект"),Данные2!AC86)</f>
        <v>97956499.316666663</v>
      </c>
      <c r="F2" s="35"/>
      <c r="G2" s="35"/>
      <c r="H2" s="43">
        <f>IF('pivot для проектов'!D2=1,IFERROR(VLOOKUP(A2,Данные2!$A$26:$AC$84,27,0),"не проект"),Данные2!AB86)</f>
        <v>0</v>
      </c>
      <c r="I2" s="43">
        <f>'pivot для проектов'!E2</f>
        <v>176</v>
      </c>
      <c r="J2" s="34" t="str">
        <f>IFERROR(I2/H2,"")</f>
        <v/>
      </c>
      <c r="K2" s="44">
        <f>E5-I2</f>
        <v>0</v>
      </c>
      <c r="L2" s="49">
        <f>IF('pivot для проектов'!D2=1,IFERROR(VLOOKUP(A2,Данные2!$A$26:$AC$84,19,0),"не проект"),0)</f>
        <v>0</v>
      </c>
      <c r="M2" s="36"/>
      <c r="N2" s="105"/>
      <c r="O2" s="106">
        <v>3700</v>
      </c>
      <c r="P2" s="105"/>
      <c r="Q2" s="105"/>
      <c r="R2" s="105"/>
      <c r="S2" s="7"/>
    </row>
    <row r="3" spans="1:23" x14ac:dyDescent="0.25">
      <c r="A3" s="7"/>
      <c r="B3" s="36"/>
      <c r="C3" s="36"/>
      <c r="D3" s="41"/>
      <c r="E3" s="46"/>
      <c r="F3" s="41"/>
      <c r="G3" s="36"/>
      <c r="H3" s="44"/>
      <c r="I3" s="44"/>
      <c r="J3" s="36"/>
      <c r="K3" s="48"/>
      <c r="L3" s="45"/>
      <c r="M3" s="36"/>
      <c r="N3" s="106"/>
      <c r="O3" s="107"/>
      <c r="P3" s="106"/>
      <c r="Q3" s="106"/>
      <c r="R3" s="106"/>
      <c r="S3" s="14"/>
    </row>
    <row r="4" spans="1:23" s="53" customFormat="1" x14ac:dyDescent="0.25">
      <c r="A4" s="50" t="s">
        <v>69</v>
      </c>
      <c r="B4" s="51"/>
      <c r="C4" s="51"/>
      <c r="D4" s="51"/>
      <c r="E4" s="52" t="s">
        <v>70</v>
      </c>
      <c r="F4" s="51"/>
      <c r="G4" s="51"/>
      <c r="H4" s="52" t="s">
        <v>14</v>
      </c>
      <c r="I4" s="52" t="s">
        <v>13</v>
      </c>
      <c r="J4" s="51"/>
      <c r="K4" s="54"/>
      <c r="L4" s="52"/>
      <c r="M4" s="51"/>
      <c r="N4" s="108"/>
      <c r="O4" s="107"/>
      <c r="P4" s="108"/>
      <c r="Q4" s="108"/>
      <c r="R4" s="108"/>
      <c r="S4" s="50"/>
    </row>
    <row r="5" spans="1:23" x14ac:dyDescent="0.25">
      <c r="A5" s="12" t="str">
        <f>IF('pivot по нормам'!E2=1,'pivot по нормам'!A2,"Все сотрудники")</f>
        <v>Пашовкин Александр</v>
      </c>
      <c r="B5" s="38"/>
      <c r="C5" s="38"/>
      <c r="D5" s="38"/>
      <c r="E5" s="47">
        <f>H5+I5</f>
        <v>176</v>
      </c>
      <c r="F5" s="101">
        <f>'pivot по периодам'!F2</f>
        <v>151</v>
      </c>
      <c r="G5" s="99">
        <f>F5/E5-1</f>
        <v>-0.14204545454545459</v>
      </c>
      <c r="H5" s="43">
        <f>SUM('pivot по нормам'!C2:C18)</f>
        <v>152</v>
      </c>
      <c r="I5" s="43">
        <f>SUM('pivot по нормам'!B2:B18)</f>
        <v>24</v>
      </c>
      <c r="J5" s="37">
        <f>IFERROR(I5/E5,"")</f>
        <v>0.13636363636363635</v>
      </c>
      <c r="K5" s="45"/>
      <c r="L5" s="45"/>
      <c r="M5" s="42"/>
      <c r="N5" s="109">
        <f>H2*(AVERAGE(O2:O2))</f>
        <v>0</v>
      </c>
      <c r="O5" s="109">
        <f>E5*(AVERAGE(O2:O2))</f>
        <v>651200</v>
      </c>
      <c r="P5" s="110">
        <f>IF('pivot для проектов'!D2=1,IFERROR(VLOOKUP(A2,Данные2!$A$26:$AC$84,28,0),"не проект"),Данные2!AB86)</f>
        <v>0</v>
      </c>
      <c r="Q5" s="110">
        <f>IF('pivot для проектов'!D2=1,IFERROR(VLOOKUP(A2,Данные2!$A$26:$AC$84,29,0),"не проект"),Данные2!AC86)</f>
        <v>97956499.316666663</v>
      </c>
      <c r="R5" s="111">
        <f>(Q5-O5-P5)/Q5</f>
        <v>0.9933521511636012</v>
      </c>
      <c r="S5" s="7"/>
    </row>
    <row r="6" spans="1:23" ht="6.95" customHeight="1" x14ac:dyDescent="0.25">
      <c r="A6" s="38"/>
      <c r="B6" s="38"/>
      <c r="C6" s="38"/>
      <c r="D6" s="38"/>
      <c r="E6" s="40"/>
      <c r="F6" s="40"/>
      <c r="G6" s="40"/>
      <c r="H6" s="33"/>
      <c r="I6" s="33"/>
      <c r="J6" s="37"/>
      <c r="K6" s="36"/>
      <c r="L6" s="36"/>
      <c r="M6" s="39"/>
      <c r="N6" s="39"/>
      <c r="O6" s="39"/>
      <c r="P6" s="39"/>
      <c r="Q6" s="15"/>
      <c r="R6" s="15"/>
      <c r="S6" s="7"/>
    </row>
    <row r="7" spans="1:23" x14ac:dyDescent="0.25">
      <c r="A7" s="16"/>
      <c r="B7" s="16"/>
      <c r="C7" s="16"/>
      <c r="D7" s="16"/>
      <c r="E7" s="16"/>
      <c r="F7" s="16"/>
      <c r="G7" s="16"/>
      <c r="H7" s="16"/>
      <c r="I7" s="16"/>
      <c r="J7" s="16"/>
      <c r="K7" s="16"/>
      <c r="L7" s="16"/>
      <c r="M7" s="16"/>
      <c r="N7" s="16"/>
      <c r="O7" s="16"/>
      <c r="P7" s="16"/>
      <c r="Q7" s="16"/>
      <c r="R7" s="16"/>
      <c r="S7" s="16"/>
      <c r="T7" s="16"/>
      <c r="U7" s="16"/>
      <c r="V7" s="16"/>
      <c r="W7" s="16"/>
    </row>
    <row r="8" spans="1:23" x14ac:dyDescent="0.25">
      <c r="A8" s="16"/>
      <c r="B8" s="16"/>
      <c r="C8" s="16"/>
      <c r="D8" s="16"/>
      <c r="E8" s="16"/>
      <c r="F8" s="16"/>
      <c r="G8" s="16"/>
      <c r="H8" s="16"/>
      <c r="I8" s="16"/>
      <c r="J8" s="16"/>
      <c r="K8" s="16"/>
      <c r="L8" s="16"/>
      <c r="M8" s="16"/>
      <c r="N8" s="16"/>
      <c r="O8" s="16"/>
      <c r="P8" s="16"/>
      <c r="Q8" s="16"/>
      <c r="R8" s="16"/>
      <c r="S8" s="16"/>
      <c r="T8" s="16"/>
      <c r="U8" s="16"/>
      <c r="V8" s="16"/>
      <c r="W8" s="16"/>
    </row>
    <row r="9" spans="1:23" x14ac:dyDescent="0.25">
      <c r="A9" s="16"/>
      <c r="B9" s="16"/>
      <c r="C9" s="16"/>
      <c r="D9" s="16"/>
      <c r="E9" s="16"/>
      <c r="F9" s="16"/>
      <c r="G9" s="16"/>
      <c r="H9" s="16"/>
      <c r="I9" s="16"/>
      <c r="J9" s="16"/>
      <c r="K9" s="16"/>
      <c r="L9" s="16"/>
      <c r="M9" s="16"/>
      <c r="N9" s="16"/>
      <c r="O9" s="16"/>
      <c r="P9" s="16"/>
      <c r="Q9" s="16"/>
      <c r="R9" s="16"/>
      <c r="S9" s="16"/>
      <c r="T9" s="16"/>
      <c r="U9" s="16"/>
      <c r="V9" s="16"/>
      <c r="W9" s="16"/>
    </row>
    <row r="10" spans="1:23" x14ac:dyDescent="0.25">
      <c r="A10" s="16"/>
      <c r="B10" s="16"/>
      <c r="C10" s="16"/>
      <c r="D10" s="16"/>
      <c r="E10" s="16"/>
      <c r="F10" s="16"/>
      <c r="G10" s="16"/>
      <c r="H10" s="16"/>
      <c r="I10" s="16"/>
      <c r="J10" s="16"/>
      <c r="K10" s="16"/>
      <c r="L10" s="16"/>
      <c r="M10" s="16"/>
      <c r="N10" s="16"/>
      <c r="O10" s="16"/>
      <c r="P10" s="16"/>
      <c r="Q10" s="16"/>
      <c r="R10" s="16"/>
      <c r="S10" s="16"/>
      <c r="T10" s="16"/>
      <c r="U10" s="16"/>
      <c r="V10" s="16"/>
      <c r="W10" s="16"/>
    </row>
    <row r="11" spans="1:23" x14ac:dyDescent="0.25">
      <c r="A11" s="16"/>
      <c r="B11" s="16"/>
      <c r="C11" s="16"/>
      <c r="D11" s="16"/>
      <c r="E11" s="16"/>
      <c r="F11" s="16"/>
      <c r="G11" s="16"/>
      <c r="H11" s="16"/>
      <c r="I11" s="16"/>
      <c r="J11" s="16"/>
      <c r="K11" s="16"/>
      <c r="L11" s="16"/>
      <c r="M11" s="16"/>
      <c r="N11" s="16"/>
      <c r="O11" s="16"/>
      <c r="P11" s="16"/>
      <c r="Q11" s="16"/>
      <c r="R11" s="16"/>
      <c r="S11" s="16"/>
      <c r="T11" s="16"/>
      <c r="U11" s="16"/>
      <c r="V11" s="16"/>
      <c r="W11" s="16"/>
    </row>
    <row r="12" spans="1:23" x14ac:dyDescent="0.25">
      <c r="A12" s="16"/>
      <c r="B12" s="16"/>
      <c r="C12" s="16"/>
      <c r="D12" s="16"/>
      <c r="E12" s="16"/>
      <c r="F12" s="16"/>
      <c r="G12" s="16"/>
      <c r="H12" s="16"/>
      <c r="I12" s="16"/>
      <c r="J12" s="16"/>
      <c r="K12" s="16"/>
      <c r="L12" s="16"/>
      <c r="M12" s="16"/>
      <c r="N12" s="16"/>
      <c r="O12" s="16"/>
      <c r="P12" s="16"/>
      <c r="Q12" s="16"/>
      <c r="R12" s="16"/>
      <c r="S12" s="16"/>
      <c r="T12" s="16"/>
      <c r="U12" s="16"/>
      <c r="V12" s="16"/>
      <c r="W12" s="16"/>
    </row>
    <row r="13" spans="1:23" x14ac:dyDescent="0.25">
      <c r="A13" s="16"/>
      <c r="B13" s="16"/>
      <c r="C13" s="16"/>
      <c r="D13" s="16"/>
      <c r="E13" s="16"/>
      <c r="F13" s="16"/>
      <c r="G13" s="16"/>
      <c r="H13" s="16"/>
      <c r="I13" s="16"/>
      <c r="J13" s="16"/>
      <c r="K13" s="16"/>
      <c r="L13" s="16"/>
      <c r="M13" s="16"/>
      <c r="N13" s="16"/>
      <c r="O13" s="16"/>
      <c r="P13" s="16"/>
      <c r="Q13" s="16"/>
      <c r="R13" s="16"/>
      <c r="S13" s="16"/>
      <c r="T13" s="16"/>
      <c r="U13" s="16"/>
      <c r="V13" s="16"/>
      <c r="W13" s="16"/>
    </row>
    <row r="14" spans="1:23" x14ac:dyDescent="0.25">
      <c r="A14" s="16"/>
      <c r="B14" s="16"/>
      <c r="C14" s="16"/>
      <c r="D14" s="16"/>
      <c r="E14" s="16"/>
      <c r="F14" s="16"/>
      <c r="G14" s="16"/>
      <c r="H14" s="16"/>
      <c r="I14" s="16"/>
      <c r="J14" s="16"/>
      <c r="K14" s="16"/>
      <c r="L14" s="16"/>
      <c r="M14" s="16"/>
      <c r="N14" s="16"/>
      <c r="O14" s="16"/>
      <c r="P14" s="16"/>
      <c r="Q14" s="16"/>
      <c r="R14" s="16"/>
      <c r="S14" s="16"/>
      <c r="T14" s="16"/>
      <c r="U14" s="16"/>
      <c r="V14" s="16"/>
      <c r="W14" s="16"/>
    </row>
    <row r="15" spans="1:23" x14ac:dyDescent="0.25">
      <c r="A15" s="16"/>
      <c r="B15" s="16"/>
      <c r="C15" s="16"/>
      <c r="D15" s="16"/>
      <c r="E15" s="16"/>
      <c r="F15" s="16"/>
      <c r="G15" s="16"/>
      <c r="H15" s="16"/>
      <c r="I15" s="16"/>
      <c r="J15" s="16"/>
      <c r="K15" s="16"/>
      <c r="L15" s="16"/>
      <c r="M15" s="16"/>
      <c r="N15" s="16"/>
      <c r="O15" s="16"/>
      <c r="P15" s="16"/>
      <c r="Q15" s="16"/>
      <c r="R15" s="16"/>
      <c r="S15" s="16"/>
      <c r="T15" s="16"/>
      <c r="U15" s="16"/>
      <c r="V15" s="16"/>
      <c r="W15" s="16"/>
    </row>
    <row r="16" spans="1:23" x14ac:dyDescent="0.25">
      <c r="A16" s="16"/>
      <c r="B16" s="16"/>
      <c r="C16" s="16"/>
      <c r="D16" s="16"/>
      <c r="E16" s="16"/>
      <c r="F16" s="16"/>
      <c r="G16" s="16"/>
      <c r="H16" s="16"/>
      <c r="I16" s="16"/>
      <c r="J16" s="16"/>
      <c r="K16" s="16"/>
      <c r="L16" s="16"/>
      <c r="M16" s="16"/>
      <c r="N16" s="16"/>
      <c r="O16" s="16"/>
      <c r="P16" s="16"/>
      <c r="Q16" s="16"/>
      <c r="R16" s="16"/>
      <c r="S16" s="16"/>
      <c r="T16" s="16"/>
      <c r="U16" s="16"/>
      <c r="V16" s="16"/>
      <c r="W16" s="16"/>
    </row>
    <row r="17" spans="1:23" x14ac:dyDescent="0.25">
      <c r="A17" s="16"/>
      <c r="B17" s="16"/>
      <c r="C17" s="16"/>
      <c r="D17" s="16"/>
      <c r="E17" s="16"/>
      <c r="F17" s="16"/>
      <c r="G17" s="16"/>
      <c r="H17" s="16"/>
      <c r="I17" s="16"/>
      <c r="J17" s="16"/>
      <c r="K17" s="16"/>
      <c r="L17" s="16"/>
      <c r="M17" s="16"/>
      <c r="N17" s="16"/>
      <c r="O17" s="16"/>
      <c r="P17" s="16"/>
      <c r="Q17" s="16"/>
      <c r="R17" s="16"/>
      <c r="S17" s="16"/>
      <c r="T17" s="16"/>
      <c r="U17" s="16"/>
      <c r="V17" s="16"/>
      <c r="W17" s="16"/>
    </row>
    <row r="18" spans="1:23" x14ac:dyDescent="0.25">
      <c r="A18" s="16"/>
      <c r="B18" s="16"/>
      <c r="C18" s="16"/>
      <c r="D18" s="16"/>
      <c r="E18" s="16"/>
      <c r="F18" s="16"/>
      <c r="G18" s="16"/>
      <c r="H18" s="16"/>
      <c r="I18" s="16"/>
      <c r="J18" s="16"/>
      <c r="K18" s="16"/>
      <c r="L18" s="16"/>
      <c r="M18" s="16"/>
      <c r="N18" s="16"/>
      <c r="O18" s="16"/>
      <c r="P18" s="16"/>
      <c r="Q18" s="16"/>
      <c r="R18" s="16"/>
      <c r="S18" s="16"/>
      <c r="T18" s="16"/>
      <c r="U18" s="16"/>
      <c r="V18" s="16"/>
      <c r="W18" s="16"/>
    </row>
    <row r="19" spans="1:23" x14ac:dyDescent="0.25">
      <c r="A19" s="16"/>
      <c r="B19" s="16"/>
      <c r="C19" s="16"/>
      <c r="D19" s="16"/>
      <c r="E19" s="16"/>
      <c r="F19" s="16"/>
      <c r="G19" s="16"/>
      <c r="H19" s="16"/>
      <c r="I19" s="16"/>
      <c r="J19" s="16"/>
      <c r="K19" s="16"/>
      <c r="L19" s="16"/>
      <c r="M19" s="16"/>
      <c r="N19" s="16"/>
      <c r="O19" s="16"/>
      <c r="P19" s="16"/>
      <c r="Q19" s="16"/>
      <c r="R19" s="16"/>
      <c r="S19" s="16"/>
      <c r="T19" s="16"/>
      <c r="U19" s="16"/>
      <c r="V19" s="16"/>
      <c r="W19" s="16"/>
    </row>
    <row r="20" spans="1:23" x14ac:dyDescent="0.25">
      <c r="A20" s="16"/>
      <c r="B20" s="16"/>
      <c r="C20" s="16"/>
      <c r="D20" s="16"/>
      <c r="E20" s="16"/>
      <c r="F20" s="16"/>
      <c r="G20" s="16"/>
      <c r="H20" s="16"/>
      <c r="I20" s="16"/>
      <c r="J20" s="16"/>
      <c r="K20" s="16"/>
      <c r="L20" s="16"/>
      <c r="M20" s="16"/>
      <c r="N20" s="16"/>
      <c r="O20" s="16"/>
      <c r="P20" s="16"/>
      <c r="Q20" s="16"/>
      <c r="R20" s="16"/>
      <c r="S20" s="16"/>
      <c r="T20" s="16"/>
      <c r="U20" s="16"/>
      <c r="V20" s="16"/>
      <c r="W20" s="16"/>
    </row>
    <row r="21" spans="1:23" x14ac:dyDescent="0.25">
      <c r="A21" s="16"/>
      <c r="B21" s="16"/>
      <c r="C21" s="16"/>
      <c r="D21" s="16"/>
      <c r="E21" s="16"/>
      <c r="F21" s="16"/>
      <c r="G21" s="16"/>
      <c r="H21" s="16"/>
      <c r="I21" s="16"/>
      <c r="J21" s="16"/>
      <c r="K21" s="16"/>
      <c r="L21" s="16"/>
      <c r="M21" s="16"/>
      <c r="N21" s="16"/>
      <c r="O21" s="16"/>
      <c r="P21" s="16"/>
      <c r="Q21" s="16"/>
      <c r="R21" s="16"/>
      <c r="S21" s="16"/>
      <c r="T21" s="16"/>
      <c r="U21" s="16"/>
      <c r="V21" s="16"/>
      <c r="W21" s="16"/>
    </row>
    <row r="22" spans="1:23" x14ac:dyDescent="0.25">
      <c r="A22" s="16"/>
      <c r="B22" s="16"/>
      <c r="C22" s="16"/>
      <c r="D22" s="16"/>
      <c r="E22" s="16"/>
      <c r="F22" s="16"/>
      <c r="G22" s="16"/>
      <c r="H22" s="16"/>
      <c r="I22" s="16"/>
      <c r="J22" s="16"/>
      <c r="K22" s="16"/>
      <c r="L22" s="16"/>
      <c r="M22" s="16"/>
      <c r="N22" s="16"/>
      <c r="O22" s="16"/>
      <c r="P22" s="16"/>
      <c r="Q22" s="16"/>
      <c r="R22" s="16"/>
      <c r="S22" s="16"/>
      <c r="T22" s="16"/>
      <c r="U22" s="16"/>
      <c r="V22" s="16"/>
      <c r="W22" s="16"/>
    </row>
    <row r="23" spans="1:23" x14ac:dyDescent="0.25">
      <c r="A23" s="16"/>
      <c r="B23" s="16"/>
      <c r="C23" s="16"/>
      <c r="D23" s="16"/>
      <c r="E23" s="16"/>
      <c r="F23" s="16"/>
      <c r="G23" s="16"/>
      <c r="H23" s="16"/>
      <c r="I23" s="16"/>
      <c r="J23" s="16"/>
      <c r="K23" s="16"/>
      <c r="L23" s="16"/>
      <c r="M23" s="16"/>
      <c r="N23" s="16"/>
      <c r="O23" s="16"/>
      <c r="P23" s="16"/>
      <c r="Q23" s="16"/>
      <c r="R23" s="16"/>
      <c r="S23" s="16"/>
      <c r="T23" s="16"/>
      <c r="U23" s="16"/>
      <c r="V23" s="16"/>
      <c r="W23" s="16"/>
    </row>
    <row r="24" spans="1:23" x14ac:dyDescent="0.25">
      <c r="A24" s="16"/>
      <c r="B24" s="16"/>
      <c r="C24" s="16"/>
      <c r="D24" s="16"/>
      <c r="E24" s="16"/>
      <c r="F24" s="16"/>
      <c r="G24" s="16"/>
      <c r="H24" s="16"/>
      <c r="I24" s="16"/>
      <c r="J24" s="16"/>
      <c r="K24" s="16"/>
      <c r="L24" s="16"/>
      <c r="M24" s="16"/>
      <c r="N24" s="16"/>
      <c r="O24" s="16"/>
      <c r="P24" s="16"/>
      <c r="Q24" s="16"/>
      <c r="R24" s="16"/>
      <c r="S24" s="16"/>
      <c r="T24" s="16"/>
      <c r="U24" s="16"/>
      <c r="V24" s="16"/>
      <c r="W24" s="16"/>
    </row>
    <row r="25" spans="1:23" x14ac:dyDescent="0.25">
      <c r="A25" s="16"/>
      <c r="B25" s="16"/>
      <c r="C25" s="16"/>
      <c r="D25" s="16"/>
      <c r="E25" s="16"/>
      <c r="F25" s="16"/>
      <c r="G25" s="16"/>
      <c r="H25" s="16"/>
      <c r="I25" s="16"/>
      <c r="J25" s="16"/>
      <c r="K25" s="16"/>
      <c r="L25" s="16"/>
      <c r="M25" s="16"/>
      <c r="N25" s="16"/>
      <c r="O25" s="16"/>
      <c r="P25" s="16"/>
      <c r="Q25" s="16"/>
      <c r="R25" s="16"/>
      <c r="S25" s="16"/>
      <c r="T25" s="16"/>
      <c r="U25" s="16"/>
      <c r="V25" s="16"/>
      <c r="W25" s="16"/>
    </row>
    <row r="26" spans="1:23" x14ac:dyDescent="0.25">
      <c r="A26" s="16"/>
      <c r="B26" s="16"/>
      <c r="C26" s="16"/>
      <c r="D26" s="16"/>
      <c r="E26" s="16"/>
      <c r="F26" s="16"/>
      <c r="G26" s="16"/>
      <c r="H26" s="16"/>
      <c r="I26" s="16"/>
      <c r="J26" s="16"/>
      <c r="K26" s="16"/>
      <c r="L26" s="16"/>
      <c r="M26" s="16"/>
      <c r="N26" s="16"/>
      <c r="O26" s="16"/>
      <c r="P26" s="16"/>
      <c r="Q26" s="16"/>
      <c r="R26" s="16"/>
      <c r="S26" s="16"/>
      <c r="T26" s="16"/>
      <c r="U26" s="16"/>
      <c r="V26" s="16"/>
      <c r="W26" s="16"/>
    </row>
    <row r="27" spans="1:23" x14ac:dyDescent="0.25">
      <c r="A27" s="16"/>
      <c r="B27" s="16"/>
      <c r="C27" s="16"/>
      <c r="D27" s="16"/>
      <c r="E27" s="16"/>
      <c r="F27" s="16"/>
      <c r="G27" s="16"/>
      <c r="H27" s="16"/>
      <c r="I27" s="16"/>
      <c r="J27" s="16"/>
      <c r="K27" s="16"/>
      <c r="L27" s="16"/>
      <c r="M27" s="16"/>
      <c r="N27" s="16"/>
      <c r="O27" s="16"/>
      <c r="P27" s="16"/>
      <c r="Q27" s="16"/>
      <c r="R27" s="16"/>
      <c r="S27" s="16"/>
      <c r="T27" s="16"/>
      <c r="U27" s="16"/>
      <c r="V27" s="16"/>
      <c r="W27" s="16"/>
    </row>
    <row r="28" spans="1:23" x14ac:dyDescent="0.25">
      <c r="A28" s="16"/>
      <c r="B28" s="16"/>
      <c r="C28" s="16"/>
      <c r="D28" s="16"/>
      <c r="E28" s="16"/>
      <c r="F28" s="16"/>
      <c r="G28" s="16"/>
      <c r="H28" s="16"/>
      <c r="I28" s="16"/>
      <c r="J28" s="16"/>
      <c r="K28" s="16"/>
      <c r="L28" s="16"/>
      <c r="M28" s="16"/>
      <c r="N28" s="16"/>
      <c r="O28" s="16"/>
      <c r="P28" s="16"/>
      <c r="Q28" s="16"/>
      <c r="R28" s="16"/>
      <c r="S28" s="16"/>
      <c r="T28" s="16"/>
      <c r="U28" s="16"/>
      <c r="V28" s="16"/>
      <c r="W28" s="16"/>
    </row>
    <row r="29" spans="1:23" x14ac:dyDescent="0.25">
      <c r="A29" s="16"/>
      <c r="B29" s="16"/>
      <c r="C29" s="16"/>
      <c r="D29" s="16"/>
      <c r="E29" s="16"/>
      <c r="F29" s="16"/>
      <c r="G29" s="16"/>
      <c r="H29" s="16"/>
      <c r="I29" s="16"/>
      <c r="J29" s="16"/>
      <c r="K29" s="16"/>
      <c r="L29" s="16"/>
      <c r="M29" s="16"/>
      <c r="N29" s="16"/>
      <c r="O29" s="16"/>
      <c r="P29" s="16"/>
      <c r="Q29" s="16"/>
      <c r="R29" s="16"/>
      <c r="S29" s="16"/>
      <c r="T29" s="16"/>
      <c r="U29" s="16"/>
      <c r="V29" s="16"/>
      <c r="W29" s="16"/>
    </row>
    <row r="30" spans="1:23" x14ac:dyDescent="0.25">
      <c r="A30" s="16"/>
      <c r="B30" s="16"/>
      <c r="C30" s="16"/>
      <c r="D30" s="16"/>
      <c r="E30" s="16"/>
      <c r="F30" s="16"/>
      <c r="G30" s="16"/>
      <c r="H30" s="16"/>
      <c r="I30" s="16"/>
      <c r="J30" s="16"/>
      <c r="K30" s="16"/>
      <c r="L30" s="16"/>
      <c r="M30" s="16"/>
      <c r="N30" s="16"/>
      <c r="O30" s="16"/>
      <c r="P30" s="16"/>
      <c r="Q30" s="16"/>
      <c r="R30" s="16"/>
      <c r="S30" s="16"/>
      <c r="T30" s="16"/>
      <c r="U30" s="16"/>
      <c r="V30" s="16"/>
      <c r="W30" s="16"/>
    </row>
    <row r="31" spans="1:23" x14ac:dyDescent="0.25">
      <c r="A31" s="16"/>
      <c r="B31" s="16"/>
      <c r="C31" s="16"/>
      <c r="D31" s="16"/>
      <c r="E31" s="16"/>
      <c r="F31" s="16"/>
      <c r="G31" s="16"/>
      <c r="H31" s="16"/>
      <c r="I31" s="16"/>
      <c r="J31" s="16"/>
      <c r="K31" s="16"/>
      <c r="L31" s="16"/>
      <c r="M31" s="16"/>
      <c r="N31" s="16"/>
      <c r="O31" s="16"/>
      <c r="P31" s="16"/>
      <c r="Q31" s="16"/>
      <c r="R31" s="16"/>
      <c r="S31" s="16"/>
      <c r="T31" s="16"/>
      <c r="U31" s="16"/>
      <c r="V31" s="16"/>
      <c r="W31" s="16"/>
    </row>
    <row r="32" spans="1:23" x14ac:dyDescent="0.25">
      <c r="A32" s="16"/>
      <c r="B32" s="16"/>
      <c r="C32" s="16"/>
      <c r="D32" s="16"/>
      <c r="E32" s="16"/>
      <c r="F32" s="16"/>
      <c r="G32" s="16"/>
      <c r="H32" s="16"/>
      <c r="I32" s="16"/>
      <c r="J32" s="16"/>
      <c r="K32" s="16"/>
      <c r="L32" s="16"/>
      <c r="M32" s="16"/>
      <c r="N32" s="16"/>
      <c r="O32" s="16"/>
      <c r="P32" s="16"/>
      <c r="Q32" s="16"/>
      <c r="R32" s="16"/>
      <c r="S32" s="16"/>
      <c r="T32" s="16"/>
      <c r="U32" s="16"/>
      <c r="V32" s="16"/>
      <c r="W32" s="16"/>
    </row>
    <row r="33" spans="1:23" x14ac:dyDescent="0.25">
      <c r="A33" s="16"/>
      <c r="B33" s="16"/>
      <c r="C33" s="16"/>
      <c r="D33" s="16"/>
      <c r="E33" s="16"/>
      <c r="F33" s="16"/>
      <c r="G33" s="16"/>
      <c r="H33" s="16"/>
      <c r="I33" s="16"/>
      <c r="J33" s="16"/>
      <c r="K33" s="16"/>
      <c r="L33" s="16"/>
      <c r="M33" s="16"/>
      <c r="N33" s="16"/>
      <c r="O33" s="16"/>
      <c r="P33" s="16"/>
      <c r="Q33" s="16"/>
      <c r="R33" s="16"/>
      <c r="S33" s="16"/>
      <c r="T33" s="16"/>
      <c r="U33" s="16"/>
      <c r="V33" s="16"/>
      <c r="W33" s="16"/>
    </row>
    <row r="34" spans="1:23" x14ac:dyDescent="0.25">
      <c r="A34" s="16"/>
      <c r="B34" s="16"/>
      <c r="C34" s="16"/>
      <c r="D34" s="16"/>
      <c r="E34" s="16"/>
      <c r="F34" s="16"/>
      <c r="G34" s="16"/>
      <c r="H34" s="16"/>
      <c r="I34" s="16"/>
      <c r="J34" s="16"/>
      <c r="K34" s="16"/>
      <c r="L34" s="16"/>
      <c r="M34" s="16"/>
      <c r="N34" s="16"/>
      <c r="O34" s="16"/>
      <c r="P34" s="16"/>
      <c r="Q34" s="16"/>
      <c r="R34" s="16"/>
      <c r="S34" s="16"/>
      <c r="T34" s="16"/>
      <c r="U34" s="16"/>
      <c r="V34" s="16"/>
      <c r="W34" s="16"/>
    </row>
    <row r="35" spans="1:23" x14ac:dyDescent="0.25">
      <c r="A35" s="16"/>
      <c r="B35" s="16"/>
      <c r="C35" s="16"/>
      <c r="D35" s="16"/>
      <c r="E35" s="16"/>
      <c r="F35" s="16"/>
      <c r="G35" s="16"/>
      <c r="H35" s="16"/>
      <c r="I35" s="16"/>
      <c r="J35" s="16"/>
      <c r="K35" s="16"/>
      <c r="L35" s="16"/>
      <c r="M35" s="16"/>
      <c r="N35" s="16"/>
      <c r="O35" s="16"/>
      <c r="P35" s="16"/>
      <c r="Q35" s="16"/>
      <c r="R35" s="16"/>
      <c r="S35" s="16"/>
      <c r="T35" s="16"/>
      <c r="U35" s="16"/>
      <c r="V35" s="16"/>
      <c r="W35" s="16"/>
    </row>
  </sheetData>
  <conditionalFormatting sqref="J2">
    <cfRule type="cellIs" dxfId="1" priority="2" operator="greaterThan">
      <formula>100%</formula>
    </cfRule>
  </conditionalFormatting>
  <conditionalFormatting sqref="J5:J6">
    <cfRule type="cellIs" dxfId="0" priority="1" operator="greaterThan">
      <formula>100%</formula>
    </cfRule>
  </conditionalFormatting>
  <pageMargins left="0.7" right="0.7" top="0.75" bottom="0.75" header="0.3" footer="0.3"/>
  <pageSetup paperSize="9" orientation="portrait" r:id="rId1"/>
  <drawing r:id="rId2"/>
  <extLst>
    <ext xmlns:x14="http://schemas.microsoft.com/office/spreadsheetml/2009/9/main" uri="{A8765BA9-456A-4dab-B4F3-ACF838C121DE}">
      <x14:slicerList>
        <x14:slicer r:id="rId3"/>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8</vt:i4>
      </vt:variant>
    </vt:vector>
  </HeadingPairs>
  <TitlesOfParts>
    <vt:vector size="8" baseType="lpstr">
      <vt:lpstr>pivot для срезов</vt:lpstr>
      <vt:lpstr>pivot для проектов</vt:lpstr>
      <vt:lpstr>pivot для сотрудников</vt:lpstr>
      <vt:lpstr>pivot по нормам</vt:lpstr>
      <vt:lpstr>pivot по периодам</vt:lpstr>
      <vt:lpstr>Данные</vt:lpstr>
      <vt:lpstr>Данные2</vt:lpstr>
      <vt:lpstr>DASHboard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Дарья Демидова</dc:creator>
  <cp:lastModifiedBy>User</cp:lastModifiedBy>
  <dcterms:created xsi:type="dcterms:W3CDTF">2023-10-06T14:48:01Z</dcterms:created>
  <dcterms:modified xsi:type="dcterms:W3CDTF">2024-11-01T20:30:06Z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2024-11-01T20:30:06Z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2f4fa34c-4c6a-488d-8d17-923c1a71e37c</vt:lpwstr>
  </property>
  <property fmtid="{D5CDD505-2E9C-101B-9397-08002B2CF9AE}" pid="7" name="MSIP_Label_defa4170-0d19-0005-0004-bc88714345d2_ActionId">
    <vt:lpwstr>cc27faa6-e74e-4b5c-8130-00897c5d5cbe</vt:lpwstr>
  </property>
  <property fmtid="{D5CDD505-2E9C-101B-9397-08002B2CF9AE}" pid="8" name="MSIP_Label_defa4170-0d19-0005-0004-bc88714345d2_ContentBits">
    <vt:lpwstr>0</vt:lpwstr>
  </property>
</Properties>
</file>