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ЭтаКнига1" defaultThemeVersion="166925"/>
  <mc:AlternateContent xmlns:mc="http://schemas.openxmlformats.org/markup-compatibility/2006">
    <mc:Choice Requires="x15">
      <x15ac:absPath xmlns:x15ac="http://schemas.microsoft.com/office/spreadsheetml/2010/11/ac" url="C:\Users\cabb6\Downloads\"/>
    </mc:Choice>
  </mc:AlternateContent>
  <xr:revisionPtr revIDLastSave="0" documentId="13_ncr:1_{2AF1994A-BD09-4530-A9E8-887E49F61BE9}" xr6:coauthVersionLast="47" xr6:coauthVersionMax="47" xr10:uidLastSave="{00000000-0000-0000-0000-000000000000}"/>
  <bookViews>
    <workbookView xWindow="-110" yWindow="-110" windowWidth="38620" windowHeight="21100" xr2:uid="{2DDEA2D0-8BA2-4097-8D87-88225939FA32}"/>
  </bookViews>
  <sheets>
    <sheet name="Лист1" sheetId="5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1" i="51" l="1"/>
  <c r="C21" i="51"/>
  <c r="D18" i="51"/>
  <c r="C18" i="51"/>
  <c r="G21" i="51" l="1"/>
  <c r="H21" i="51" s="1"/>
  <c r="G18" i="51"/>
  <c r="H18" i="51" s="1"/>
  <c r="G15" i="51" l="1"/>
  <c r="H15" i="51" s="1"/>
  <c r="G5" i="51"/>
  <c r="E5" i="51"/>
  <c r="F12" i="51" l="1"/>
  <c r="C12" i="51" s="1"/>
  <c r="C29" i="51" s="1" a="1"/>
  <c r="C29" i="51" s="1"/>
  <c r="E12" i="51" l="1"/>
  <c r="L15" i="51" l="1"/>
  <c r="I15" i="51" s="1" a="1"/>
  <c r="I15" i="51" s="1"/>
  <c r="L21" i="51"/>
  <c r="I21" i="51" s="1" a="1"/>
  <c r="I21" i="51" s="1"/>
  <c r="L18" i="51"/>
  <c r="I18" i="51" s="1" a="1"/>
  <c r="I18" i="51" s="1"/>
  <c r="J18" i="51" l="1"/>
  <c r="E18" i="51" a="1"/>
  <c r="E18" i="51" s="1"/>
  <c r="J21" i="51"/>
  <c r="E21" i="51" a="1"/>
  <c r="E21" i="51" s="1"/>
  <c r="J15" i="51"/>
  <c r="E15" i="51" a="1"/>
  <c r="E15" i="5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i/>
      <sz val="16"/>
      <color theme="1"/>
      <name val="Calibri"/>
      <family val="2"/>
      <scheme val="minor"/>
    </font>
    <font>
      <sz val="8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vertical="top" wrapText="1"/>
    </xf>
    <xf numFmtId="0" fontId="0" fillId="0" borderId="2" xfId="0" applyBorder="1" applyAlignment="1">
      <alignment wrapText="1"/>
    </xf>
    <xf numFmtId="0" fontId="1" fillId="0" borderId="1" xfId="0" applyFont="1" applyBorder="1" applyAlignment="1">
      <alignment wrapText="1"/>
    </xf>
    <xf numFmtId="0" fontId="3" fillId="0" borderId="0" xfId="0" applyFont="1" applyAlignment="1">
      <alignment wrapText="1"/>
    </xf>
    <xf numFmtId="2" fontId="0" fillId="0" borderId="1" xfId="0" applyNumberFormat="1" applyBorder="1" applyAlignment="1">
      <alignment wrapText="1"/>
    </xf>
    <xf numFmtId="0" fontId="2" fillId="0" borderId="1" xfId="0" applyFont="1" applyBorder="1" applyAlignment="1">
      <alignment wrapText="1"/>
    </xf>
    <xf numFmtId="3" fontId="2" fillId="2" borderId="1" xfId="0" applyNumberFormat="1" applyFont="1" applyFill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0" fillId="2" borderId="1" xfId="0" applyFill="1" applyBorder="1" applyAlignment="1">
      <alignment wrapText="1"/>
    </xf>
    <xf numFmtId="3" fontId="2" fillId="2" borderId="2" xfId="0" applyNumberFormat="1" applyFont="1" applyFill="1" applyBorder="1" applyAlignment="1">
      <alignment wrapText="1"/>
    </xf>
    <xf numFmtId="4" fontId="2" fillId="2" borderId="2" xfId="0" applyNumberFormat="1" applyFont="1" applyFill="1" applyBorder="1" applyAlignment="1">
      <alignment wrapText="1"/>
    </xf>
    <xf numFmtId="4" fontId="0" fillId="0" borderId="1" xfId="0" applyNumberFormat="1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3" borderId="0" xfId="0" applyFill="1" applyAlignment="1">
      <alignment wrapText="1"/>
    </xf>
    <xf numFmtId="4" fontId="2" fillId="0" borderId="2" xfId="0" applyNumberFormat="1" applyFont="1" applyBorder="1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vertical="top" wrapText="1"/>
    </xf>
    <xf numFmtId="0" fontId="2" fillId="2" borderId="1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1" fontId="2" fillId="0" borderId="1" xfId="0" applyNumberFormat="1" applyFont="1" applyBorder="1" applyAlignment="1">
      <alignment wrapText="1"/>
    </xf>
    <xf numFmtId="0" fontId="0" fillId="0" borderId="0" xfId="0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2" fillId="5" borderId="1" xfId="0" applyFont="1" applyFill="1" applyBorder="1" applyAlignment="1">
      <alignment horizontal="center" wrapText="1"/>
    </xf>
    <xf numFmtId="0" fontId="3" fillId="0" borderId="0" xfId="0" applyFont="1" applyAlignment="1">
      <alignment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wrapText="1"/>
    </xf>
    <xf numFmtId="0" fontId="0" fillId="0" borderId="2" xfId="0" applyBorder="1" applyAlignment="1">
      <alignment wrapText="1"/>
    </xf>
  </cellXfs>
  <cellStyles count="1">
    <cellStyle name="Обычный" xfId="0" builtinId="0"/>
  </cellStyles>
  <dxfs count="9">
    <dxf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>
          <bgColor rgb="FFFFC7CE"/>
        </patternFill>
      </fill>
    </dxf>
    <dxf>
      <fill>
        <patternFill>
          <bgColor rgb="FFC6EFCE"/>
        </patternFill>
      </fill>
    </dxf>
    <dxf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colors>
    <mruColors>
      <color rgb="FFFFC7CE"/>
      <color rgb="FFC6EFCE"/>
      <color rgb="FFFFD9D8"/>
      <color rgb="FFFEE4E1"/>
      <color rgb="FFFFADB9"/>
      <color rgb="FFFF5050"/>
      <color rgb="FFFF7C80"/>
      <color rgb="FFD3EBFF"/>
      <color rgb="FFFFF3CC"/>
      <color rgb="FFC5DA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eetMetadata" Target="metadata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A599D5-CA29-2146-9D49-AA0705406AEC}">
  <sheetPr codeName="Лист63">
    <pageSetUpPr fitToPage="1"/>
  </sheetPr>
  <dimension ref="A1:W51"/>
  <sheetViews>
    <sheetView tabSelected="1" zoomScaleNormal="100" workbookViewId="0">
      <selection activeCell="C39" sqref="C39"/>
    </sheetView>
  </sheetViews>
  <sheetFormatPr defaultColWidth="9.1796875" defaultRowHeight="14.5" x14ac:dyDescent="0.35"/>
  <cols>
    <col min="1" max="2" width="3.81640625" style="1" customWidth="1"/>
    <col min="3" max="21" width="14.453125" style="1" customWidth="1"/>
    <col min="22" max="23" width="3.81640625" style="1" customWidth="1"/>
    <col min="24" max="34" width="24" style="1" customWidth="1"/>
    <col min="35" max="16384" width="9.1796875" style="1"/>
  </cols>
  <sheetData>
    <row r="1" spans="1:23" x14ac:dyDescent="0.35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</row>
    <row r="2" spans="1:23" x14ac:dyDescent="0.35">
      <c r="A2" s="17"/>
      <c r="W2" s="17"/>
    </row>
    <row r="3" spans="1:23" ht="20.25" customHeight="1" x14ac:dyDescent="0.5">
      <c r="A3" s="17"/>
      <c r="C3" s="6"/>
      <c r="D3" s="6"/>
      <c r="W3" s="17"/>
    </row>
    <row r="4" spans="1:23" x14ac:dyDescent="0.35">
      <c r="A4" s="17"/>
      <c r="C4" s="2"/>
      <c r="D4" s="2"/>
      <c r="E4" s="2"/>
      <c r="F4" s="4"/>
      <c r="G4" s="2"/>
      <c r="H4" s="4"/>
      <c r="I4" s="3"/>
      <c r="J4" s="3"/>
      <c r="K4" s="3"/>
      <c r="L4" s="3"/>
      <c r="P4" s="20"/>
      <c r="Q4" s="20"/>
      <c r="R4" s="20"/>
      <c r="S4" s="20"/>
      <c r="T4" s="20"/>
      <c r="U4" s="20"/>
      <c r="W4" s="17"/>
    </row>
    <row r="5" spans="1:23" ht="15" customHeight="1" x14ac:dyDescent="0.35">
      <c r="A5" s="17"/>
      <c r="C5" s="9">
        <v>390000</v>
      </c>
      <c r="D5" s="10">
        <v>1.9</v>
      </c>
      <c r="E5" s="14">
        <f>$C$5*($D$5/100)</f>
        <v>7410</v>
      </c>
      <c r="F5" s="13">
        <v>15479.14</v>
      </c>
      <c r="G5" s="2">
        <f>ROUNDDOWN($C$5/$F$5,0)</f>
        <v>25</v>
      </c>
      <c r="H5" s="12">
        <v>10</v>
      </c>
      <c r="I5" s="10">
        <v>0.01</v>
      </c>
      <c r="J5" s="10">
        <v>8.9065799999999999</v>
      </c>
      <c r="K5" s="10">
        <v>9.7200000000000006</v>
      </c>
      <c r="L5" s="10">
        <v>1</v>
      </c>
      <c r="P5" s="19"/>
      <c r="Q5" s="19"/>
      <c r="R5" s="19"/>
      <c r="S5" s="19"/>
      <c r="T5" s="19"/>
      <c r="U5" s="19"/>
      <c r="W5" s="17"/>
    </row>
    <row r="6" spans="1:23" x14ac:dyDescent="0.35">
      <c r="A6" s="17"/>
      <c r="W6" s="17"/>
    </row>
    <row r="7" spans="1:23" x14ac:dyDescent="0.35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</row>
    <row r="8" spans="1:23" ht="14.5" customHeight="1" x14ac:dyDescent="0.35">
      <c r="A8" s="17"/>
      <c r="W8" s="17"/>
    </row>
    <row r="9" spans="1:23" ht="21" x14ac:dyDescent="0.5">
      <c r="A9" s="17"/>
      <c r="C9" s="28"/>
      <c r="D9" s="28"/>
      <c r="E9" s="28"/>
      <c r="F9" s="28"/>
      <c r="G9" s="28"/>
      <c r="H9" s="28"/>
      <c r="I9" s="28"/>
      <c r="J9" s="28"/>
      <c r="L9" s="6"/>
      <c r="M9" s="6"/>
      <c r="N9" s="6"/>
      <c r="O9" s="6"/>
      <c r="P9" s="6"/>
      <c r="Q9" s="6"/>
      <c r="R9" s="6"/>
      <c r="S9" s="6"/>
      <c r="T9" s="6"/>
      <c r="U9" s="6"/>
      <c r="W9" s="17"/>
    </row>
    <row r="10" spans="1:23" x14ac:dyDescent="0.35">
      <c r="A10" s="17"/>
      <c r="W10" s="17"/>
    </row>
    <row r="11" spans="1:23" ht="32" customHeight="1" x14ac:dyDescent="0.35">
      <c r="A11" s="17"/>
      <c r="C11" s="31"/>
      <c r="D11" s="32"/>
      <c r="E11" s="2"/>
      <c r="F11" s="2"/>
      <c r="G11" s="2"/>
      <c r="W11" s="17"/>
    </row>
    <row r="12" spans="1:23" ht="15" customHeight="1" x14ac:dyDescent="0.35">
      <c r="A12" s="17"/>
      <c r="C12" s="8" t="str">
        <f>IF(ISBLANK(D12),F12,"")</f>
        <v/>
      </c>
      <c r="D12" s="2">
        <v>5</v>
      </c>
      <c r="E12" s="7">
        <f>IF(ISBLANK(D12),C12*(G15*$J$5/$I$5)+(C12*(($K$5+$L$5)*2)),D12*(G15*$J$5/$I$5)+(D12*(($K$5+$L$5)*2)))</f>
        <v>3313.568799999995</v>
      </c>
      <c r="F12" s="2">
        <f>FLOOR($E$5/((G15*$J$5/$I$5)+(($K$5+$L$5)*2)),1)</f>
        <v>11</v>
      </c>
      <c r="G12" s="15"/>
      <c r="W12" s="17"/>
    </row>
    <row r="13" spans="1:23" x14ac:dyDescent="0.35">
      <c r="A13" s="17"/>
      <c r="W13" s="17"/>
    </row>
    <row r="14" spans="1:23" x14ac:dyDescent="0.35">
      <c r="A14" s="17"/>
      <c r="C14" s="5"/>
      <c r="D14" s="5"/>
      <c r="E14" s="2"/>
      <c r="F14" s="2"/>
      <c r="G14" s="29"/>
      <c r="H14" s="30"/>
      <c r="I14" s="29"/>
      <c r="J14" s="30"/>
      <c r="L14" s="2"/>
      <c r="W14" s="17"/>
    </row>
    <row r="15" spans="1:23" ht="15" customHeight="1" x14ac:dyDescent="0.35">
      <c r="A15" s="17"/>
      <c r="C15" s="21">
        <v>78.150000000000006</v>
      </c>
      <c r="D15" s="21">
        <v>78.87</v>
      </c>
      <c r="E15" s="23" cm="1">
        <f t="array" ref="E15">_xlfn.IFS($D$15=$C$15,"Ошибка",$F$12=0,"Ошибка",D15-C15&gt;0,CEILING(D15+I15,$I$5),D15-C15&lt;0,CEILING(D15-I15,$I$5))</f>
        <v>80.34</v>
      </c>
      <c r="F15" s="22">
        <v>2</v>
      </c>
      <c r="G15" s="15">
        <f>IF(D15-C15&lt;0,(D15-C15)*-1,D15-C15)</f>
        <v>0.71999999999999886</v>
      </c>
      <c r="H15" s="15">
        <f>G15/$I$5</f>
        <v>71.999999999999886</v>
      </c>
      <c r="I15" s="15" cm="1">
        <f t="array" ref="I15">_xlfn.IFS(($C$12=0)*(ISBLANK($D$12)),"Ошибка",ISBLANK(D12),CEILING((-2*C12*($K$5+$L$5)+L15)/(C12*$J$5/$I$5),$I$5),D12&lt;&gt;0,CEILING((-2*D12*($K$5+$L$5)+L15)/(D12*$J$5/$I$5),$I$5))</f>
        <v>1.47</v>
      </c>
      <c r="J15" s="15">
        <f>IF(I15="Ошибка","Ошибка",I15/$I$5)</f>
        <v>147</v>
      </c>
      <c r="L15" s="7">
        <f>E12*F15</f>
        <v>6627.13759999999</v>
      </c>
      <c r="W15" s="17"/>
    </row>
    <row r="16" spans="1:23" x14ac:dyDescent="0.35">
      <c r="A16" s="17"/>
      <c r="W16" s="17"/>
    </row>
    <row r="17" spans="1:23" x14ac:dyDescent="0.35">
      <c r="A17" s="17"/>
      <c r="C17" s="5"/>
      <c r="D17" s="5"/>
      <c r="E17" s="2"/>
      <c r="F17" s="2"/>
      <c r="G17" s="29"/>
      <c r="H17" s="30"/>
      <c r="I17" s="29"/>
      <c r="J17" s="30"/>
      <c r="K17" s="25"/>
      <c r="L17" s="2"/>
      <c r="W17" s="17"/>
    </row>
    <row r="18" spans="1:23" x14ac:dyDescent="0.35">
      <c r="A18" s="17"/>
      <c r="C18" s="26">
        <f>$C$15</f>
        <v>78.150000000000006</v>
      </c>
      <c r="D18" s="26">
        <f>$D$15</f>
        <v>78.87</v>
      </c>
      <c r="E18" s="27" cm="1">
        <f t="array" ref="E18">_xlfn.IFS($D$15=$C$15,"Ошибка",$F$12=0,"Ошибка",D18-C18&gt;0,CEILING(D18+I18,$I$5),D18-C18&lt;0,CEILING(D18-I18,$I$5))</f>
        <v>81.08</v>
      </c>
      <c r="F18" s="22">
        <v>3</v>
      </c>
      <c r="G18" s="15">
        <f>IF(D18-C18&lt;0,(D18-C18)*-1,D18-C18)</f>
        <v>0.71999999999999886</v>
      </c>
      <c r="H18" s="15">
        <f>G18/$I$5</f>
        <v>71.999999999999886</v>
      </c>
      <c r="I18" s="15" cm="1">
        <f t="array" ref="I18">_xlfn.IFS(($C$12=0)*(ISBLANK($D$12)),"Ошибка",ISBLANK(D12),CEILING((-2*C12*($K$5+$L$5)+L18)/(C12*$J$5/$I$5),$I$5),D12&lt;&gt;0,CEILING((-2*D12*($K$5+$L$5)+L18)/(D12*$J$5/$I$5),$I$5))</f>
        <v>2.21</v>
      </c>
      <c r="J18" s="15">
        <f>IF(I18="Ошибка","Ошибка",I18/$I$5)</f>
        <v>221</v>
      </c>
      <c r="K18" s="16"/>
      <c r="L18" s="7">
        <f>E12*F18</f>
        <v>9940.7063999999846</v>
      </c>
      <c r="W18" s="17"/>
    </row>
    <row r="19" spans="1:23" x14ac:dyDescent="0.35">
      <c r="A19" s="17"/>
      <c r="W19" s="17"/>
    </row>
    <row r="20" spans="1:23" x14ac:dyDescent="0.35">
      <c r="A20" s="17"/>
      <c r="C20" s="5"/>
      <c r="D20" s="5"/>
      <c r="E20" s="2"/>
      <c r="F20" s="2"/>
      <c r="G20" s="29"/>
      <c r="H20" s="30"/>
      <c r="I20" s="29"/>
      <c r="J20" s="30"/>
      <c r="K20" s="25"/>
      <c r="L20" s="2"/>
      <c r="W20" s="17"/>
    </row>
    <row r="21" spans="1:23" x14ac:dyDescent="0.35">
      <c r="A21" s="17"/>
      <c r="C21" s="26">
        <f>$C$15</f>
        <v>78.150000000000006</v>
      </c>
      <c r="D21" s="26">
        <f>$D$15</f>
        <v>78.87</v>
      </c>
      <c r="E21" s="27" cm="1">
        <f t="array" ref="E21">_xlfn.IFS($D$15=$C$15,"Ошибка",$F$12=0,"Ошибка",D21-C21&gt;0,CEILING(D21+I21,$I$5),D21-C21&lt;0,CEILING(D21-I21,$I$5))</f>
        <v>81.83</v>
      </c>
      <c r="F21" s="22">
        <v>4</v>
      </c>
      <c r="G21" s="15">
        <f>IF(D21-C21&lt;0,(D21-C21)*-1,D21-C21)</f>
        <v>0.71999999999999886</v>
      </c>
      <c r="H21" s="15">
        <f>G21/$I$5</f>
        <v>71.999999999999886</v>
      </c>
      <c r="I21" s="15" cm="1">
        <f t="array" ref="I21">_xlfn.IFS(($C$12=0)*(ISBLANK($D$12)),"Ошибка",ISBLANK(D12),CEILING((-2*C12*($K$5+$L$5)+L21)/(C12*$J$5/$I$5),$I$5),D12&lt;&gt;0,CEILING((-2*D12*($K$5+$L$5)+L21)/(D12*$J$5/$I$5),$I$5))</f>
        <v>2.96</v>
      </c>
      <c r="J21" s="15">
        <f>IF(I21="Ошибка","Ошибка",I21/$I$5)</f>
        <v>296</v>
      </c>
      <c r="K21" s="16"/>
      <c r="L21" s="7">
        <f>E12*F21</f>
        <v>13254.27519999998</v>
      </c>
      <c r="W21" s="17"/>
    </row>
    <row r="22" spans="1:23" x14ac:dyDescent="0.35">
      <c r="A22" s="17"/>
      <c r="W22" s="17"/>
    </row>
    <row r="23" spans="1:23" x14ac:dyDescent="0.35">
      <c r="A23" s="17"/>
      <c r="W23" s="17"/>
    </row>
    <row r="24" spans="1:23" x14ac:dyDescent="0.35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</row>
    <row r="25" spans="1:23" x14ac:dyDescent="0.35">
      <c r="A25" s="17"/>
      <c r="W25" s="17"/>
    </row>
    <row r="26" spans="1:23" ht="21" x14ac:dyDescent="0.5">
      <c r="A26" s="17"/>
      <c r="C26" s="28"/>
      <c r="D26" s="28"/>
      <c r="E26" s="28"/>
      <c r="F26" s="28"/>
      <c r="G26" s="28"/>
      <c r="H26" s="28"/>
      <c r="I26" s="28"/>
      <c r="J26" s="28"/>
      <c r="L26" s="6"/>
      <c r="M26" s="6"/>
      <c r="N26" s="6"/>
      <c r="O26" s="6"/>
      <c r="P26" s="6"/>
      <c r="Q26" s="6"/>
      <c r="R26" s="6"/>
      <c r="S26" s="6"/>
      <c r="T26" s="6"/>
      <c r="U26" s="6"/>
      <c r="W26" s="17"/>
    </row>
    <row r="27" spans="1:23" x14ac:dyDescent="0.35">
      <c r="A27" s="17"/>
      <c r="W27" s="17"/>
    </row>
    <row r="28" spans="1:23" ht="32" customHeight="1" x14ac:dyDescent="0.35">
      <c r="A28" s="17"/>
      <c r="C28" s="31"/>
      <c r="D28" s="32"/>
      <c r="E28" s="31"/>
      <c r="F28" s="32"/>
      <c r="W28" s="17"/>
    </row>
    <row r="29" spans="1:23" x14ac:dyDescent="0.35">
      <c r="A29" s="17"/>
      <c r="C29" s="8" t="str" cm="1">
        <f t="array" ref="C29">_xlfn.IFS(D29&lt;&gt;0,"",ISBLANK(D29)*ISBLANK(D12),C12,ISBLANK(D29)*ISBLANK(C12),D12)</f>
        <v/>
      </c>
      <c r="D29" s="11">
        <v>3</v>
      </c>
      <c r="E29" s="8"/>
      <c r="F29" s="11"/>
      <c r="W29" s="17"/>
    </row>
    <row r="30" spans="1:23" x14ac:dyDescent="0.35">
      <c r="A30" s="17"/>
      <c r="W30" s="17"/>
    </row>
    <row r="31" spans="1:23" x14ac:dyDescent="0.35">
      <c r="A31" s="17"/>
      <c r="W31" s="17"/>
    </row>
    <row r="32" spans="1:23" x14ac:dyDescent="0.35">
      <c r="A32" s="17"/>
      <c r="E32" s="5"/>
      <c r="F32" s="5"/>
      <c r="G32" s="5"/>
      <c r="W32" s="17"/>
    </row>
    <row r="33" spans="1:23" ht="15" customHeight="1" x14ac:dyDescent="0.35">
      <c r="A33" s="17"/>
      <c r="E33" s="10"/>
      <c r="F33" s="24"/>
      <c r="G33" s="18"/>
      <c r="W33" s="17"/>
    </row>
    <row r="34" spans="1:23" x14ac:dyDescent="0.35">
      <c r="A34" s="17"/>
      <c r="E34" s="10"/>
      <c r="F34" s="24"/>
      <c r="W34" s="17"/>
    </row>
    <row r="35" spans="1:23" x14ac:dyDescent="0.35">
      <c r="A35" s="17"/>
      <c r="E35" s="10"/>
      <c r="F35" s="24"/>
      <c r="W35" s="17"/>
    </row>
    <row r="36" spans="1:23" x14ac:dyDescent="0.35">
      <c r="A36" s="17"/>
      <c r="E36" s="10"/>
      <c r="F36" s="24"/>
      <c r="W36" s="17"/>
    </row>
    <row r="37" spans="1:23" x14ac:dyDescent="0.35">
      <c r="A37" s="17"/>
      <c r="E37" s="10"/>
      <c r="F37" s="24"/>
      <c r="W37" s="17"/>
    </row>
    <row r="38" spans="1:23" x14ac:dyDescent="0.35">
      <c r="A38" s="17"/>
      <c r="E38" s="10"/>
      <c r="F38" s="24"/>
      <c r="W38" s="17"/>
    </row>
    <row r="39" spans="1:23" x14ac:dyDescent="0.35">
      <c r="A39" s="17"/>
      <c r="E39" s="10"/>
      <c r="F39" s="24"/>
      <c r="W39" s="17"/>
    </row>
    <row r="40" spans="1:23" x14ac:dyDescent="0.35">
      <c r="A40" s="17"/>
      <c r="E40" s="10"/>
      <c r="F40" s="24"/>
      <c r="W40" s="17"/>
    </row>
    <row r="41" spans="1:23" x14ac:dyDescent="0.35">
      <c r="A41" s="17"/>
      <c r="E41" s="10"/>
      <c r="F41" s="24"/>
      <c r="W41" s="17"/>
    </row>
    <row r="42" spans="1:23" x14ac:dyDescent="0.35">
      <c r="A42" s="17"/>
      <c r="E42" s="10"/>
      <c r="F42" s="24"/>
      <c r="W42" s="17"/>
    </row>
    <row r="43" spans="1:23" x14ac:dyDescent="0.35">
      <c r="A43" s="17"/>
      <c r="W43" s="17"/>
    </row>
    <row r="44" spans="1:23" x14ac:dyDescent="0.35">
      <c r="A44" s="17"/>
      <c r="W44" s="17"/>
    </row>
    <row r="45" spans="1:23" x14ac:dyDescent="0.35">
      <c r="A45" s="17"/>
      <c r="W45" s="17"/>
    </row>
    <row r="46" spans="1:23" x14ac:dyDescent="0.35">
      <c r="A46" s="17"/>
      <c r="W46" s="17"/>
    </row>
    <row r="47" spans="1:23" x14ac:dyDescent="0.35">
      <c r="A47" s="17"/>
      <c r="W47" s="17"/>
    </row>
    <row r="48" spans="1:23" x14ac:dyDescent="0.35">
      <c r="A48" s="17"/>
      <c r="W48" s="17"/>
    </row>
    <row r="49" spans="1:23" x14ac:dyDescent="0.35">
      <c r="A49" s="17"/>
      <c r="W49" s="17"/>
    </row>
    <row r="50" spans="1:23" x14ac:dyDescent="0.35">
      <c r="A50" s="17"/>
      <c r="W50" s="17"/>
    </row>
    <row r="51" spans="1:23" x14ac:dyDescent="0.35">
      <c r="A51" s="17"/>
      <c r="W51" s="17"/>
    </row>
  </sheetData>
  <mergeCells count="11">
    <mergeCell ref="C9:J9"/>
    <mergeCell ref="G14:H14"/>
    <mergeCell ref="I14:J14"/>
    <mergeCell ref="C11:D11"/>
    <mergeCell ref="C28:D28"/>
    <mergeCell ref="C26:J26"/>
    <mergeCell ref="G17:H17"/>
    <mergeCell ref="I17:J17"/>
    <mergeCell ref="G20:H20"/>
    <mergeCell ref="I20:J20"/>
    <mergeCell ref="E28:F28"/>
  </mergeCells>
  <phoneticPr fontId="4" type="noConversion"/>
  <conditionalFormatting sqref="D12">
    <cfRule type="containsBlanks" dxfId="8" priority="9">
      <formula>LEN(TRIM(D12))=0</formula>
    </cfRule>
    <cfRule type="cellIs" dxfId="7" priority="10" operator="greaterThan">
      <formula>$G$5</formula>
    </cfRule>
    <cfRule type="cellIs" dxfId="6" priority="11" operator="lessThanOrEqual">
      <formula>$G$5</formula>
    </cfRule>
  </conditionalFormatting>
  <conditionalFormatting sqref="E12">
    <cfRule type="cellIs" dxfId="5" priority="22" operator="lessThanOrEqual">
      <formula>$E$5</formula>
    </cfRule>
    <cfRule type="cellIs" dxfId="4" priority="23" operator="greaterThan">
      <formula>$E$5</formula>
    </cfRule>
  </conditionalFormatting>
  <conditionalFormatting sqref="F12">
    <cfRule type="expression" dxfId="3" priority="7">
      <formula>$D$12&lt;&gt;0</formula>
    </cfRule>
    <cfRule type="cellIs" dxfId="2" priority="19" operator="equal">
      <formula>0</formula>
    </cfRule>
    <cfRule type="cellIs" dxfId="1" priority="20" operator="greaterThan">
      <formula>$G$5</formula>
    </cfRule>
    <cfRule type="cellIs" dxfId="0" priority="21" operator="lessThanOrEqual">
      <formula>$G$5</formula>
    </cfRule>
  </conditionalFormatting>
  <dataValidations count="2">
    <dataValidation type="whole" operator="greaterThanOrEqual" allowBlank="1" showInputMessage="1" showErrorMessage="1" sqref="D12 D29 F29" xr:uid="{9D7E75E9-062D-EB45-AD28-4911DAD4E018}">
      <formula1>1</formula1>
    </dataValidation>
    <dataValidation type="list" allowBlank="1" showInputMessage="1" showErrorMessage="1" sqref="D5" xr:uid="{40E2A41A-3D8A-D743-AC50-9508AC000BE0}">
      <mc:AlternateContent xmlns:x12ac="http://schemas.microsoft.com/office/spreadsheetml/2011/1/ac" xmlns:mc="http://schemas.openxmlformats.org/markup-compatibility/2006">
        <mc:Choice Requires="x12ac">
          <x12ac:list>"0,1","0,2","0,3","0,4","0,5","0,6","0,7","0,8","0,9",1,"1,1","1,2","1,3","1,4","1,5","1,6","1,7","1,8","1,9",2</x12ac:list>
        </mc:Choice>
        <mc:Fallback>
          <formula1>"0,1,0,2,0,3,0,4,0,5,0,6,0,7,0,8,0,9,1,1,1,1,2,1,3,1,4,1,5,1,6,1,7,1,8,1,9,2"</formula1>
        </mc:Fallback>
      </mc:AlternateContent>
    </dataValidation>
  </dataValidations>
  <pageMargins left="0.25" right="0.25" top="0.75" bottom="0.75" header="0.3" footer="0.3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 Polyakov</dc:creator>
  <cp:lastModifiedBy>Alexander Polyakov</cp:lastModifiedBy>
  <cp:lastPrinted>2022-05-11T21:10:17Z</cp:lastPrinted>
  <dcterms:created xsi:type="dcterms:W3CDTF">2021-08-15T19:42:28Z</dcterms:created>
  <dcterms:modified xsi:type="dcterms:W3CDTF">2024-08-19T12:42:11Z</dcterms:modified>
</cp:coreProperties>
</file>