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ЭтаКнига"/>
  <bookViews>
    <workbookView xWindow="-120" yWindow="-120" windowWidth="21840" windowHeight="13740" activeTab="1"/>
  </bookViews>
  <sheets>
    <sheet name="Информация к табелю" sheetId="3" r:id="rId1"/>
    <sheet name="Табель ком" sheetId="2" r:id="rId2"/>
    <sheet name="Производственный календарь" sheetId="7" r:id="rId3"/>
    <sheet name="Справочник" sheetId="8" r:id="rId4"/>
    <sheet name="Черновик" sheetId="4" state="hidden" r:id="rId5"/>
    <sheet name="Гистограммы" sheetId="1" r:id="rId6"/>
  </sheets>
  <definedNames>
    <definedName name="ExternalData_2" localSheetId="2" hidden="1">'Производственный календарь'!$A$1:$A$85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2" l="1"/>
  <c r="N34" i="2"/>
  <c r="K34" i="2" l="1"/>
  <c r="G34" i="2"/>
  <c r="H34" i="2"/>
  <c r="I34" i="2"/>
  <c r="L34" i="2"/>
  <c r="M34" i="2"/>
  <c r="F34" i="2"/>
  <c r="E34" i="2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1" i="8"/>
  <c r="A32" i="8"/>
  <c r="A2" i="8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1" i="8"/>
  <c r="I2" i="7" l="1" a="1"/>
  <c r="I2" i="7" s="1"/>
  <c r="E3" i="7"/>
  <c r="E5" i="7" s="1"/>
  <c r="E4" i="7" s="1"/>
  <c r="AL3" i="2"/>
  <c r="AK3" i="2"/>
  <c r="AJ3" i="2"/>
  <c r="AI3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DI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BY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AN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E2" i="2"/>
  <c r="F2" i="2"/>
  <c r="G2" i="2"/>
  <c r="H2" i="2"/>
  <c r="I2" i="2"/>
  <c r="J2" i="2"/>
  <c r="K2" i="2"/>
  <c r="L2" i="2"/>
  <c r="M2" i="2"/>
  <c r="D2" i="2"/>
  <c r="I19" i="7" l="1"/>
  <c r="I31" i="7"/>
  <c r="I29" i="7"/>
  <c r="I4" i="7"/>
  <c r="I16" i="7"/>
  <c r="I12" i="7"/>
  <c r="I24" i="7"/>
  <c r="I20" i="7"/>
  <c r="I9" i="7"/>
  <c r="I28" i="7"/>
  <c r="I3" i="7"/>
  <c r="I5" i="7"/>
  <c r="I15" i="7"/>
  <c r="I25" i="7"/>
  <c r="I21" i="7"/>
  <c r="I27" i="7"/>
  <c r="I8" i="7"/>
  <c r="I6" i="7"/>
  <c r="I10" i="7"/>
  <c r="I14" i="7"/>
  <c r="I18" i="7"/>
  <c r="I30" i="7"/>
  <c r="I26" i="7"/>
  <c r="I7" i="7"/>
  <c r="I17" i="7"/>
  <c r="I11" i="7"/>
  <c r="I13" i="7"/>
  <c r="I23" i="7"/>
  <c r="I22" i="7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C4" i="4"/>
  <c r="B8" i="4"/>
  <c r="B10" i="4"/>
  <c r="B12" i="4"/>
  <c r="B14" i="4"/>
  <c r="B16" i="4"/>
  <c r="B18" i="4"/>
  <c r="B20" i="4"/>
  <c r="B22" i="4"/>
  <c r="B24" i="4"/>
  <c r="B26" i="4"/>
  <c r="B28" i="4"/>
  <c r="B30" i="4"/>
  <c r="B32" i="4"/>
  <c r="B6" i="4"/>
  <c r="B4" i="4"/>
  <c r="AC21" i="1"/>
  <c r="Y21" i="1"/>
  <c r="U21" i="1"/>
  <c r="Q21" i="1"/>
  <c r="M21" i="1"/>
  <c r="I21" i="1"/>
  <c r="E21" i="1"/>
  <c r="A21" i="1"/>
  <c r="Y4" i="1"/>
  <c r="U4" i="1"/>
  <c r="Q4" i="1"/>
  <c r="M4" i="1"/>
  <c r="I4" i="1"/>
  <c r="E4" i="1"/>
  <c r="A4" i="1"/>
  <c r="AH3" i="2"/>
  <c r="C1" i="4"/>
  <c r="B1" i="4"/>
  <c r="ER31" i="2"/>
  <c r="EQ31" i="2"/>
  <c r="EP31" i="2"/>
  <c r="EO31" i="2"/>
  <c r="EN31" i="2"/>
  <c r="ER29" i="2"/>
  <c r="EQ29" i="2"/>
  <c r="EP29" i="2"/>
  <c r="EO29" i="2"/>
  <c r="EN29" i="2"/>
  <c r="ER27" i="2"/>
  <c r="EQ27" i="2"/>
  <c r="EP27" i="2"/>
  <c r="EO27" i="2"/>
  <c r="EN27" i="2"/>
  <c r="ER25" i="2"/>
  <c r="EQ25" i="2"/>
  <c r="EP25" i="2"/>
  <c r="EO25" i="2"/>
  <c r="EN25" i="2"/>
  <c r="ER23" i="2"/>
  <c r="EQ23" i="2"/>
  <c r="EP23" i="2"/>
  <c r="EO23" i="2"/>
  <c r="EN23" i="2"/>
  <c r="ER21" i="2"/>
  <c r="EQ21" i="2"/>
  <c r="EP21" i="2"/>
  <c r="EO21" i="2"/>
  <c r="EN21" i="2"/>
  <c r="ER19" i="2"/>
  <c r="EQ19" i="2"/>
  <c r="EP19" i="2"/>
  <c r="EO19" i="2"/>
  <c r="EN19" i="2"/>
  <c r="ER17" i="2"/>
  <c r="EQ17" i="2"/>
  <c r="EP17" i="2"/>
  <c r="EO17" i="2"/>
  <c r="EN17" i="2"/>
  <c r="ER15" i="2"/>
  <c r="EQ15" i="2"/>
  <c r="EP15" i="2"/>
  <c r="EO15" i="2"/>
  <c r="EN15" i="2"/>
  <c r="ER13" i="2"/>
  <c r="EQ13" i="2"/>
  <c r="EP13" i="2"/>
  <c r="EO13" i="2"/>
  <c r="EN13" i="2"/>
  <c r="ER11" i="2"/>
  <c r="EQ11" i="2"/>
  <c r="EP11" i="2"/>
  <c r="EO11" i="2"/>
  <c r="EN11" i="2"/>
  <c r="ER9" i="2"/>
  <c r="EQ9" i="2"/>
  <c r="EP9" i="2"/>
  <c r="EO9" i="2"/>
  <c r="EN9" i="2"/>
  <c r="ER7" i="2"/>
  <c r="EQ7" i="2"/>
  <c r="EP7" i="2"/>
  <c r="EO7" i="2"/>
  <c r="EN7" i="2"/>
  <c r="ER5" i="2"/>
  <c r="EQ5" i="2"/>
  <c r="EP5" i="2"/>
  <c r="EO5" i="2"/>
  <c r="EN5" i="2"/>
  <c r="ER3" i="2"/>
  <c r="EQ3" i="2"/>
  <c r="EP3" i="2"/>
  <c r="EO3" i="2"/>
  <c r="EN3" i="2"/>
  <c r="DC3" i="2"/>
  <c r="BS5" i="2"/>
  <c r="BT5" i="2"/>
  <c r="BU5" i="2"/>
  <c r="BV5" i="2"/>
  <c r="BW5" i="2"/>
  <c r="BS7" i="2"/>
  <c r="BT7" i="2"/>
  <c r="BU7" i="2"/>
  <c r="BV7" i="2"/>
  <c r="BW7" i="2"/>
  <c r="BS9" i="2"/>
  <c r="BT9" i="2"/>
  <c r="BU9" i="2"/>
  <c r="BV9" i="2"/>
  <c r="BW9" i="2"/>
  <c r="BS11" i="2"/>
  <c r="BT11" i="2"/>
  <c r="BU11" i="2"/>
  <c r="BV11" i="2"/>
  <c r="BW11" i="2"/>
  <c r="BS13" i="2"/>
  <c r="BT13" i="2"/>
  <c r="BU13" i="2"/>
  <c r="BV13" i="2"/>
  <c r="BW13" i="2"/>
  <c r="BS15" i="2"/>
  <c r="BT15" i="2"/>
  <c r="BU15" i="2"/>
  <c r="BV15" i="2"/>
  <c r="BW15" i="2"/>
  <c r="BS17" i="2"/>
  <c r="BT17" i="2"/>
  <c r="BU17" i="2"/>
  <c r="BV17" i="2"/>
  <c r="BW17" i="2"/>
  <c r="BS19" i="2"/>
  <c r="BT19" i="2"/>
  <c r="BU19" i="2"/>
  <c r="BV19" i="2"/>
  <c r="BW19" i="2"/>
  <c r="BS21" i="2"/>
  <c r="BT21" i="2"/>
  <c r="BU21" i="2"/>
  <c r="BV21" i="2"/>
  <c r="BW21" i="2"/>
  <c r="BS23" i="2"/>
  <c r="BT23" i="2"/>
  <c r="BU23" i="2"/>
  <c r="BV23" i="2"/>
  <c r="BW23" i="2"/>
  <c r="BS25" i="2"/>
  <c r="BT25" i="2"/>
  <c r="BU25" i="2"/>
  <c r="BV25" i="2"/>
  <c r="BW25" i="2"/>
  <c r="BS27" i="2"/>
  <c r="BT27" i="2"/>
  <c r="BU27" i="2"/>
  <c r="BV27" i="2"/>
  <c r="BW27" i="2"/>
  <c r="BS29" i="2"/>
  <c r="BT29" i="2"/>
  <c r="BU29" i="2"/>
  <c r="BV29" i="2"/>
  <c r="BW29" i="2"/>
  <c r="BS31" i="2"/>
  <c r="BT31" i="2"/>
  <c r="BU31" i="2"/>
  <c r="BV31" i="2"/>
  <c r="BW31" i="2"/>
  <c r="BW3" i="2"/>
  <c r="BV3" i="2"/>
  <c r="BU3" i="2"/>
  <c r="BS3" i="2"/>
  <c r="BT3" i="2"/>
  <c r="DG31" i="2"/>
  <c r="DF31" i="2"/>
  <c r="DE31" i="2"/>
  <c r="DD31" i="2"/>
  <c r="DC31" i="2"/>
  <c r="DG29" i="2"/>
  <c r="DF29" i="2"/>
  <c r="DE29" i="2"/>
  <c r="DD29" i="2"/>
  <c r="DC29" i="2"/>
  <c r="DG27" i="2"/>
  <c r="DF27" i="2"/>
  <c r="DE27" i="2"/>
  <c r="DD27" i="2"/>
  <c r="DC27" i="2"/>
  <c r="DG25" i="2"/>
  <c r="DF25" i="2"/>
  <c r="DE25" i="2"/>
  <c r="DD25" i="2"/>
  <c r="DC25" i="2"/>
  <c r="DG23" i="2"/>
  <c r="DF23" i="2"/>
  <c r="DE23" i="2"/>
  <c r="DD23" i="2"/>
  <c r="DC23" i="2"/>
  <c r="DG21" i="2"/>
  <c r="DF21" i="2"/>
  <c r="DE21" i="2"/>
  <c r="DD21" i="2"/>
  <c r="DC21" i="2"/>
  <c r="DG19" i="2"/>
  <c r="DF19" i="2"/>
  <c r="DE19" i="2"/>
  <c r="DD19" i="2"/>
  <c r="DC19" i="2"/>
  <c r="DG17" i="2"/>
  <c r="DF17" i="2"/>
  <c r="DE17" i="2"/>
  <c r="DD17" i="2"/>
  <c r="DC17" i="2"/>
  <c r="DG15" i="2"/>
  <c r="DF15" i="2"/>
  <c r="DE15" i="2"/>
  <c r="DD15" i="2"/>
  <c r="DC15" i="2"/>
  <c r="DG13" i="2"/>
  <c r="DF13" i="2"/>
  <c r="DE13" i="2"/>
  <c r="DD13" i="2"/>
  <c r="DC13" i="2"/>
  <c r="DG11" i="2"/>
  <c r="DF11" i="2"/>
  <c r="DE11" i="2"/>
  <c r="DD11" i="2"/>
  <c r="DC11" i="2"/>
  <c r="DG9" i="2"/>
  <c r="DF9" i="2"/>
  <c r="DE9" i="2"/>
  <c r="DD9" i="2"/>
  <c r="DC9" i="2"/>
  <c r="DG7" i="2"/>
  <c r="DF7" i="2"/>
  <c r="DE7" i="2"/>
  <c r="DD7" i="2"/>
  <c r="DC7" i="2"/>
  <c r="DG5" i="2"/>
  <c r="DF5" i="2"/>
  <c r="DE5" i="2"/>
  <c r="DD5" i="2"/>
  <c r="DC5" i="2"/>
  <c r="DG3" i="2"/>
  <c r="DF3" i="2"/>
  <c r="DE3" i="2"/>
  <c r="DD3" i="2"/>
  <c r="AL5" i="2"/>
  <c r="AL7" i="2"/>
  <c r="AL9" i="2"/>
  <c r="AL11" i="2"/>
  <c r="AL13" i="2"/>
  <c r="AL15" i="2"/>
  <c r="AL17" i="2"/>
  <c r="AL19" i="2"/>
  <c r="AL21" i="2"/>
  <c r="AL23" i="2"/>
  <c r="AL25" i="2"/>
  <c r="AL27" i="2"/>
  <c r="AL29" i="2"/>
  <c r="AL31" i="2"/>
  <c r="AJ5" i="2"/>
  <c r="AK5" i="2"/>
  <c r="AJ7" i="2"/>
  <c r="AK7" i="2"/>
  <c r="AJ9" i="2"/>
  <c r="AK9" i="2"/>
  <c r="AJ11" i="2"/>
  <c r="AK11" i="2"/>
  <c r="AJ13" i="2"/>
  <c r="AK13" i="2"/>
  <c r="AJ15" i="2"/>
  <c r="AK15" i="2"/>
  <c r="AJ17" i="2"/>
  <c r="AK17" i="2"/>
  <c r="AJ19" i="2"/>
  <c r="AK19" i="2"/>
  <c r="AJ21" i="2"/>
  <c r="AK21" i="2"/>
  <c r="AJ23" i="2"/>
  <c r="AK23" i="2"/>
  <c r="AJ25" i="2"/>
  <c r="AK25" i="2"/>
  <c r="AJ27" i="2"/>
  <c r="AK27" i="2"/>
  <c r="AJ29" i="2"/>
  <c r="AK29" i="2"/>
  <c r="AJ31" i="2"/>
  <c r="AK31" i="2"/>
  <c r="AI5" i="2"/>
  <c r="AI7" i="2"/>
  <c r="AI9" i="2"/>
  <c r="AI11" i="2"/>
  <c r="AI13" i="2"/>
  <c r="AI15" i="2"/>
  <c r="AI17" i="2"/>
  <c r="AI19" i="2"/>
  <c r="AI21" i="2"/>
  <c r="AI23" i="2"/>
  <c r="AI25" i="2"/>
  <c r="AI27" i="2"/>
  <c r="AI29" i="2"/>
  <c r="AI31" i="2"/>
  <c r="AH5" i="2"/>
  <c r="AH7" i="2"/>
  <c r="AH9" i="2"/>
  <c r="AH11" i="2"/>
  <c r="AH13" i="2"/>
  <c r="AH15" i="2"/>
  <c r="AH17" i="2"/>
  <c r="AH19" i="2"/>
  <c r="AH21" i="2"/>
  <c r="AH23" i="2"/>
  <c r="AH25" i="2"/>
  <c r="AH27" i="2"/>
  <c r="AH29" i="2"/>
  <c r="AH31" i="2"/>
  <c r="H22" i="4" l="1"/>
  <c r="D24" i="4"/>
  <c r="F20" i="4"/>
  <c r="G32" i="4"/>
  <c r="E18" i="4"/>
  <c r="H24" i="4"/>
  <c r="E26" i="4"/>
  <c r="D30" i="4"/>
  <c r="E20" i="4"/>
  <c r="H32" i="4"/>
  <c r="G22" i="4"/>
  <c r="E30" i="4"/>
  <c r="G28" i="4"/>
  <c r="E22" i="4"/>
  <c r="E28" i="4"/>
  <c r="D12" i="4"/>
  <c r="G16" i="4"/>
  <c r="E8" i="4"/>
  <c r="D10" i="4"/>
  <c r="H28" i="4"/>
  <c r="H12" i="4"/>
  <c r="H16" i="4"/>
  <c r="D14" i="4"/>
  <c r="D20" i="4"/>
  <c r="E14" i="4"/>
  <c r="G12" i="4"/>
  <c r="G26" i="4"/>
  <c r="G10" i="4"/>
  <c r="G24" i="4"/>
  <c r="H20" i="4"/>
  <c r="F26" i="4"/>
  <c r="F10" i="4"/>
  <c r="F16" i="4"/>
  <c r="E10" i="4"/>
  <c r="E32" i="4"/>
  <c r="D26" i="4"/>
  <c r="H18" i="4"/>
  <c r="H30" i="4"/>
  <c r="D22" i="4"/>
  <c r="F18" i="4"/>
  <c r="E12" i="4"/>
  <c r="D28" i="4"/>
  <c r="G14" i="4"/>
  <c r="F30" i="4"/>
  <c r="H26" i="4"/>
  <c r="E24" i="4"/>
  <c r="G20" i="4"/>
  <c r="D18" i="4"/>
  <c r="F14" i="4"/>
  <c r="H10" i="4"/>
  <c r="F32" i="4"/>
  <c r="F22" i="4"/>
  <c r="E16" i="4"/>
  <c r="D32" i="4"/>
  <c r="F28" i="4"/>
  <c r="G18" i="4"/>
  <c r="D16" i="4"/>
  <c r="F12" i="4"/>
  <c r="H14" i="4"/>
  <c r="G30" i="4"/>
  <c r="F24" i="4"/>
  <c r="H4" i="4"/>
  <c r="D4" i="4"/>
  <c r="E4" i="4"/>
  <c r="F4" i="4"/>
  <c r="G4" i="4"/>
  <c r="F8" i="4"/>
  <c r="D8" i="4"/>
  <c r="G8" i="4"/>
  <c r="H8" i="4"/>
  <c r="G6" i="4"/>
  <c r="E6" i="4"/>
  <c r="F6" i="4"/>
  <c r="D6" i="4"/>
  <c r="H6" i="4"/>
</calcChain>
</file>

<file path=xl/connections.xml><?xml version="1.0" encoding="utf-8"?>
<connections xmlns="http://schemas.openxmlformats.org/spreadsheetml/2006/main">
  <connection id="1" keepAlive="1" name="Запрос — calendar" description="Соединение с запросом &quot;calendar&quot; в книге." type="5" refreshedVersion="0" background="1">
    <dbPr connection="Provider=Microsoft.Mashup.OleDb.1;Data Source=$Workbook$;Location=calendar;Extended Properties=&quot;&quot;" command="SELECT * FROM [calendar]"/>
  </connection>
  <connection id="2" keepAlive="1" name="Запрос — FxYear" description="Соединение с запросом &quot;FxYear&quot; в книге." type="5" refreshedVersion="0" background="1">
    <dbPr connection="Provider=Microsoft.Mashup.OleDb.1;Data Source=$Workbook$;Location=FxYear;Extended Properties=&quot;&quot;" command="SELECT * FROM [FxYear]"/>
  </connection>
  <connection id="3" keepAlive="1" name="Запрос — Производственный календарь" description="Соединение с запросом &quot;Производственный календарь&quot; в книге." type="5" refreshedVersion="7" background="1" saveData="1">
    <dbPr connection="Provider=Microsoft.Mashup.OleDb.1;Data Source=$Workbook$;Location=&quot;Производственный календарь&quot;;Extended Properties=&quot;&quot;" command="SELECT * FROM [Производственный календарь]"/>
  </connection>
</connections>
</file>

<file path=xl/sharedStrings.xml><?xml version="1.0" encoding="utf-8"?>
<sst xmlns="http://schemas.openxmlformats.org/spreadsheetml/2006/main" count="83" uniqueCount="53">
  <si>
    <t>№</t>
  </si>
  <si>
    <t>Фамилия, инициалы</t>
  </si>
  <si>
    <t>Табельный номер</t>
  </si>
  <si>
    <t>Дни</t>
  </si>
  <si>
    <t>Часы</t>
  </si>
  <si>
    <t>Код</t>
  </si>
  <si>
    <t>Я</t>
  </si>
  <si>
    <t>Б</t>
  </si>
  <si>
    <t>Продолжительность работы в ночное время</t>
  </si>
  <si>
    <t>Н</t>
  </si>
  <si>
    <t>Продолжительность работы в выходные и нерабочие, праздничные дни</t>
  </si>
  <si>
    <t>РВ</t>
  </si>
  <si>
    <t>Продолжительность сверхурочной работы</t>
  </si>
  <si>
    <t>С</t>
  </si>
  <si>
    <t>Служебная командировка</t>
  </si>
  <si>
    <t>К</t>
  </si>
  <si>
    <t>ПР</t>
  </si>
  <si>
    <t>Выходные дни (еженедельный отпуск) и нерабочие праздничные дни</t>
  </si>
  <si>
    <t>В</t>
  </si>
  <si>
    <t>Ежегодный основной оплачиваемый отпуск</t>
  </si>
  <si>
    <t>ОТ</t>
  </si>
  <si>
    <t>Ежегодный дополнительный оплачиваемый отпуск</t>
  </si>
  <si>
    <t>ОД</t>
  </si>
  <si>
    <t>Дополнительные выходные дни (без сохранения заработной платы)</t>
  </si>
  <si>
    <t>НВ</t>
  </si>
  <si>
    <t>НО</t>
  </si>
  <si>
    <t>Ежегодный дополнительный отпуск без сохранения заработной платы</t>
  </si>
  <si>
    <t>ДБ</t>
  </si>
  <si>
    <t>Временная нетрудоспособность (кроме случаев, предусмотренных кодом «Т») с назначением пособия согласно законодательству</t>
  </si>
  <si>
    <t>Продолжительность работы в дневное время на базе</t>
  </si>
  <si>
    <t>Прогулы (отсутствие на рабочем месте без уважительной причины в течение времени, установленного законодательством)</t>
  </si>
  <si>
    <t>Отстранение от работы (недопущение к работе) с оплатой (пособием) в соответствии с законодательством</t>
  </si>
  <si>
    <t>Наименование</t>
  </si>
  <si>
    <t>я</t>
  </si>
  <si>
    <t>в</t>
  </si>
  <si>
    <t>Смирнов</t>
  </si>
  <si>
    <t>Итого отработано за сентябрь</t>
  </si>
  <si>
    <t>Итого отработано за октябрь</t>
  </si>
  <si>
    <t>Итого отработано за ноябрь</t>
  </si>
  <si>
    <t>Итого отработано за декабрь</t>
  </si>
  <si>
    <t>Период с</t>
  </si>
  <si>
    <t>Период по</t>
  </si>
  <si>
    <t>Итого</t>
  </si>
  <si>
    <t>Дата.1</t>
  </si>
  <si>
    <t>Кол-во праздников</t>
  </si>
  <si>
    <t>Кол-во выходных</t>
  </si>
  <si>
    <t>Кол-во рабочих дней</t>
  </si>
  <si>
    <t>Список командиров</t>
  </si>
  <si>
    <t>Список 2-х пилотов</t>
  </si>
  <si>
    <t>Сидоров</t>
  </si>
  <si>
    <t>Максимов</t>
  </si>
  <si>
    <t>Михалков</t>
  </si>
  <si>
    <t>Плюшкин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</si>
</sst>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/>
    <xf numFmtId="0" fontId="0" fillId="2" borderId="5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14" fontId="3" fillId="4" borderId="9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0" xfId="0" applyFill="1"/>
    <xf numFmtId="0" fontId="2" fillId="5" borderId="3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0" fillId="6" borderId="0" xfId="0" applyFill="1"/>
    <xf numFmtId="0" fontId="1" fillId="7" borderId="1" xfId="0" applyFont="1" applyFill="1" applyBorder="1" applyAlignment="1">
      <alignment horizontal="center" vertical="center"/>
    </xf>
    <xf numFmtId="0" fontId="0" fillId="7" borderId="0" xfId="0" applyFill="1"/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4" fontId="0" fillId="0" borderId="0" xfId="0" applyNumberFormat="1"/>
    <xf numFmtId="164" fontId="2" fillId="0" borderId="10" xfId="0" applyNumberFormat="1" applyFont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1" fillId="5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/>
    <xf numFmtId="14" fontId="1" fillId="0" borderId="1" xfId="0" applyNumberFormat="1" applyFont="1" applyBorder="1"/>
    <xf numFmtId="1" fontId="1" fillId="0" borderId="1" xfId="0" applyNumberFormat="1" applyFont="1" applyBorder="1"/>
    <xf numFmtId="0" fontId="0" fillId="0" borderId="0" xfId="0" applyNumberForma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52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rgb="FFFF3300"/>
        </patternFill>
      </fill>
    </dxf>
    <dxf>
      <fill>
        <patternFill>
          <bgColor rgb="FF0070C0"/>
        </patternFill>
      </fill>
    </dxf>
    <dxf>
      <numFmt numFmtId="19" formatCode="dd/mm/yyyy"/>
    </dxf>
  </dxfs>
  <tableStyles count="0" defaultTableStyle="TableStyleMedium2" defaultPivotStyle="PivotStyleLight16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12-45BA-B456-AF5721EA74EE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312-45BA-B456-AF5721EA74EE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312-45BA-B456-AF5721EA74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8419072"/>
        <c:axId val="98420608"/>
        <c:axId val="0"/>
      </c:bar3DChart>
      <c:catAx>
        <c:axId val="984190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420608"/>
        <c:crosses val="autoZero"/>
        <c:auto val="1"/>
        <c:lblAlgn val="ctr"/>
        <c:lblOffset val="100"/>
        <c:noMultiLvlLbl val="0"/>
      </c:catAx>
      <c:valAx>
        <c:axId val="9842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41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0-40E4-9E1A-70B4C756E6A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90-40E4-9E1A-70B4C756E6A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90-40E4-9E1A-70B4C756E6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98552064"/>
        <c:axId val="104402944"/>
        <c:axId val="0"/>
      </c:bar3DChart>
      <c:catAx>
        <c:axId val="985520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402944"/>
        <c:crosses val="autoZero"/>
        <c:auto val="1"/>
        <c:lblAlgn val="ctr"/>
        <c:lblOffset val="100"/>
        <c:noMultiLvlLbl val="0"/>
      </c:catAx>
      <c:valAx>
        <c:axId val="10440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8552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23-4D80-8520-666E0793DE89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23-4D80-8520-666E0793DE89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C23-4D80-8520-666E0793DE8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4456576"/>
        <c:axId val="104458112"/>
        <c:axId val="0"/>
      </c:bar3DChart>
      <c:catAx>
        <c:axId val="104456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458112"/>
        <c:crosses val="autoZero"/>
        <c:auto val="1"/>
        <c:lblAlgn val="ctr"/>
        <c:lblOffset val="100"/>
        <c:noMultiLvlLbl val="0"/>
      </c:catAx>
      <c:valAx>
        <c:axId val="10445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445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A8-4087-BBFE-CB5BAD9A6A0E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A8-4087-BBFE-CB5BAD9A6A0E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A8-4087-BBFE-CB5BAD9A6A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5158912"/>
        <c:axId val="105168896"/>
        <c:axId val="0"/>
      </c:bar3DChart>
      <c:catAx>
        <c:axId val="1051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168896"/>
        <c:crosses val="autoZero"/>
        <c:auto val="1"/>
        <c:lblAlgn val="ctr"/>
        <c:lblOffset val="100"/>
        <c:noMultiLvlLbl val="0"/>
      </c:catAx>
      <c:valAx>
        <c:axId val="10516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1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4-4B5D-9CCE-5A70E5B703D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4-4B5D-9CCE-5A70E5B703D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24-4B5D-9CCE-5A70E5B703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5232256"/>
        <c:axId val="105233792"/>
        <c:axId val="0"/>
      </c:bar3DChart>
      <c:catAx>
        <c:axId val="105232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233792"/>
        <c:crosses val="autoZero"/>
        <c:auto val="1"/>
        <c:lblAlgn val="ctr"/>
        <c:lblOffset val="100"/>
        <c:noMultiLvlLbl val="0"/>
      </c:catAx>
      <c:valAx>
        <c:axId val="10523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5232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25-4674-AA28-450A4C129C02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725-4674-AA28-450A4C129C02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725-4674-AA28-450A4C129C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704704"/>
        <c:axId val="107706240"/>
        <c:axId val="0"/>
      </c:bar3DChart>
      <c:catAx>
        <c:axId val="10770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706240"/>
        <c:crosses val="autoZero"/>
        <c:auto val="1"/>
        <c:lblAlgn val="ctr"/>
        <c:lblOffset val="100"/>
        <c:noMultiLvlLbl val="0"/>
      </c:catAx>
      <c:valAx>
        <c:axId val="1077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70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1B-4528-9B26-1FFCB47AADA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1B-4528-9B26-1FFCB47AADA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21B-4528-9B26-1FFCB47AAD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759872"/>
        <c:axId val="107778048"/>
        <c:axId val="0"/>
      </c:bar3DChart>
      <c:catAx>
        <c:axId val="1077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778048"/>
        <c:crosses val="autoZero"/>
        <c:auto val="1"/>
        <c:lblAlgn val="ctr"/>
        <c:lblOffset val="100"/>
        <c:noMultiLvlLbl val="0"/>
      </c:catAx>
      <c:valAx>
        <c:axId val="10777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75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43-431C-BDA7-0787E97932A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43-431C-BDA7-0787E97932A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Черновик!$H$18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43-431C-BDA7-0787E97932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831680"/>
        <c:axId val="107833216"/>
        <c:axId val="0"/>
      </c:bar3DChart>
      <c:catAx>
        <c:axId val="10783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33216"/>
        <c:crosses val="autoZero"/>
        <c:auto val="1"/>
        <c:lblAlgn val="ctr"/>
        <c:lblOffset val="100"/>
        <c:noMultiLvlLbl val="0"/>
      </c:catAx>
      <c:valAx>
        <c:axId val="10783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83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7-40AA-8B4C-27E86EA9A139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FE7-40AA-8B4C-27E86EA9A139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E7-40AA-8B4C-27E86EA9A1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13455104"/>
        <c:axId val="113456640"/>
        <c:axId val="0"/>
      </c:bar3DChart>
      <c:catAx>
        <c:axId val="11345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56640"/>
        <c:crosses val="autoZero"/>
        <c:auto val="1"/>
        <c:lblAlgn val="ctr"/>
        <c:lblOffset val="100"/>
        <c:noMultiLvlLbl val="0"/>
      </c:catAx>
      <c:valAx>
        <c:axId val="11345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8A-45C7-85A8-2F3565E57B7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8A-45C7-85A8-2F3565E57B7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8A-45C7-85A8-2F3565E57B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13522560"/>
        <c:axId val="113524096"/>
        <c:axId val="0"/>
      </c:bar3DChart>
      <c:catAx>
        <c:axId val="11352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24096"/>
        <c:crosses val="autoZero"/>
        <c:auto val="1"/>
        <c:lblAlgn val="ctr"/>
        <c:lblOffset val="100"/>
        <c:noMultiLvlLbl val="0"/>
      </c:catAx>
      <c:valAx>
        <c:axId val="11352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52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0-48E0-9681-600474EE0AD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0-48E0-9681-600474EE0AD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4D0-48E0-9681-600474EE0A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413504"/>
        <c:axId val="107415040"/>
        <c:axId val="0"/>
      </c:bar3DChart>
      <c:catAx>
        <c:axId val="1074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15040"/>
        <c:crosses val="autoZero"/>
        <c:auto val="1"/>
        <c:lblAlgn val="ctr"/>
        <c:lblOffset val="100"/>
        <c:noMultiLvlLbl val="0"/>
      </c:catAx>
      <c:valAx>
        <c:axId val="1074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1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04-451B-A59A-3D3C6420279C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04-451B-A59A-3D3C6420279C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04-451B-A59A-3D3C642027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489152"/>
        <c:axId val="107490688"/>
        <c:axId val="0"/>
      </c:bar3DChart>
      <c:catAx>
        <c:axId val="1074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90688"/>
        <c:crosses val="autoZero"/>
        <c:auto val="1"/>
        <c:lblAlgn val="ctr"/>
        <c:lblOffset val="100"/>
        <c:noMultiLvlLbl val="0"/>
      </c:catAx>
      <c:valAx>
        <c:axId val="1074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4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C-44D8-A517-B4AA2548E62A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C-44D8-A517-B4AA2548E62A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C-44D8-A517-B4AA2548E6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540480"/>
        <c:axId val="107542016"/>
        <c:axId val="0"/>
      </c:bar3DChart>
      <c:catAx>
        <c:axId val="1075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42016"/>
        <c:crosses val="autoZero"/>
        <c:auto val="1"/>
        <c:lblAlgn val="ctr"/>
        <c:lblOffset val="100"/>
        <c:noMultiLvlLbl val="0"/>
      </c:catAx>
      <c:valAx>
        <c:axId val="1075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5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F9-45C3-9CBC-DE12EEC9140F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F9-45C3-9CBC-DE12EEC9140F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Черновик!$H$30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F9-45C3-9CBC-DE12EEC914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07645952"/>
        <c:axId val="107660032"/>
        <c:axId val="0"/>
      </c:bar3DChart>
      <c:catAx>
        <c:axId val="1076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660032"/>
        <c:crosses val="autoZero"/>
        <c:auto val="1"/>
        <c:lblAlgn val="ctr"/>
        <c:lblOffset val="100"/>
        <c:noMultiLvlLbl val="0"/>
      </c:catAx>
      <c:valAx>
        <c:axId val="10766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76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961899923799848"/>
          <c:y val="5.3430489877656799E-2"/>
          <c:w val="0.81199390398780802"/>
          <c:h val="0.72277645784537059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Черновик!$F$3</c:f>
              <c:strCache>
                <c:ptCount val="1"/>
                <c:pt idx="0">
                  <c:v>К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Черновик!$F$32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CF6-4AFA-842A-64CA4E676AD2}"/>
            </c:ext>
          </c:extLst>
        </c:ser>
        <c:ser>
          <c:idx val="0"/>
          <c:order val="1"/>
          <c:tx>
            <c:strRef>
              <c:f>Черновик!$G$3</c:f>
              <c:strCache>
                <c:ptCount val="1"/>
                <c:pt idx="0">
                  <c:v>Я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Черновик!$G$32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CF6-4AFA-842A-64CA4E676AD2}"/>
            </c:ext>
          </c:extLst>
        </c:ser>
        <c:ser>
          <c:idx val="2"/>
          <c:order val="2"/>
          <c:tx>
            <c:strRef>
              <c:f>Черновик!$H$3</c:f>
              <c:strCache>
                <c:ptCount val="1"/>
                <c:pt idx="0">
                  <c:v>В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Черновик!$H$32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CF6-4AFA-842A-64CA4E676A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13616000"/>
        <c:axId val="113617536"/>
        <c:axId val="0"/>
      </c:bar3DChart>
      <c:catAx>
        <c:axId val="1136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617536"/>
        <c:crosses val="autoZero"/>
        <c:auto val="1"/>
        <c:lblAlgn val="ctr"/>
        <c:lblOffset val="100"/>
        <c:noMultiLvlLbl val="0"/>
      </c:catAx>
      <c:valAx>
        <c:axId val="1136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6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19050</xdr:rowOff>
    </xdr:from>
    <xdr:to>
      <xdr:col>3</xdr:col>
      <xdr:colOff>533400</xdr:colOff>
      <xdr:row>17</xdr:row>
      <xdr:rowOff>157162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7C94065E-8B4C-4D72-A174-14E7CE460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19051</xdr:colOff>
      <xdr:row>4</xdr:row>
      <xdr:rowOff>38100</xdr:rowOff>
    </xdr:from>
    <xdr:to>
      <xdr:col>7</xdr:col>
      <xdr:colOff>590551</xdr:colOff>
      <xdr:row>17</xdr:row>
      <xdr:rowOff>176212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xmlns="" id="{9B75C882-E2D8-48F1-9530-2E1C3995D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38100</xdr:colOff>
      <xdr:row>4</xdr:row>
      <xdr:rowOff>38100</xdr:rowOff>
    </xdr:from>
    <xdr:to>
      <xdr:col>11</xdr:col>
      <xdr:colOff>561975</xdr:colOff>
      <xdr:row>17</xdr:row>
      <xdr:rowOff>176212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xmlns="" id="{241E912B-287E-458C-9A3D-C6B05C639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38100</xdr:colOff>
      <xdr:row>4</xdr:row>
      <xdr:rowOff>38100</xdr:rowOff>
    </xdr:from>
    <xdr:to>
      <xdr:col>15</xdr:col>
      <xdr:colOff>561975</xdr:colOff>
      <xdr:row>17</xdr:row>
      <xdr:rowOff>176212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xmlns="" id="{3FC47255-5ECD-469B-8A3E-7BF13BC88B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47625</xdr:colOff>
      <xdr:row>4</xdr:row>
      <xdr:rowOff>38100</xdr:rowOff>
    </xdr:from>
    <xdr:to>
      <xdr:col>19</xdr:col>
      <xdr:colOff>571500</xdr:colOff>
      <xdr:row>17</xdr:row>
      <xdr:rowOff>176212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xmlns="" id="{05D0DCFF-81F6-4BDA-8037-A35C6285E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47625</xdr:colOff>
      <xdr:row>4</xdr:row>
      <xdr:rowOff>38100</xdr:rowOff>
    </xdr:from>
    <xdr:to>
      <xdr:col>23</xdr:col>
      <xdr:colOff>571500</xdr:colOff>
      <xdr:row>17</xdr:row>
      <xdr:rowOff>176212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xmlns="" id="{D7E3EECB-A4C3-4E2A-A141-FB12EE08C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47625</xdr:colOff>
      <xdr:row>4</xdr:row>
      <xdr:rowOff>38100</xdr:rowOff>
    </xdr:from>
    <xdr:to>
      <xdr:col>27</xdr:col>
      <xdr:colOff>571500</xdr:colOff>
      <xdr:row>17</xdr:row>
      <xdr:rowOff>176212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xmlns="" id="{9936DB6E-A23C-428A-A367-3A0CF3482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19050</xdr:colOff>
      <xdr:row>21</xdr:row>
      <xdr:rowOff>57150</xdr:rowOff>
    </xdr:from>
    <xdr:to>
      <xdr:col>3</xdr:col>
      <xdr:colOff>495300</xdr:colOff>
      <xdr:row>35</xdr:row>
      <xdr:rowOff>4762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xmlns="" id="{8AA722A8-66E0-4C2E-8907-D8A195D4A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57151</xdr:colOff>
      <xdr:row>21</xdr:row>
      <xdr:rowOff>57150</xdr:rowOff>
    </xdr:from>
    <xdr:to>
      <xdr:col>7</xdr:col>
      <xdr:colOff>561975</xdr:colOff>
      <xdr:row>35</xdr:row>
      <xdr:rowOff>4762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xmlns="" id="{08D2A74B-1F0D-44EB-9628-E785EE4F1D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38100</xdr:colOff>
      <xdr:row>21</xdr:row>
      <xdr:rowOff>57150</xdr:rowOff>
    </xdr:from>
    <xdr:to>
      <xdr:col>11</xdr:col>
      <xdr:colOff>542924</xdr:colOff>
      <xdr:row>35</xdr:row>
      <xdr:rowOff>4762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xmlns="" id="{70D74903-1F74-4089-A3AC-125B40CE6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47625</xdr:colOff>
      <xdr:row>21</xdr:row>
      <xdr:rowOff>47625</xdr:rowOff>
    </xdr:from>
    <xdr:to>
      <xdr:col>15</xdr:col>
      <xdr:colOff>552449</xdr:colOff>
      <xdr:row>34</xdr:row>
      <xdr:rowOff>185737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xmlns="" id="{B57EAA50-DD48-421E-BD35-719FDCD2B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47625</xdr:colOff>
      <xdr:row>21</xdr:row>
      <xdr:rowOff>47625</xdr:rowOff>
    </xdr:from>
    <xdr:to>
      <xdr:col>19</xdr:col>
      <xdr:colOff>552449</xdr:colOff>
      <xdr:row>34</xdr:row>
      <xdr:rowOff>185737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xmlns="" id="{DED66588-3038-40E2-9787-702126FD7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20</xdr:col>
      <xdr:colOff>47625</xdr:colOff>
      <xdr:row>21</xdr:row>
      <xdr:rowOff>47625</xdr:rowOff>
    </xdr:from>
    <xdr:to>
      <xdr:col>23</xdr:col>
      <xdr:colOff>552449</xdr:colOff>
      <xdr:row>34</xdr:row>
      <xdr:rowOff>185737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xmlns="" id="{0ED09ED3-3176-4549-9437-018F3C171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24</xdr:col>
      <xdr:colOff>47625</xdr:colOff>
      <xdr:row>21</xdr:row>
      <xdr:rowOff>47625</xdr:rowOff>
    </xdr:from>
    <xdr:to>
      <xdr:col>27</xdr:col>
      <xdr:colOff>552449</xdr:colOff>
      <xdr:row>34</xdr:row>
      <xdr:rowOff>185737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xmlns="" id="{5A2EB87A-630B-4386-9411-CA8BED60E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47625</xdr:colOff>
      <xdr:row>21</xdr:row>
      <xdr:rowOff>47625</xdr:rowOff>
    </xdr:from>
    <xdr:to>
      <xdr:col>31</xdr:col>
      <xdr:colOff>552449</xdr:colOff>
      <xdr:row>34</xdr:row>
      <xdr:rowOff>185737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xmlns="" id="{EDEA8A24-2FDB-4D70-8964-0B6141EB7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xternalData_2" connectionId="3" autoFormatId="16" applyNumberFormats="0" applyBorderFormats="0" applyFontFormats="0" applyPatternFormats="0" applyAlignmentFormats="0" applyWidthHeightFormats="0">
  <queryTableRefresh nextId="2">
    <queryTableFields count="1">
      <queryTableField id="1" name="Дата.1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Производственный_календарь" displayName="Производственный_календарь" ref="A1:A85" tableType="queryTable" totalsRowShown="0">
  <autoFilter ref="A1:A85"/>
  <tableColumns count="1">
    <tableColumn id="1" uniqueName="1" name="Дата.1" queryTableFieldId="1" dataDxfId="5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4"/>
  <sheetViews>
    <sheetView workbookViewId="0">
      <selection activeCell="A9" sqref="A9"/>
    </sheetView>
  </sheetViews>
  <sheetFormatPr defaultRowHeight="15" x14ac:dyDescent="0.25"/>
  <cols>
    <col min="1" max="1" width="44.5703125" customWidth="1"/>
    <col min="2" max="2" width="9.5703125" style="7" customWidth="1"/>
  </cols>
  <sheetData>
    <row r="1" spans="1:2" x14ac:dyDescent="0.25">
      <c r="A1" s="8" t="s">
        <v>32</v>
      </c>
      <c r="B1" s="8" t="s">
        <v>5</v>
      </c>
    </row>
    <row r="2" spans="1:2" x14ac:dyDescent="0.25">
      <c r="A2" s="5" t="s">
        <v>29</v>
      </c>
      <c r="B2" s="4" t="s">
        <v>6</v>
      </c>
    </row>
    <row r="3" spans="1:2" x14ac:dyDescent="0.25">
      <c r="A3" s="5" t="s">
        <v>8</v>
      </c>
      <c r="B3" s="4" t="s">
        <v>9</v>
      </c>
    </row>
    <row r="4" spans="1:2" ht="25.5" x14ac:dyDescent="0.25">
      <c r="A4" s="5" t="s">
        <v>10</v>
      </c>
      <c r="B4" s="4" t="s">
        <v>11</v>
      </c>
    </row>
    <row r="5" spans="1:2" x14ac:dyDescent="0.25">
      <c r="A5" s="5" t="s">
        <v>12</v>
      </c>
      <c r="B5" s="4" t="s">
        <v>13</v>
      </c>
    </row>
    <row r="6" spans="1:2" x14ac:dyDescent="0.25">
      <c r="A6" s="5" t="s">
        <v>14</v>
      </c>
      <c r="B6" s="4" t="s">
        <v>15</v>
      </c>
    </row>
    <row r="7" spans="1:2" x14ac:dyDescent="0.25">
      <c r="A7" s="5" t="s">
        <v>19</v>
      </c>
      <c r="B7" s="4" t="s">
        <v>20</v>
      </c>
    </row>
    <row r="8" spans="1:2" x14ac:dyDescent="0.25">
      <c r="A8" s="5" t="s">
        <v>21</v>
      </c>
      <c r="B8" s="4" t="s">
        <v>22</v>
      </c>
    </row>
    <row r="9" spans="1:2" ht="25.5" x14ac:dyDescent="0.25">
      <c r="A9" s="5" t="s">
        <v>26</v>
      </c>
      <c r="B9" s="4" t="s">
        <v>27</v>
      </c>
    </row>
    <row r="10" spans="1:2" ht="38.25" x14ac:dyDescent="0.25">
      <c r="A10" s="5" t="s">
        <v>28</v>
      </c>
      <c r="B10" s="4" t="s">
        <v>7</v>
      </c>
    </row>
    <row r="11" spans="1:2" ht="38.25" x14ac:dyDescent="0.25">
      <c r="A11" s="5" t="s">
        <v>30</v>
      </c>
      <c r="B11" s="4" t="s">
        <v>16</v>
      </c>
    </row>
    <row r="12" spans="1:2" ht="25.5" x14ac:dyDescent="0.25">
      <c r="A12" s="5" t="s">
        <v>17</v>
      </c>
      <c r="B12" s="4" t="s">
        <v>18</v>
      </c>
    </row>
    <row r="13" spans="1:2" ht="25.5" x14ac:dyDescent="0.25">
      <c r="A13" s="5" t="s">
        <v>23</v>
      </c>
      <c r="B13" s="4" t="s">
        <v>24</v>
      </c>
    </row>
    <row r="14" spans="1:2" ht="38.25" x14ac:dyDescent="0.25">
      <c r="A14" s="5" t="s">
        <v>31</v>
      </c>
      <c r="B14" s="4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R34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J3" sqref="J3"/>
    </sheetView>
  </sheetViews>
  <sheetFormatPr defaultRowHeight="15" outlineLevelCol="1" x14ac:dyDescent="0.25"/>
  <cols>
    <col min="1" max="1" width="5.28515625" style="1" customWidth="1"/>
    <col min="2" max="2" width="20.5703125" style="9" customWidth="1"/>
    <col min="3" max="3" width="12.85546875" style="1" customWidth="1"/>
    <col min="4" max="33" width="4.42578125" style="2" customWidth="1" outlineLevel="1"/>
    <col min="34" max="38" width="9.140625" style="14" customWidth="1" outlineLevel="1"/>
    <col min="39" max="39" width="2.42578125" style="33" customWidth="1"/>
    <col min="40" max="48" width="4.42578125" style="2" customWidth="1" outlineLevel="1"/>
    <col min="49" max="49" width="4.85546875" style="2" customWidth="1" outlineLevel="1"/>
    <col min="50" max="70" width="4.7109375" style="2" customWidth="1" outlineLevel="1"/>
    <col min="71" max="75" width="9.140625" style="14" customWidth="1" outlineLevel="1"/>
    <col min="76" max="76" width="2.28515625" style="33" customWidth="1"/>
    <col min="77" max="85" width="4.42578125" style="2" customWidth="1" outlineLevel="1"/>
    <col min="86" max="86" width="4.85546875" style="2" customWidth="1" outlineLevel="1"/>
    <col min="87" max="106" width="4.7109375" style="2" customWidth="1" outlineLevel="1"/>
    <col min="107" max="111" width="9.140625" style="14" customWidth="1" outlineLevel="1"/>
    <col min="112" max="112" width="2.5703125" style="33" customWidth="1"/>
    <col min="113" max="121" width="4.42578125" style="2" customWidth="1" outlineLevel="1"/>
    <col min="122" max="122" width="4.85546875" style="2" customWidth="1" outlineLevel="1"/>
    <col min="123" max="143" width="4.7109375" style="2" customWidth="1" outlineLevel="1"/>
    <col min="144" max="148" width="9.140625" style="14" customWidth="1" outlineLevel="1"/>
  </cols>
  <sheetData>
    <row r="1" spans="1:148" s="14" customFormat="1" ht="27" customHeight="1" x14ac:dyDescent="0.25">
      <c r="A1" s="34" t="s">
        <v>0</v>
      </c>
      <c r="B1" s="34" t="s">
        <v>1</v>
      </c>
      <c r="C1" s="35" t="s">
        <v>2</v>
      </c>
      <c r="D1" s="36">
        <v>45536</v>
      </c>
      <c r="E1" s="36">
        <v>45537</v>
      </c>
      <c r="F1" s="36">
        <v>45538</v>
      </c>
      <c r="G1" s="36">
        <v>45539</v>
      </c>
      <c r="H1" s="36">
        <v>45540</v>
      </c>
      <c r="I1" s="36">
        <v>45541</v>
      </c>
      <c r="J1" s="36">
        <v>45542</v>
      </c>
      <c r="K1" s="36">
        <v>45543</v>
      </c>
      <c r="L1" s="36">
        <v>45544</v>
      </c>
      <c r="M1" s="36">
        <v>45545</v>
      </c>
      <c r="N1" s="36">
        <v>45546</v>
      </c>
      <c r="O1" s="36">
        <v>45547</v>
      </c>
      <c r="P1" s="36">
        <v>45548</v>
      </c>
      <c r="Q1" s="36">
        <v>45549</v>
      </c>
      <c r="R1" s="36">
        <v>45550</v>
      </c>
      <c r="S1" s="36">
        <v>45551</v>
      </c>
      <c r="T1" s="36">
        <v>45552</v>
      </c>
      <c r="U1" s="36">
        <v>45553</v>
      </c>
      <c r="V1" s="36">
        <v>45554</v>
      </c>
      <c r="W1" s="36">
        <v>45555</v>
      </c>
      <c r="X1" s="36">
        <v>45556</v>
      </c>
      <c r="Y1" s="36">
        <v>45557</v>
      </c>
      <c r="Z1" s="36">
        <v>45558</v>
      </c>
      <c r="AA1" s="36">
        <v>45559</v>
      </c>
      <c r="AB1" s="36">
        <v>45560</v>
      </c>
      <c r="AC1" s="36">
        <v>45561</v>
      </c>
      <c r="AD1" s="36">
        <v>45562</v>
      </c>
      <c r="AE1" s="36">
        <v>45563</v>
      </c>
      <c r="AF1" s="36">
        <v>45564</v>
      </c>
      <c r="AG1" s="36">
        <v>45565</v>
      </c>
      <c r="AH1" s="59" t="s">
        <v>36</v>
      </c>
      <c r="AI1" s="60"/>
      <c r="AJ1" s="60"/>
      <c r="AK1" s="60"/>
      <c r="AL1" s="61"/>
      <c r="AM1" s="32"/>
      <c r="AN1" s="36">
        <v>45566</v>
      </c>
      <c r="AO1" s="36">
        <v>45567</v>
      </c>
      <c r="AP1" s="36">
        <v>45568</v>
      </c>
      <c r="AQ1" s="36">
        <v>45569</v>
      </c>
      <c r="AR1" s="36">
        <v>45570</v>
      </c>
      <c r="AS1" s="36">
        <v>45571</v>
      </c>
      <c r="AT1" s="36">
        <v>45572</v>
      </c>
      <c r="AU1" s="36">
        <v>45573</v>
      </c>
      <c r="AV1" s="36">
        <v>45574</v>
      </c>
      <c r="AW1" s="36">
        <v>45575</v>
      </c>
      <c r="AX1" s="36">
        <v>45576</v>
      </c>
      <c r="AY1" s="36">
        <v>45577</v>
      </c>
      <c r="AZ1" s="36">
        <v>45578</v>
      </c>
      <c r="BA1" s="36">
        <v>45579</v>
      </c>
      <c r="BB1" s="36">
        <v>45580</v>
      </c>
      <c r="BC1" s="36">
        <v>45581</v>
      </c>
      <c r="BD1" s="36">
        <v>45582</v>
      </c>
      <c r="BE1" s="36">
        <v>45583</v>
      </c>
      <c r="BF1" s="36">
        <v>45584</v>
      </c>
      <c r="BG1" s="36">
        <v>45585</v>
      </c>
      <c r="BH1" s="36">
        <v>45586</v>
      </c>
      <c r="BI1" s="36">
        <v>45587</v>
      </c>
      <c r="BJ1" s="36">
        <v>45588</v>
      </c>
      <c r="BK1" s="36">
        <v>45589</v>
      </c>
      <c r="BL1" s="36">
        <v>45590</v>
      </c>
      <c r="BM1" s="36">
        <v>45591</v>
      </c>
      <c r="BN1" s="36">
        <v>45592</v>
      </c>
      <c r="BO1" s="36">
        <v>45593</v>
      </c>
      <c r="BP1" s="36">
        <v>45594</v>
      </c>
      <c r="BQ1" s="36">
        <v>45595</v>
      </c>
      <c r="BR1" s="36">
        <v>45596</v>
      </c>
      <c r="BS1" s="58" t="s">
        <v>37</v>
      </c>
      <c r="BT1" s="58"/>
      <c r="BU1" s="58"/>
      <c r="BV1" s="58"/>
      <c r="BW1" s="58"/>
      <c r="BX1" s="13"/>
      <c r="BY1" s="36">
        <v>45597</v>
      </c>
      <c r="BZ1" s="36">
        <v>45598</v>
      </c>
      <c r="CA1" s="36">
        <v>45599</v>
      </c>
      <c r="CB1" s="36">
        <v>45600</v>
      </c>
      <c r="CC1" s="36">
        <v>45601</v>
      </c>
      <c r="CD1" s="36">
        <v>45602</v>
      </c>
      <c r="CE1" s="36">
        <v>45603</v>
      </c>
      <c r="CF1" s="36">
        <v>45604</v>
      </c>
      <c r="CG1" s="36">
        <v>45605</v>
      </c>
      <c r="CH1" s="36">
        <v>45606</v>
      </c>
      <c r="CI1" s="36">
        <v>45607</v>
      </c>
      <c r="CJ1" s="36">
        <v>45608</v>
      </c>
      <c r="CK1" s="36">
        <v>45609</v>
      </c>
      <c r="CL1" s="36">
        <v>45610</v>
      </c>
      <c r="CM1" s="36">
        <v>45611</v>
      </c>
      <c r="CN1" s="36">
        <v>45612</v>
      </c>
      <c r="CO1" s="36">
        <v>45613</v>
      </c>
      <c r="CP1" s="36">
        <v>45614</v>
      </c>
      <c r="CQ1" s="36">
        <v>45615</v>
      </c>
      <c r="CR1" s="36">
        <v>45616</v>
      </c>
      <c r="CS1" s="36">
        <v>45617</v>
      </c>
      <c r="CT1" s="36">
        <v>45618</v>
      </c>
      <c r="CU1" s="36">
        <v>45619</v>
      </c>
      <c r="CV1" s="36">
        <v>45620</v>
      </c>
      <c r="CW1" s="36">
        <v>45621</v>
      </c>
      <c r="CX1" s="36">
        <v>45622</v>
      </c>
      <c r="CY1" s="36">
        <v>45623</v>
      </c>
      <c r="CZ1" s="36">
        <v>45624</v>
      </c>
      <c r="DA1" s="36">
        <v>45625</v>
      </c>
      <c r="DB1" s="36">
        <v>45626</v>
      </c>
      <c r="DC1" s="58" t="s">
        <v>38</v>
      </c>
      <c r="DD1" s="58"/>
      <c r="DE1" s="58"/>
      <c r="DF1" s="58"/>
      <c r="DG1" s="58"/>
      <c r="DH1" s="13"/>
      <c r="DI1" s="36">
        <v>45627</v>
      </c>
      <c r="DJ1" s="36">
        <v>45628</v>
      </c>
      <c r="DK1" s="36">
        <v>45629</v>
      </c>
      <c r="DL1" s="36">
        <v>45630</v>
      </c>
      <c r="DM1" s="36">
        <v>45631</v>
      </c>
      <c r="DN1" s="36">
        <v>45632</v>
      </c>
      <c r="DO1" s="36">
        <v>45633</v>
      </c>
      <c r="DP1" s="36">
        <v>45634</v>
      </c>
      <c r="DQ1" s="36">
        <v>45635</v>
      </c>
      <c r="DR1" s="36">
        <v>45636</v>
      </c>
      <c r="DS1" s="36">
        <v>45637</v>
      </c>
      <c r="DT1" s="36">
        <v>45638</v>
      </c>
      <c r="DU1" s="36">
        <v>45639</v>
      </c>
      <c r="DV1" s="36">
        <v>45640</v>
      </c>
      <c r="DW1" s="36">
        <v>45641</v>
      </c>
      <c r="DX1" s="36">
        <v>45642</v>
      </c>
      <c r="DY1" s="36">
        <v>45643</v>
      </c>
      <c r="DZ1" s="36">
        <v>45644</v>
      </c>
      <c r="EA1" s="36">
        <v>45645</v>
      </c>
      <c r="EB1" s="36">
        <v>45646</v>
      </c>
      <c r="EC1" s="36">
        <v>45647</v>
      </c>
      <c r="ED1" s="36">
        <v>45648</v>
      </c>
      <c r="EE1" s="36">
        <v>45649</v>
      </c>
      <c r="EF1" s="36">
        <v>45650</v>
      </c>
      <c r="EG1" s="36">
        <v>45651</v>
      </c>
      <c r="EH1" s="36">
        <v>45652</v>
      </c>
      <c r="EI1" s="36">
        <v>45653</v>
      </c>
      <c r="EJ1" s="36">
        <v>45654</v>
      </c>
      <c r="EK1" s="36">
        <v>45655</v>
      </c>
      <c r="EL1" s="36">
        <v>45656</v>
      </c>
      <c r="EM1" s="36">
        <v>45657</v>
      </c>
      <c r="EN1" s="58" t="s">
        <v>39</v>
      </c>
      <c r="EO1" s="58"/>
      <c r="EP1" s="58"/>
      <c r="EQ1" s="58"/>
      <c r="ER1" s="58"/>
    </row>
    <row r="2" spans="1:148" s="14" customFormat="1" ht="12" customHeight="1" x14ac:dyDescent="0.25">
      <c r="A2" s="37"/>
      <c r="B2" s="37"/>
      <c r="C2" s="38"/>
      <c r="D2" s="45" t="str">
        <f t="shared" ref="D2:AG2" si="0">TEXT(WEEKDAY(D1,11)+1,"ддд")</f>
        <v>Вс</v>
      </c>
      <c r="E2" s="45" t="str">
        <f t="shared" si="0"/>
        <v>Пн</v>
      </c>
      <c r="F2" s="45" t="str">
        <f t="shared" si="0"/>
        <v>Вт</v>
      </c>
      <c r="G2" s="45" t="str">
        <f t="shared" si="0"/>
        <v>Ср</v>
      </c>
      <c r="H2" s="45" t="str">
        <f t="shared" si="0"/>
        <v>Чт</v>
      </c>
      <c r="I2" s="45" t="str">
        <f t="shared" si="0"/>
        <v>Пт</v>
      </c>
      <c r="J2" s="45" t="str">
        <f t="shared" si="0"/>
        <v>Сб</v>
      </c>
      <c r="K2" s="45" t="str">
        <f t="shared" si="0"/>
        <v>Вс</v>
      </c>
      <c r="L2" s="45" t="str">
        <f t="shared" si="0"/>
        <v>Пн</v>
      </c>
      <c r="M2" s="45" t="str">
        <f t="shared" si="0"/>
        <v>Вт</v>
      </c>
      <c r="N2" s="45" t="str">
        <f t="shared" si="0"/>
        <v>Ср</v>
      </c>
      <c r="O2" s="45" t="str">
        <f t="shared" si="0"/>
        <v>Чт</v>
      </c>
      <c r="P2" s="45" t="str">
        <f t="shared" si="0"/>
        <v>Пт</v>
      </c>
      <c r="Q2" s="45" t="str">
        <f t="shared" si="0"/>
        <v>Сб</v>
      </c>
      <c r="R2" s="45" t="str">
        <f t="shared" si="0"/>
        <v>Вс</v>
      </c>
      <c r="S2" s="45" t="str">
        <f t="shared" si="0"/>
        <v>Пн</v>
      </c>
      <c r="T2" s="45" t="str">
        <f t="shared" si="0"/>
        <v>Вт</v>
      </c>
      <c r="U2" s="45" t="str">
        <f t="shared" si="0"/>
        <v>Ср</v>
      </c>
      <c r="V2" s="45" t="str">
        <f t="shared" si="0"/>
        <v>Чт</v>
      </c>
      <c r="W2" s="45" t="str">
        <f t="shared" si="0"/>
        <v>Пт</v>
      </c>
      <c r="X2" s="45" t="str">
        <f t="shared" si="0"/>
        <v>Сб</v>
      </c>
      <c r="Y2" s="45" t="str">
        <f t="shared" si="0"/>
        <v>Вс</v>
      </c>
      <c r="Z2" s="45" t="str">
        <f t="shared" si="0"/>
        <v>Пн</v>
      </c>
      <c r="AA2" s="45" t="str">
        <f t="shared" si="0"/>
        <v>Вт</v>
      </c>
      <c r="AB2" s="45" t="str">
        <f t="shared" si="0"/>
        <v>Ср</v>
      </c>
      <c r="AC2" s="45" t="str">
        <f t="shared" si="0"/>
        <v>Чт</v>
      </c>
      <c r="AD2" s="45" t="str">
        <f t="shared" si="0"/>
        <v>Пт</v>
      </c>
      <c r="AE2" s="45" t="str">
        <f t="shared" si="0"/>
        <v>Сб</v>
      </c>
      <c r="AF2" s="45" t="str">
        <f t="shared" si="0"/>
        <v>Вс</v>
      </c>
      <c r="AG2" s="45" t="str">
        <f t="shared" si="0"/>
        <v>Пн</v>
      </c>
      <c r="AH2" s="51" t="s">
        <v>3</v>
      </c>
      <c r="AI2" s="51" t="s">
        <v>4</v>
      </c>
      <c r="AJ2" s="51" t="s">
        <v>15</v>
      </c>
      <c r="AK2" s="51" t="s">
        <v>6</v>
      </c>
      <c r="AL2" s="51" t="s">
        <v>18</v>
      </c>
      <c r="AM2" s="32"/>
      <c r="AN2" s="45" t="str">
        <f t="shared" ref="AN2" si="1">TEXT(WEEKDAY(AN1,11)+1,"ддд")</f>
        <v>Вт</v>
      </c>
      <c r="AO2" s="45" t="str">
        <f t="shared" ref="AO2" si="2">TEXT(WEEKDAY(AO1,11)+1,"ддд")</f>
        <v>Ср</v>
      </c>
      <c r="AP2" s="45" t="str">
        <f t="shared" ref="AP2" si="3">TEXT(WEEKDAY(AP1,11)+1,"ддд")</f>
        <v>Чт</v>
      </c>
      <c r="AQ2" s="45" t="str">
        <f t="shared" ref="AQ2" si="4">TEXT(WEEKDAY(AQ1,11)+1,"ддд")</f>
        <v>Пт</v>
      </c>
      <c r="AR2" s="45" t="str">
        <f t="shared" ref="AR2" si="5">TEXT(WEEKDAY(AR1,11)+1,"ддд")</f>
        <v>Сб</v>
      </c>
      <c r="AS2" s="45" t="str">
        <f t="shared" ref="AS2" si="6">TEXT(WEEKDAY(AS1,11)+1,"ддд")</f>
        <v>Вс</v>
      </c>
      <c r="AT2" s="45" t="str">
        <f t="shared" ref="AT2" si="7">TEXT(WEEKDAY(AT1,11)+1,"ддд")</f>
        <v>Пн</v>
      </c>
      <c r="AU2" s="45" t="str">
        <f t="shared" ref="AU2" si="8">TEXT(WEEKDAY(AU1,11)+1,"ддд")</f>
        <v>Вт</v>
      </c>
      <c r="AV2" s="45" t="str">
        <f t="shared" ref="AV2" si="9">TEXT(WEEKDAY(AV1,11)+1,"ддд")</f>
        <v>Ср</v>
      </c>
      <c r="AW2" s="45" t="str">
        <f t="shared" ref="AW2" si="10">TEXT(WEEKDAY(AW1,11)+1,"ддд")</f>
        <v>Чт</v>
      </c>
      <c r="AX2" s="45" t="str">
        <f t="shared" ref="AX2" si="11">TEXT(WEEKDAY(AX1,11)+1,"ддд")</f>
        <v>Пт</v>
      </c>
      <c r="AY2" s="45" t="str">
        <f t="shared" ref="AY2" si="12">TEXT(WEEKDAY(AY1,11)+1,"ддд")</f>
        <v>Сб</v>
      </c>
      <c r="AZ2" s="45" t="str">
        <f t="shared" ref="AZ2" si="13">TEXT(WEEKDAY(AZ1,11)+1,"ддд")</f>
        <v>Вс</v>
      </c>
      <c r="BA2" s="45" t="str">
        <f t="shared" ref="BA2" si="14">TEXT(WEEKDAY(BA1,11)+1,"ддд")</f>
        <v>Пн</v>
      </c>
      <c r="BB2" s="45" t="str">
        <f t="shared" ref="BB2" si="15">TEXT(WEEKDAY(BB1,11)+1,"ддд")</f>
        <v>Вт</v>
      </c>
      <c r="BC2" s="45" t="str">
        <f t="shared" ref="BC2" si="16">TEXT(WEEKDAY(BC1,11)+1,"ддд")</f>
        <v>Ср</v>
      </c>
      <c r="BD2" s="45" t="str">
        <f t="shared" ref="BD2" si="17">TEXT(WEEKDAY(BD1,11)+1,"ддд")</f>
        <v>Чт</v>
      </c>
      <c r="BE2" s="45" t="str">
        <f t="shared" ref="BE2" si="18">TEXT(WEEKDAY(BE1,11)+1,"ддд")</f>
        <v>Пт</v>
      </c>
      <c r="BF2" s="45" t="str">
        <f t="shared" ref="BF2" si="19">TEXT(WEEKDAY(BF1,11)+1,"ддд")</f>
        <v>Сб</v>
      </c>
      <c r="BG2" s="45" t="str">
        <f t="shared" ref="BG2" si="20">TEXT(WEEKDAY(BG1,11)+1,"ддд")</f>
        <v>Вс</v>
      </c>
      <c r="BH2" s="45" t="str">
        <f t="shared" ref="BH2" si="21">TEXT(WEEKDAY(BH1,11)+1,"ддд")</f>
        <v>Пн</v>
      </c>
      <c r="BI2" s="45" t="str">
        <f t="shared" ref="BI2" si="22">TEXT(WEEKDAY(BI1,11)+1,"ддд")</f>
        <v>Вт</v>
      </c>
      <c r="BJ2" s="45" t="str">
        <f t="shared" ref="BJ2" si="23">TEXT(WEEKDAY(BJ1,11)+1,"ддд")</f>
        <v>Ср</v>
      </c>
      <c r="BK2" s="45" t="str">
        <f t="shared" ref="BK2" si="24">TEXT(WEEKDAY(BK1,11)+1,"ддд")</f>
        <v>Чт</v>
      </c>
      <c r="BL2" s="45" t="str">
        <f t="shared" ref="BL2" si="25">TEXT(WEEKDAY(BL1,11)+1,"ддд")</f>
        <v>Пт</v>
      </c>
      <c r="BM2" s="45" t="str">
        <f t="shared" ref="BM2" si="26">TEXT(WEEKDAY(BM1,11)+1,"ддд")</f>
        <v>Сб</v>
      </c>
      <c r="BN2" s="45" t="str">
        <f t="shared" ref="BN2" si="27">TEXT(WEEKDAY(BN1,11)+1,"ддд")</f>
        <v>Вс</v>
      </c>
      <c r="BO2" s="45" t="str">
        <f t="shared" ref="BO2" si="28">TEXT(WEEKDAY(BO1,11)+1,"ддд")</f>
        <v>Пн</v>
      </c>
      <c r="BP2" s="45" t="str">
        <f t="shared" ref="BP2" si="29">TEXT(WEEKDAY(BP1,11)+1,"ддд")</f>
        <v>Вт</v>
      </c>
      <c r="BQ2" s="45" t="str">
        <f t="shared" ref="BQ2" si="30">TEXT(WEEKDAY(BQ1,11)+1,"ддд")</f>
        <v>Ср</v>
      </c>
      <c r="BR2" s="45" t="str">
        <f t="shared" ref="BR2" si="31">TEXT(WEEKDAY(BR1,11)+1,"ддд")</f>
        <v>Чт</v>
      </c>
      <c r="BS2" s="13" t="s">
        <v>3</v>
      </c>
      <c r="BT2" s="13" t="s">
        <v>4</v>
      </c>
      <c r="BU2" s="13" t="s">
        <v>15</v>
      </c>
      <c r="BV2" s="13" t="s">
        <v>6</v>
      </c>
      <c r="BW2" s="13" t="s">
        <v>18</v>
      </c>
      <c r="BX2" s="13"/>
      <c r="BY2" s="45" t="str">
        <f t="shared" ref="BY2" si="32">TEXT(WEEKDAY(BY1,11)+1,"ддд")</f>
        <v>Пт</v>
      </c>
      <c r="BZ2" s="45" t="str">
        <f t="shared" ref="BZ2" si="33">TEXT(WEEKDAY(BZ1,11)+1,"ддд")</f>
        <v>Сб</v>
      </c>
      <c r="CA2" s="45" t="str">
        <f t="shared" ref="CA2" si="34">TEXT(WEEKDAY(CA1,11)+1,"ддд")</f>
        <v>Вс</v>
      </c>
      <c r="CB2" s="45" t="str">
        <f t="shared" ref="CB2" si="35">TEXT(WEEKDAY(CB1,11)+1,"ддд")</f>
        <v>Пн</v>
      </c>
      <c r="CC2" s="45" t="str">
        <f t="shared" ref="CC2" si="36">TEXT(WEEKDAY(CC1,11)+1,"ддд")</f>
        <v>Вт</v>
      </c>
      <c r="CD2" s="45" t="str">
        <f t="shared" ref="CD2" si="37">TEXT(WEEKDAY(CD1,11)+1,"ддд")</f>
        <v>Ср</v>
      </c>
      <c r="CE2" s="45" t="str">
        <f t="shared" ref="CE2" si="38">TEXT(WEEKDAY(CE1,11)+1,"ддд")</f>
        <v>Чт</v>
      </c>
      <c r="CF2" s="45" t="str">
        <f t="shared" ref="CF2" si="39">TEXT(WEEKDAY(CF1,11)+1,"ддд")</f>
        <v>Пт</v>
      </c>
      <c r="CG2" s="45" t="str">
        <f t="shared" ref="CG2" si="40">TEXT(WEEKDAY(CG1,11)+1,"ддд")</f>
        <v>Сб</v>
      </c>
      <c r="CH2" s="45" t="str">
        <f t="shared" ref="CH2" si="41">TEXT(WEEKDAY(CH1,11)+1,"ддд")</f>
        <v>Вс</v>
      </c>
      <c r="CI2" s="45" t="str">
        <f t="shared" ref="CI2" si="42">TEXT(WEEKDAY(CI1,11)+1,"ддд")</f>
        <v>Пн</v>
      </c>
      <c r="CJ2" s="45" t="str">
        <f t="shared" ref="CJ2" si="43">TEXT(WEEKDAY(CJ1,11)+1,"ддд")</f>
        <v>Вт</v>
      </c>
      <c r="CK2" s="45" t="str">
        <f t="shared" ref="CK2" si="44">TEXT(WEEKDAY(CK1,11)+1,"ддд")</f>
        <v>Ср</v>
      </c>
      <c r="CL2" s="45" t="str">
        <f t="shared" ref="CL2" si="45">TEXT(WEEKDAY(CL1,11)+1,"ддд")</f>
        <v>Чт</v>
      </c>
      <c r="CM2" s="45" t="str">
        <f t="shared" ref="CM2" si="46">TEXT(WEEKDAY(CM1,11)+1,"ддд")</f>
        <v>Пт</v>
      </c>
      <c r="CN2" s="45" t="str">
        <f t="shared" ref="CN2" si="47">TEXT(WEEKDAY(CN1,11)+1,"ддд")</f>
        <v>Сб</v>
      </c>
      <c r="CO2" s="45" t="str">
        <f t="shared" ref="CO2" si="48">TEXT(WEEKDAY(CO1,11)+1,"ддд")</f>
        <v>Вс</v>
      </c>
      <c r="CP2" s="45" t="str">
        <f t="shared" ref="CP2" si="49">TEXT(WEEKDAY(CP1,11)+1,"ддд")</f>
        <v>Пн</v>
      </c>
      <c r="CQ2" s="45" t="str">
        <f t="shared" ref="CQ2" si="50">TEXT(WEEKDAY(CQ1,11)+1,"ддд")</f>
        <v>Вт</v>
      </c>
      <c r="CR2" s="45" t="str">
        <f t="shared" ref="CR2" si="51">TEXT(WEEKDAY(CR1,11)+1,"ддд")</f>
        <v>Ср</v>
      </c>
      <c r="CS2" s="45" t="str">
        <f t="shared" ref="CS2" si="52">TEXT(WEEKDAY(CS1,11)+1,"ддд")</f>
        <v>Чт</v>
      </c>
      <c r="CT2" s="45" t="str">
        <f t="shared" ref="CT2" si="53">TEXT(WEEKDAY(CT1,11)+1,"ддд")</f>
        <v>Пт</v>
      </c>
      <c r="CU2" s="45" t="str">
        <f t="shared" ref="CU2" si="54">TEXT(WEEKDAY(CU1,11)+1,"ддд")</f>
        <v>Сб</v>
      </c>
      <c r="CV2" s="45" t="str">
        <f t="shared" ref="CV2" si="55">TEXT(WEEKDAY(CV1,11)+1,"ддд")</f>
        <v>Вс</v>
      </c>
      <c r="CW2" s="45" t="str">
        <f t="shared" ref="CW2" si="56">TEXT(WEEKDAY(CW1,11)+1,"ддд")</f>
        <v>Пн</v>
      </c>
      <c r="CX2" s="45" t="str">
        <f t="shared" ref="CX2" si="57">TEXT(WEEKDAY(CX1,11)+1,"ддд")</f>
        <v>Вт</v>
      </c>
      <c r="CY2" s="45" t="str">
        <f t="shared" ref="CY2" si="58">TEXT(WEEKDAY(CY1,11)+1,"ддд")</f>
        <v>Ср</v>
      </c>
      <c r="CZ2" s="45" t="str">
        <f t="shared" ref="CZ2" si="59">TEXT(WEEKDAY(CZ1,11)+1,"ддд")</f>
        <v>Чт</v>
      </c>
      <c r="DA2" s="45" t="str">
        <f t="shared" ref="DA2" si="60">TEXT(WEEKDAY(DA1,11)+1,"ддд")</f>
        <v>Пт</v>
      </c>
      <c r="DB2" s="45" t="str">
        <f t="shared" ref="DB2" si="61">TEXT(WEEKDAY(DB1,11)+1,"ддд")</f>
        <v>Сб</v>
      </c>
      <c r="DC2" s="13" t="s">
        <v>3</v>
      </c>
      <c r="DD2" s="13" t="s">
        <v>4</v>
      </c>
      <c r="DE2" s="13" t="s">
        <v>15</v>
      </c>
      <c r="DF2" s="13" t="s">
        <v>6</v>
      </c>
      <c r="DG2" s="13" t="s">
        <v>18</v>
      </c>
      <c r="DH2" s="13"/>
      <c r="DI2" s="45" t="str">
        <f t="shared" ref="DI2" si="62">TEXT(WEEKDAY(DI1,11)+1,"ддд")</f>
        <v>Вс</v>
      </c>
      <c r="DJ2" s="45" t="str">
        <f t="shared" ref="DJ2" si="63">TEXT(WEEKDAY(DJ1,11)+1,"ддд")</f>
        <v>Пн</v>
      </c>
      <c r="DK2" s="45" t="str">
        <f t="shared" ref="DK2" si="64">TEXT(WEEKDAY(DK1,11)+1,"ддд")</f>
        <v>Вт</v>
      </c>
      <c r="DL2" s="45" t="str">
        <f t="shared" ref="DL2" si="65">TEXT(WEEKDAY(DL1,11)+1,"ддд")</f>
        <v>Ср</v>
      </c>
      <c r="DM2" s="45" t="str">
        <f t="shared" ref="DM2" si="66">TEXT(WEEKDAY(DM1,11)+1,"ддд")</f>
        <v>Чт</v>
      </c>
      <c r="DN2" s="45" t="str">
        <f t="shared" ref="DN2" si="67">TEXT(WEEKDAY(DN1,11)+1,"ддд")</f>
        <v>Пт</v>
      </c>
      <c r="DO2" s="45" t="str">
        <f t="shared" ref="DO2" si="68">TEXT(WEEKDAY(DO1,11)+1,"ддд")</f>
        <v>Сб</v>
      </c>
      <c r="DP2" s="45" t="str">
        <f t="shared" ref="DP2" si="69">TEXT(WEEKDAY(DP1,11)+1,"ддд")</f>
        <v>Вс</v>
      </c>
      <c r="DQ2" s="45" t="str">
        <f t="shared" ref="DQ2" si="70">TEXT(WEEKDAY(DQ1,11)+1,"ддд")</f>
        <v>Пн</v>
      </c>
      <c r="DR2" s="45" t="str">
        <f t="shared" ref="DR2" si="71">TEXT(WEEKDAY(DR1,11)+1,"ддд")</f>
        <v>Вт</v>
      </c>
      <c r="DS2" s="45" t="str">
        <f t="shared" ref="DS2" si="72">TEXT(WEEKDAY(DS1,11)+1,"ддд")</f>
        <v>Ср</v>
      </c>
      <c r="DT2" s="45" t="str">
        <f t="shared" ref="DT2" si="73">TEXT(WEEKDAY(DT1,11)+1,"ддд")</f>
        <v>Чт</v>
      </c>
      <c r="DU2" s="45" t="str">
        <f t="shared" ref="DU2" si="74">TEXT(WEEKDAY(DU1,11)+1,"ддд")</f>
        <v>Пт</v>
      </c>
      <c r="DV2" s="45" t="str">
        <f t="shared" ref="DV2" si="75">TEXT(WEEKDAY(DV1,11)+1,"ддд")</f>
        <v>Сб</v>
      </c>
      <c r="DW2" s="45" t="str">
        <f t="shared" ref="DW2" si="76">TEXT(WEEKDAY(DW1,11)+1,"ддд")</f>
        <v>Вс</v>
      </c>
      <c r="DX2" s="45" t="str">
        <f t="shared" ref="DX2" si="77">TEXT(WEEKDAY(DX1,11)+1,"ддд")</f>
        <v>Пн</v>
      </c>
      <c r="DY2" s="45" t="str">
        <f t="shared" ref="DY2" si="78">TEXT(WEEKDAY(DY1,11)+1,"ддд")</f>
        <v>Вт</v>
      </c>
      <c r="DZ2" s="45" t="str">
        <f t="shared" ref="DZ2" si="79">TEXT(WEEKDAY(DZ1,11)+1,"ддд")</f>
        <v>Ср</v>
      </c>
      <c r="EA2" s="45" t="str">
        <f t="shared" ref="EA2" si="80">TEXT(WEEKDAY(EA1,11)+1,"ддд")</f>
        <v>Чт</v>
      </c>
      <c r="EB2" s="45" t="str">
        <f t="shared" ref="EB2" si="81">TEXT(WEEKDAY(EB1,11)+1,"ддд")</f>
        <v>Пт</v>
      </c>
      <c r="EC2" s="45" t="str">
        <f t="shared" ref="EC2" si="82">TEXT(WEEKDAY(EC1,11)+1,"ддд")</f>
        <v>Сб</v>
      </c>
      <c r="ED2" s="45" t="str">
        <f t="shared" ref="ED2" si="83">TEXT(WEEKDAY(ED1,11)+1,"ддд")</f>
        <v>Вс</v>
      </c>
      <c r="EE2" s="45" t="str">
        <f t="shared" ref="EE2" si="84">TEXT(WEEKDAY(EE1,11)+1,"ддд")</f>
        <v>Пн</v>
      </c>
      <c r="EF2" s="45" t="str">
        <f t="shared" ref="EF2" si="85">TEXT(WEEKDAY(EF1,11)+1,"ддд")</f>
        <v>Вт</v>
      </c>
      <c r="EG2" s="45" t="str">
        <f t="shared" ref="EG2" si="86">TEXT(WEEKDAY(EG1,11)+1,"ддд")</f>
        <v>Ср</v>
      </c>
      <c r="EH2" s="45" t="str">
        <f t="shared" ref="EH2" si="87">TEXT(WEEKDAY(EH1,11)+1,"ддд")</f>
        <v>Чт</v>
      </c>
      <c r="EI2" s="45" t="str">
        <f t="shared" ref="EI2" si="88">TEXT(WEEKDAY(EI1,11)+1,"ддд")</f>
        <v>Пт</v>
      </c>
      <c r="EJ2" s="45" t="str">
        <f t="shared" ref="EJ2" si="89">TEXT(WEEKDAY(EJ1,11)+1,"ддд")</f>
        <v>Сб</v>
      </c>
      <c r="EK2" s="45" t="str">
        <f t="shared" ref="EK2" si="90">TEXT(WEEKDAY(EK1,11)+1,"ддд")</f>
        <v>Вс</v>
      </c>
      <c r="EL2" s="45" t="str">
        <f t="shared" ref="EL2" si="91">TEXT(WEEKDAY(EL1,11)+1,"ддд")</f>
        <v>Пн</v>
      </c>
      <c r="EM2" s="45" t="str">
        <f t="shared" ref="EM2" si="92">TEXT(WEEKDAY(EM1,11)+1,"ддд")</f>
        <v>Вт</v>
      </c>
      <c r="EN2" s="13" t="s">
        <v>3</v>
      </c>
      <c r="EO2" s="13" t="s">
        <v>4</v>
      </c>
      <c r="EP2" s="13" t="s">
        <v>15</v>
      </c>
      <c r="EQ2" s="13" t="s">
        <v>6</v>
      </c>
      <c r="ER2" s="13" t="s">
        <v>18</v>
      </c>
    </row>
    <row r="3" spans="1:148" s="28" customFormat="1" x14ac:dyDescent="0.25">
      <c r="A3" s="24">
        <v>1</v>
      </c>
      <c r="B3" s="25" t="s">
        <v>35</v>
      </c>
      <c r="C3" s="25"/>
      <c r="D3" s="26" t="s">
        <v>33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34</v>
      </c>
      <c r="O3" s="26"/>
      <c r="P3" s="26" t="s">
        <v>33</v>
      </c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7">
        <f>COUNTIFS(D3:AG3,"К")+COUNTIFS(D3:AG3,"Я")</f>
        <v>2</v>
      </c>
      <c r="AI3" s="27">
        <f>SUMIFS(D4:AG4,D3:AG3,"К")+SUMIFS(D4:AG4,D3:AG3,"Я")</f>
        <v>20</v>
      </c>
      <c r="AJ3" s="27">
        <f>SUMIFS(D4:AG4,D3:AG3,"К")</f>
        <v>0</v>
      </c>
      <c r="AK3" s="27">
        <f>SUMIFS(D4:AG4,D3:AG3,"Я")</f>
        <v>20</v>
      </c>
      <c r="AL3" s="27">
        <f>SUMIFS(D4:AG4,D3:AG3,"в")</f>
        <v>8</v>
      </c>
      <c r="AM3" s="32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7">
        <f>COUNTIFS(AN3:BR3,"К")+COUNTIFS(AN3:BR3,"Я")</f>
        <v>0</v>
      </c>
      <c r="BT3" s="27" t="e">
        <f>SUMIFS(#REF!,AN3:BR3,"К")+SUMIFS(#REF!,AN3:BR3,"Я")</f>
        <v>#REF!</v>
      </c>
      <c r="BU3" s="27" t="e">
        <f>SUMIFS(#REF!,AN3:BR3,"К")</f>
        <v>#REF!</v>
      </c>
      <c r="BV3" s="27" t="e">
        <f>SUMIFS(#REF!,AN3:BR3,"Я")</f>
        <v>#REF!</v>
      </c>
      <c r="BW3" s="27" t="e">
        <f>SUMIFS(#REF!,AN3:BR3,"в")</f>
        <v>#REF!</v>
      </c>
      <c r="BX3" s="32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7">
        <f>COUNTIFS(BY3:DB3,"К")+COUNTIFS(BY3:DB3,"Я")</f>
        <v>0</v>
      </c>
      <c r="DD3" s="27" t="e">
        <f>SUMIFS(#REF!,BY3:DB3,"К")+SUMIFS(#REF!,BY3:DB3,"Я")</f>
        <v>#REF!</v>
      </c>
      <c r="DE3" s="27" t="e">
        <f>SUMIFS(#REF!,BY3:DB3,"К")</f>
        <v>#REF!</v>
      </c>
      <c r="DF3" s="27" t="e">
        <f>SUMIFS(#REF!,BY3:DB3,"Я")</f>
        <v>#REF!</v>
      </c>
      <c r="DG3" s="27" t="e">
        <f>SUMIFS(#REF!,BY3:DB3,"в")</f>
        <v>#REF!</v>
      </c>
      <c r="DH3" s="32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7">
        <f>COUNTIFS(DI3:EM3,"К")+COUNTIFS(DI3:EM3,"Я")</f>
        <v>0</v>
      </c>
      <c r="EO3" s="27" t="e">
        <f>SUMIFS(#REF!,DI3:EM3,"К")+SUMIFS(#REF!,DI3:EM3,"Я")</f>
        <v>#REF!</v>
      </c>
      <c r="EP3" s="27" t="e">
        <f>SUMIFS(#REF!,DI3:EM3,"К")</f>
        <v>#REF!</v>
      </c>
      <c r="EQ3" s="27" t="e">
        <f>SUMIFS(#REF!,DI3:EM3,"Я")</f>
        <v>#REF!</v>
      </c>
      <c r="ER3" s="27" t="e">
        <f>SUMIFS(#REF!,DI3:EM3,"в")</f>
        <v>#REF!</v>
      </c>
    </row>
    <row r="4" spans="1:148" s="28" customFormat="1" x14ac:dyDescent="0.25">
      <c r="A4" s="48"/>
      <c r="B4" s="49"/>
      <c r="C4" s="49"/>
      <c r="D4" s="26">
        <v>10</v>
      </c>
      <c r="E4" s="26">
        <v>10</v>
      </c>
      <c r="F4" s="26">
        <v>10</v>
      </c>
      <c r="G4" s="26">
        <v>10</v>
      </c>
      <c r="H4" s="26">
        <v>10</v>
      </c>
      <c r="I4" s="26">
        <v>10</v>
      </c>
      <c r="J4" s="26"/>
      <c r="K4" s="26"/>
      <c r="L4" s="26"/>
      <c r="M4" s="26"/>
      <c r="N4" s="26">
        <v>8</v>
      </c>
      <c r="O4" s="26"/>
      <c r="P4" s="26">
        <v>10</v>
      </c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50"/>
      <c r="AI4" s="50"/>
      <c r="AJ4" s="50"/>
      <c r="AK4" s="50"/>
      <c r="AL4" s="50"/>
      <c r="AM4" s="32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50"/>
      <c r="BT4" s="50"/>
      <c r="BU4" s="50"/>
      <c r="BV4" s="50"/>
      <c r="BW4" s="50"/>
      <c r="BX4" s="32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50"/>
      <c r="DD4" s="50"/>
      <c r="DE4" s="50"/>
      <c r="DF4" s="50"/>
      <c r="DG4" s="50"/>
      <c r="DH4" s="32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50"/>
      <c r="EO4" s="50"/>
      <c r="EP4" s="50"/>
      <c r="EQ4" s="50"/>
      <c r="ER4" s="50"/>
    </row>
    <row r="5" spans="1:148" x14ac:dyDescent="0.25">
      <c r="A5" s="53">
        <v>2</v>
      </c>
      <c r="B5" s="16" t="s">
        <v>50</v>
      </c>
      <c r="C5" s="16"/>
      <c r="D5" s="52" t="s">
        <v>33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17">
        <f>COUNTIFS(D5:AG5,"К")+COUNTIFS(D5:AG5,"Я")</f>
        <v>1</v>
      </c>
      <c r="AI5" s="17">
        <f>SUMIFS(D6:AG6,D5:AG5,"К")+SUMIFS(D6:AG6,D5:AG5,"Я")</f>
        <v>8</v>
      </c>
      <c r="AJ5" s="17">
        <f>SUMIFS(D6:AG6,D5:AG5,"К")</f>
        <v>0</v>
      </c>
      <c r="AK5" s="17">
        <f>SUMIFS(D6:AG6,D5:AG5,"Я")</f>
        <v>8</v>
      </c>
      <c r="AL5" s="17">
        <f>SUMIFS(D6:AG6,D5:AG5,"в")</f>
        <v>0</v>
      </c>
      <c r="AM5" s="32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7">
        <f t="shared" ref="BS5" si="93">COUNTIFS(AN5:BR5,"К")+COUNTIFS(AN5:BR5,"Я")</f>
        <v>0</v>
      </c>
      <c r="BT5" s="17">
        <f t="shared" ref="BT5" si="94">SUMIFS(AN6:BR6,AN5:BR5,"К")+SUMIFS(AN6:BR6,AN5:BR5,"Я")</f>
        <v>0</v>
      </c>
      <c r="BU5" s="17">
        <f t="shared" ref="BU5" si="95">SUMIFS(AN6:BR6,AN5:BR5,"К")</f>
        <v>0</v>
      </c>
      <c r="BV5" s="17">
        <f t="shared" ref="BV5" si="96">SUMIFS(AN6:BR6,AN5:BR5,"Я")</f>
        <v>0</v>
      </c>
      <c r="BW5" s="17">
        <f t="shared" ref="BW5" si="97">SUMIFS(AN6:BR6,AN5:BR5,"в")</f>
        <v>0</v>
      </c>
      <c r="BX5" s="32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17">
        <f t="shared" ref="DC5" si="98">COUNTIFS(BY5:DB5,"К")+COUNTIFS(BY5:DB5,"Я")</f>
        <v>0</v>
      </c>
      <c r="DD5" s="17">
        <f t="shared" ref="DD5" si="99">SUMIFS(BY6:DB6,BY5:DB5,"К")+SUMIFS(BY6:DB6,BY5:DB5,"Я")</f>
        <v>0</v>
      </c>
      <c r="DE5" s="17">
        <f t="shared" ref="DE5" si="100">SUMIFS(BY6:DB6,BY5:DB5,"К")</f>
        <v>0</v>
      </c>
      <c r="DF5" s="17">
        <f t="shared" ref="DF5" si="101">SUMIFS(BY6:DB6,BY5:DB5,"Я")</f>
        <v>0</v>
      </c>
      <c r="DG5" s="17">
        <f t="shared" ref="DG5" si="102">SUMIFS(BY6:DB6,BY5:DB5,"в")</f>
        <v>0</v>
      </c>
      <c r="DH5" s="32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17">
        <f t="shared" ref="EN5" si="103">COUNTIFS(DI5:EM5,"К")+COUNTIFS(DI5:EM5,"Я")</f>
        <v>0</v>
      </c>
      <c r="EO5" s="17">
        <f t="shared" ref="EO5" si="104">SUMIFS(DI6:EM6,DI5:EM5,"К")+SUMIFS(DI6:EM6,DI5:EM5,"Я")</f>
        <v>0</v>
      </c>
      <c r="EP5" s="17">
        <f t="shared" ref="EP5" si="105">SUMIFS(DI6:EM6,DI5:EM5,"К")</f>
        <v>0</v>
      </c>
      <c r="EQ5" s="17">
        <f t="shared" ref="EQ5" si="106">SUMIFS(DI6:EM6,DI5:EM5,"Я")</f>
        <v>0</v>
      </c>
      <c r="ER5" s="17">
        <f t="shared" ref="ER5" si="107">SUMIFS(DI6:EM6,DI5:EM5,"в")</f>
        <v>0</v>
      </c>
    </row>
    <row r="6" spans="1:148" x14ac:dyDescent="0.25">
      <c r="A6" s="15"/>
      <c r="B6" s="15"/>
      <c r="C6" s="15"/>
      <c r="D6" s="52">
        <v>8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18"/>
      <c r="AI6" s="18"/>
      <c r="AJ6" s="18"/>
      <c r="AK6" s="18"/>
      <c r="AL6" s="18"/>
      <c r="AM6" s="32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18"/>
      <c r="BT6" s="18"/>
      <c r="BU6" s="18"/>
      <c r="BV6" s="18"/>
      <c r="BW6" s="18"/>
      <c r="BX6" s="32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18"/>
      <c r="DD6" s="18"/>
      <c r="DE6" s="18"/>
      <c r="DF6" s="18"/>
      <c r="DG6" s="18"/>
      <c r="DH6" s="32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18"/>
      <c r="EO6" s="18"/>
      <c r="EP6" s="18"/>
      <c r="EQ6" s="18"/>
      <c r="ER6" s="18"/>
    </row>
    <row r="7" spans="1:148" s="28" customFormat="1" x14ac:dyDescent="0.25">
      <c r="A7" s="24">
        <v>3</v>
      </c>
      <c r="B7" s="25" t="s">
        <v>49</v>
      </c>
      <c r="C7" s="2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7">
        <f>COUNTIFS(D7:AG7,"К")+COUNTIFS(D7:AG7,"Я")</f>
        <v>0</v>
      </c>
      <c r="AI7" s="27">
        <f>SUMIFS(D8:AG8,D7:AG7,"К")+SUMIFS(D8:AG8,D7:AG7,"Я")</f>
        <v>0</v>
      </c>
      <c r="AJ7" s="27">
        <f>SUMIFS(D8:AG8,D7:AG7,"К")</f>
        <v>0</v>
      </c>
      <c r="AK7" s="27">
        <f>SUMIFS(D8:AG8,D7:AG7,"Я")</f>
        <v>0</v>
      </c>
      <c r="AL7" s="27">
        <f>SUMIFS(D8:AG8,D7:AG7,"в")</f>
        <v>0</v>
      </c>
      <c r="AM7" s="32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7">
        <f t="shared" ref="BS7" si="108">COUNTIFS(AN7:BR7,"К")+COUNTIFS(AN7:BR7,"Я")</f>
        <v>0</v>
      </c>
      <c r="BT7" s="27">
        <f t="shared" ref="BT7" si="109">SUMIFS(AN8:BR8,AN7:BR7,"К")+SUMIFS(AN8:BR8,AN7:BR7,"Я")</f>
        <v>0</v>
      </c>
      <c r="BU7" s="27">
        <f t="shared" ref="BU7" si="110">SUMIFS(AN8:BR8,AN7:BR7,"К")</f>
        <v>0</v>
      </c>
      <c r="BV7" s="27">
        <f t="shared" ref="BV7" si="111">SUMIFS(AN8:BR8,AN7:BR7,"Я")</f>
        <v>0</v>
      </c>
      <c r="BW7" s="27">
        <f t="shared" ref="BW7" si="112">SUMIFS(AN8:BR8,AN7:BR7,"в")</f>
        <v>0</v>
      </c>
      <c r="BX7" s="32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>
        <f t="shared" ref="DC7" si="113">COUNTIFS(BY7:DB7,"К")+COUNTIFS(BY7:DB7,"Я")</f>
        <v>0</v>
      </c>
      <c r="DD7" s="27">
        <f t="shared" ref="DD7" si="114">SUMIFS(BY8:DB8,BY7:DB7,"К")+SUMIFS(BY8:DB8,BY7:DB7,"Я")</f>
        <v>0</v>
      </c>
      <c r="DE7" s="27">
        <f t="shared" ref="DE7" si="115">SUMIFS(BY8:DB8,BY7:DB7,"К")</f>
        <v>0</v>
      </c>
      <c r="DF7" s="27">
        <f t="shared" ref="DF7" si="116">SUMIFS(BY8:DB8,BY7:DB7,"Я")</f>
        <v>0</v>
      </c>
      <c r="DG7" s="27">
        <f t="shared" ref="DG7" si="117">SUMIFS(BY8:DB8,BY7:DB7,"в")</f>
        <v>0</v>
      </c>
      <c r="DH7" s="32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7">
        <f t="shared" ref="EN7" si="118">COUNTIFS(DI7:EM7,"К")+COUNTIFS(DI7:EM7,"Я")</f>
        <v>0</v>
      </c>
      <c r="EO7" s="27">
        <f t="shared" ref="EO7" si="119">SUMIFS(DI8:EM8,DI7:EM7,"К")+SUMIFS(DI8:EM8,DI7:EM7,"Я")</f>
        <v>0</v>
      </c>
      <c r="EP7" s="27">
        <f t="shared" ref="EP7" si="120">SUMIFS(DI8:EM8,DI7:EM7,"К")</f>
        <v>0</v>
      </c>
      <c r="EQ7" s="27">
        <f t="shared" ref="EQ7" si="121">SUMIFS(DI8:EM8,DI7:EM7,"Я")</f>
        <v>0</v>
      </c>
      <c r="ER7" s="27">
        <f t="shared" ref="ER7" si="122">SUMIFS(DI8:EM8,DI7:EM7,"в")</f>
        <v>0</v>
      </c>
    </row>
    <row r="8" spans="1:148" s="28" customFormat="1" x14ac:dyDescent="0.25">
      <c r="A8" s="29"/>
      <c r="B8" s="29"/>
      <c r="C8" s="29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30"/>
      <c r="AI8" s="30"/>
      <c r="AJ8" s="30"/>
      <c r="AK8" s="30"/>
      <c r="AL8" s="30"/>
      <c r="AM8" s="32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30"/>
      <c r="BT8" s="30"/>
      <c r="BU8" s="30"/>
      <c r="BV8" s="30"/>
      <c r="BW8" s="30"/>
      <c r="BX8" s="32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30"/>
      <c r="DD8" s="30"/>
      <c r="DE8" s="30"/>
      <c r="DF8" s="30"/>
      <c r="DG8" s="30"/>
      <c r="DH8" s="32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30"/>
      <c r="EO8" s="30"/>
      <c r="EP8" s="30"/>
      <c r="EQ8" s="30"/>
      <c r="ER8" s="30"/>
    </row>
    <row r="9" spans="1:148" x14ac:dyDescent="0.25">
      <c r="A9" s="53">
        <v>4</v>
      </c>
      <c r="B9" s="16" t="s">
        <v>51</v>
      </c>
      <c r="C9" s="16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17">
        <f>COUNTIFS(D9:AG9,"К")+COUNTIFS(D9:AG9,"Я")</f>
        <v>0</v>
      </c>
      <c r="AI9" s="17">
        <f>SUMIFS(D10:AG10,D9:AG9,"К")+SUMIFS(D10:AG10,D9:AG9,"Я")</f>
        <v>0</v>
      </c>
      <c r="AJ9" s="17">
        <f>SUMIFS(D10:AG10,D9:AG9,"К")</f>
        <v>0</v>
      </c>
      <c r="AK9" s="17">
        <f>SUMIFS(D10:AG10,D9:AG9,"Я")</f>
        <v>0</v>
      </c>
      <c r="AL9" s="17">
        <f>SUMIFS(D10:AG10,D9:AG9,"в")</f>
        <v>0</v>
      </c>
      <c r="AM9" s="32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17">
        <f t="shared" ref="BS9" si="123">COUNTIFS(AN9:BR9,"К")+COUNTIFS(AN9:BR9,"Я")</f>
        <v>0</v>
      </c>
      <c r="BT9" s="17">
        <f t="shared" ref="BT9" si="124">SUMIFS(AN10:BR10,AN9:BR9,"К")+SUMIFS(AN10:BR10,AN9:BR9,"Я")</f>
        <v>0</v>
      </c>
      <c r="BU9" s="17">
        <f t="shared" ref="BU9" si="125">SUMIFS(AN10:BR10,AN9:BR9,"К")</f>
        <v>0</v>
      </c>
      <c r="BV9" s="17">
        <f t="shared" ref="BV9" si="126">SUMIFS(AN10:BR10,AN9:BR9,"Я")</f>
        <v>0</v>
      </c>
      <c r="BW9" s="17">
        <f t="shared" ref="BW9" si="127">SUMIFS(AN10:BR10,AN9:BR9,"в")</f>
        <v>0</v>
      </c>
      <c r="BX9" s="32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17">
        <f t="shared" ref="DC9" si="128">COUNTIFS(BY9:DB9,"К")+COUNTIFS(BY9:DB9,"Я")</f>
        <v>0</v>
      </c>
      <c r="DD9" s="17">
        <f t="shared" ref="DD9" si="129">SUMIFS(BY10:DB10,BY9:DB9,"К")+SUMIFS(BY10:DB10,BY9:DB9,"Я")</f>
        <v>0</v>
      </c>
      <c r="DE9" s="17">
        <f t="shared" ref="DE9" si="130">SUMIFS(BY10:DB10,BY9:DB9,"К")</f>
        <v>0</v>
      </c>
      <c r="DF9" s="17">
        <f t="shared" ref="DF9" si="131">SUMIFS(BY10:DB10,BY9:DB9,"Я")</f>
        <v>0</v>
      </c>
      <c r="DG9" s="17">
        <f t="shared" ref="DG9" si="132">SUMIFS(BY10:DB10,BY9:DB9,"в")</f>
        <v>0</v>
      </c>
      <c r="DH9" s="32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17">
        <f t="shared" ref="EN9" si="133">COUNTIFS(DI9:EM9,"К")+COUNTIFS(DI9:EM9,"Я")</f>
        <v>0</v>
      </c>
      <c r="EO9" s="17">
        <f t="shared" ref="EO9" si="134">SUMIFS(DI10:EM10,DI9:EM9,"К")+SUMIFS(DI10:EM10,DI9:EM9,"Я")</f>
        <v>0</v>
      </c>
      <c r="EP9" s="17">
        <f t="shared" ref="EP9" si="135">SUMIFS(DI10:EM10,DI9:EM9,"К")</f>
        <v>0</v>
      </c>
      <c r="EQ9" s="17">
        <f t="shared" ref="EQ9" si="136">SUMIFS(DI10:EM10,DI9:EM9,"Я")</f>
        <v>0</v>
      </c>
      <c r="ER9" s="17">
        <f t="shared" ref="ER9" si="137">SUMIFS(DI10:EM10,DI9:EM9,"в")</f>
        <v>0</v>
      </c>
    </row>
    <row r="10" spans="1:148" x14ac:dyDescent="0.25">
      <c r="A10" s="15"/>
      <c r="B10" s="15"/>
      <c r="C10" s="47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18"/>
      <c r="AI10" s="18"/>
      <c r="AJ10" s="18"/>
      <c r="AK10" s="18"/>
      <c r="AL10" s="18"/>
      <c r="AM10" s="32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18"/>
      <c r="BT10" s="18"/>
      <c r="BU10" s="18"/>
      <c r="BV10" s="18"/>
      <c r="BW10" s="18"/>
      <c r="BX10" s="32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18"/>
      <c r="DD10" s="18"/>
      <c r="DE10" s="18"/>
      <c r="DF10" s="18"/>
      <c r="DG10" s="18"/>
      <c r="DH10" s="32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18"/>
      <c r="EO10" s="18"/>
      <c r="EP10" s="18"/>
      <c r="EQ10" s="18"/>
      <c r="ER10" s="18"/>
    </row>
    <row r="11" spans="1:148" s="28" customFormat="1" x14ac:dyDescent="0.25">
      <c r="A11" s="24">
        <v>5</v>
      </c>
      <c r="B11" s="25" t="s">
        <v>52</v>
      </c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7">
        <f>COUNTIFS(D11:AG11,"К")+COUNTIFS(D11:AG11,"Я")</f>
        <v>0</v>
      </c>
      <c r="AI11" s="27">
        <f>SUMIFS(D12:AG12,D11:AG11,"К")+SUMIFS(D12:AG12,D11:AG11,"Я")</f>
        <v>0</v>
      </c>
      <c r="AJ11" s="27">
        <f>SUMIFS(D12:AG12,D11:AG11,"К")</f>
        <v>0</v>
      </c>
      <c r="AK11" s="27">
        <f>SUMIFS(D12:AG12,D11:AG11,"Я")</f>
        <v>0</v>
      </c>
      <c r="AL11" s="27">
        <f>SUMIFS(D12:AG12,D11:AG11,"в")</f>
        <v>0</v>
      </c>
      <c r="AM11" s="32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7">
        <f t="shared" ref="BS11" si="138">COUNTIFS(AN11:BR11,"К")+COUNTIFS(AN11:BR11,"Я")</f>
        <v>0</v>
      </c>
      <c r="BT11" s="27">
        <f t="shared" ref="BT11" si="139">SUMIFS(AN12:BR12,AN11:BR11,"К")+SUMIFS(AN12:BR12,AN11:BR11,"Я")</f>
        <v>0</v>
      </c>
      <c r="BU11" s="27">
        <f t="shared" ref="BU11" si="140">SUMIFS(AN12:BR12,AN11:BR11,"К")</f>
        <v>0</v>
      </c>
      <c r="BV11" s="27">
        <f t="shared" ref="BV11" si="141">SUMIFS(AN12:BR12,AN11:BR11,"Я")</f>
        <v>0</v>
      </c>
      <c r="BW11" s="27">
        <f t="shared" ref="BW11" si="142">SUMIFS(AN12:BR12,AN11:BR11,"в")</f>
        <v>0</v>
      </c>
      <c r="BX11" s="32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7">
        <f t="shared" ref="DC11" si="143">COUNTIFS(BY11:DB11,"К")+COUNTIFS(BY11:DB11,"Я")</f>
        <v>0</v>
      </c>
      <c r="DD11" s="27">
        <f t="shared" ref="DD11" si="144">SUMIFS(BY12:DB12,BY11:DB11,"К")+SUMIFS(BY12:DB12,BY11:DB11,"Я")</f>
        <v>0</v>
      </c>
      <c r="DE11" s="27">
        <f t="shared" ref="DE11" si="145">SUMIFS(BY12:DB12,BY11:DB11,"К")</f>
        <v>0</v>
      </c>
      <c r="DF11" s="27">
        <f t="shared" ref="DF11" si="146">SUMIFS(BY12:DB12,BY11:DB11,"Я")</f>
        <v>0</v>
      </c>
      <c r="DG11" s="27">
        <f t="shared" ref="DG11" si="147">SUMIFS(BY12:DB12,BY11:DB11,"в")</f>
        <v>0</v>
      </c>
      <c r="DH11" s="32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7">
        <f t="shared" ref="EN11" si="148">COUNTIFS(DI11:EM11,"К")+COUNTIFS(DI11:EM11,"Я")</f>
        <v>0</v>
      </c>
      <c r="EO11" s="27">
        <f t="shared" ref="EO11" si="149">SUMIFS(DI12:EM12,DI11:EM11,"К")+SUMIFS(DI12:EM12,DI11:EM11,"Я")</f>
        <v>0</v>
      </c>
      <c r="EP11" s="27">
        <f t="shared" ref="EP11" si="150">SUMIFS(DI12:EM12,DI11:EM11,"К")</f>
        <v>0</v>
      </c>
      <c r="EQ11" s="27">
        <f t="shared" ref="EQ11" si="151">SUMIFS(DI12:EM12,DI11:EM11,"Я")</f>
        <v>0</v>
      </c>
      <c r="ER11" s="27">
        <f t="shared" ref="ER11" si="152">SUMIFS(DI12:EM12,DI11:EM11,"в")</f>
        <v>0</v>
      </c>
    </row>
    <row r="12" spans="1:148" s="28" customFormat="1" x14ac:dyDescent="0.25">
      <c r="A12" s="29"/>
      <c r="B12" s="29"/>
      <c r="C12" s="29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30"/>
      <c r="AI12" s="30"/>
      <c r="AJ12" s="30"/>
      <c r="AK12" s="30"/>
      <c r="AL12" s="30"/>
      <c r="AM12" s="32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30"/>
      <c r="BT12" s="30"/>
      <c r="BU12" s="30"/>
      <c r="BV12" s="30"/>
      <c r="BW12" s="30"/>
      <c r="BX12" s="32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30"/>
      <c r="DD12" s="30"/>
      <c r="DE12" s="30"/>
      <c r="DF12" s="30"/>
      <c r="DG12" s="30"/>
      <c r="DH12" s="32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30"/>
      <c r="EO12" s="30"/>
      <c r="EP12" s="30"/>
      <c r="EQ12" s="30"/>
      <c r="ER12" s="30"/>
    </row>
    <row r="13" spans="1:148" x14ac:dyDescent="0.25">
      <c r="A13" s="53">
        <v>6</v>
      </c>
      <c r="B13" s="16"/>
      <c r="C13" s="16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17">
        <f>COUNTIFS(D13:AG13,"К")+COUNTIFS(D13:AG13,"Я")</f>
        <v>0</v>
      </c>
      <c r="AI13" s="17">
        <f>SUMIFS(D14:AG14,D13:AG13,"К")+SUMIFS(D14:AG14,D13:AG13,"Я")</f>
        <v>0</v>
      </c>
      <c r="AJ13" s="17">
        <f>SUMIFS(D14:AG14,D13:AG13,"К")</f>
        <v>0</v>
      </c>
      <c r="AK13" s="17">
        <f>SUMIFS(D14:AG14,D13:AG13,"Я")</f>
        <v>0</v>
      </c>
      <c r="AL13" s="17">
        <f>SUMIFS(D14:AG14,D13:AG13,"в")</f>
        <v>0</v>
      </c>
      <c r="AM13" s="32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17">
        <f t="shared" ref="BS13" si="153">COUNTIFS(AN13:BR13,"К")+COUNTIFS(AN13:BR13,"Я")</f>
        <v>0</v>
      </c>
      <c r="BT13" s="17">
        <f t="shared" ref="BT13" si="154">SUMIFS(AN14:BR14,AN13:BR13,"К")+SUMIFS(AN14:BR14,AN13:BR13,"Я")</f>
        <v>0</v>
      </c>
      <c r="BU13" s="17">
        <f t="shared" ref="BU13" si="155">SUMIFS(AN14:BR14,AN13:BR13,"К")</f>
        <v>0</v>
      </c>
      <c r="BV13" s="17">
        <f t="shared" ref="BV13" si="156">SUMIFS(AN14:BR14,AN13:BR13,"Я")</f>
        <v>0</v>
      </c>
      <c r="BW13" s="17">
        <f t="shared" ref="BW13" si="157">SUMIFS(AN14:BR14,AN13:BR13,"в")</f>
        <v>0</v>
      </c>
      <c r="BX13" s="32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17">
        <f t="shared" ref="DC13" si="158">COUNTIFS(BY13:DB13,"К")+COUNTIFS(BY13:DB13,"Я")</f>
        <v>0</v>
      </c>
      <c r="DD13" s="17">
        <f t="shared" ref="DD13" si="159">SUMIFS(BY14:DB14,BY13:DB13,"К")+SUMIFS(BY14:DB14,BY13:DB13,"Я")</f>
        <v>0</v>
      </c>
      <c r="DE13" s="17">
        <f t="shared" ref="DE13" si="160">SUMIFS(BY14:DB14,BY13:DB13,"К")</f>
        <v>0</v>
      </c>
      <c r="DF13" s="17">
        <f t="shared" ref="DF13" si="161">SUMIFS(BY14:DB14,BY13:DB13,"Я")</f>
        <v>0</v>
      </c>
      <c r="DG13" s="17">
        <f t="shared" ref="DG13" si="162">SUMIFS(BY14:DB14,BY13:DB13,"в")</f>
        <v>0</v>
      </c>
      <c r="DH13" s="32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17">
        <f t="shared" ref="EN13" si="163">COUNTIFS(DI13:EM13,"К")+COUNTIFS(DI13:EM13,"Я")</f>
        <v>0</v>
      </c>
      <c r="EO13" s="17">
        <f t="shared" ref="EO13" si="164">SUMIFS(DI14:EM14,DI13:EM13,"К")+SUMIFS(DI14:EM14,DI13:EM13,"Я")</f>
        <v>0</v>
      </c>
      <c r="EP13" s="17">
        <f t="shared" ref="EP13" si="165">SUMIFS(DI14:EM14,DI13:EM13,"К")</f>
        <v>0</v>
      </c>
      <c r="EQ13" s="17">
        <f t="shared" ref="EQ13" si="166">SUMIFS(DI14:EM14,DI13:EM13,"Я")</f>
        <v>0</v>
      </c>
      <c r="ER13" s="17">
        <f t="shared" ref="ER13" si="167">SUMIFS(DI14:EM14,DI13:EM13,"в")</f>
        <v>0</v>
      </c>
    </row>
    <row r="14" spans="1:148" x14ac:dyDescent="0.25">
      <c r="A14" s="15"/>
      <c r="B14" s="15"/>
      <c r="C14" s="15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18"/>
      <c r="AI14" s="18"/>
      <c r="AJ14" s="18"/>
      <c r="AK14" s="18"/>
      <c r="AL14" s="18"/>
      <c r="AM14" s="32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18"/>
      <c r="BT14" s="18"/>
      <c r="BU14" s="18"/>
      <c r="BV14" s="18"/>
      <c r="BW14" s="18"/>
      <c r="BX14" s="32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18"/>
      <c r="DD14" s="18"/>
      <c r="DE14" s="18"/>
      <c r="DF14" s="18"/>
      <c r="DG14" s="18"/>
      <c r="DH14" s="32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18"/>
      <c r="EO14" s="18"/>
      <c r="EP14" s="18"/>
      <c r="EQ14" s="18"/>
      <c r="ER14" s="18"/>
    </row>
    <row r="15" spans="1:148" s="28" customFormat="1" x14ac:dyDescent="0.25">
      <c r="A15" s="24">
        <v>7</v>
      </c>
      <c r="B15" s="25"/>
      <c r="C15" s="25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7">
        <f>COUNTIFS(D15:AG15,"К")+COUNTIFS(D15:AG15,"Я")</f>
        <v>0</v>
      </c>
      <c r="AI15" s="27">
        <f>SUMIFS(D16:AG16,D15:AG15,"К")+SUMIFS(D16:AG16,D15:AG15,"Я")</f>
        <v>0</v>
      </c>
      <c r="AJ15" s="27">
        <f>SUMIFS(D16:AG16,D15:AG15,"К")</f>
        <v>0</v>
      </c>
      <c r="AK15" s="27">
        <f>SUMIFS(D16:AG16,D15:AG15,"Я")</f>
        <v>0</v>
      </c>
      <c r="AL15" s="27">
        <f>SUMIFS(D16:AG16,D15:AG15,"в")</f>
        <v>0</v>
      </c>
      <c r="AM15" s="32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7">
        <f t="shared" ref="BS15" si="168">COUNTIFS(AN15:BR15,"К")+COUNTIFS(AN15:BR15,"Я")</f>
        <v>0</v>
      </c>
      <c r="BT15" s="27">
        <f t="shared" ref="BT15" si="169">SUMIFS(AN16:BR16,AN15:BR15,"К")+SUMIFS(AN16:BR16,AN15:BR15,"Я")</f>
        <v>0</v>
      </c>
      <c r="BU15" s="27">
        <f t="shared" ref="BU15" si="170">SUMIFS(AN16:BR16,AN15:BR15,"К")</f>
        <v>0</v>
      </c>
      <c r="BV15" s="27">
        <f t="shared" ref="BV15" si="171">SUMIFS(AN16:BR16,AN15:BR15,"Я")</f>
        <v>0</v>
      </c>
      <c r="BW15" s="27">
        <f t="shared" ref="BW15" si="172">SUMIFS(AN16:BR16,AN15:BR15,"в")</f>
        <v>0</v>
      </c>
      <c r="BX15" s="32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7">
        <f t="shared" ref="DC15" si="173">COUNTIFS(BY15:DB15,"К")+COUNTIFS(BY15:DB15,"Я")</f>
        <v>0</v>
      </c>
      <c r="DD15" s="27">
        <f t="shared" ref="DD15" si="174">SUMIFS(BY16:DB16,BY15:DB15,"К")+SUMIFS(BY16:DB16,BY15:DB15,"Я")</f>
        <v>0</v>
      </c>
      <c r="DE15" s="27">
        <f t="shared" ref="DE15" si="175">SUMIFS(BY16:DB16,BY15:DB15,"К")</f>
        <v>0</v>
      </c>
      <c r="DF15" s="27">
        <f t="shared" ref="DF15" si="176">SUMIFS(BY16:DB16,BY15:DB15,"Я")</f>
        <v>0</v>
      </c>
      <c r="DG15" s="27">
        <f t="shared" ref="DG15" si="177">SUMIFS(BY16:DB16,BY15:DB15,"в")</f>
        <v>0</v>
      </c>
      <c r="DH15" s="32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7">
        <f t="shared" ref="EN15" si="178">COUNTIFS(DI15:EM15,"К")+COUNTIFS(DI15:EM15,"Я")</f>
        <v>0</v>
      </c>
      <c r="EO15" s="27">
        <f t="shared" ref="EO15" si="179">SUMIFS(DI16:EM16,DI15:EM15,"К")+SUMIFS(DI16:EM16,DI15:EM15,"Я")</f>
        <v>0</v>
      </c>
      <c r="EP15" s="27">
        <f t="shared" ref="EP15" si="180">SUMIFS(DI16:EM16,DI15:EM15,"К")</f>
        <v>0</v>
      </c>
      <c r="EQ15" s="27">
        <f t="shared" ref="EQ15" si="181">SUMIFS(DI16:EM16,DI15:EM15,"Я")</f>
        <v>0</v>
      </c>
      <c r="ER15" s="27">
        <f t="shared" ref="ER15" si="182">SUMIFS(DI16:EM16,DI15:EM15,"в")</f>
        <v>0</v>
      </c>
    </row>
    <row r="16" spans="1:148" s="28" customFormat="1" x14ac:dyDescent="0.25">
      <c r="A16" s="29"/>
      <c r="B16" s="29"/>
      <c r="C16" s="29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30"/>
      <c r="AI16" s="30"/>
      <c r="AJ16" s="30"/>
      <c r="AK16" s="30"/>
      <c r="AL16" s="30"/>
      <c r="AM16" s="32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30"/>
      <c r="BT16" s="30"/>
      <c r="BU16" s="30"/>
      <c r="BV16" s="30"/>
      <c r="BW16" s="30"/>
      <c r="BX16" s="32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30"/>
      <c r="DD16" s="30"/>
      <c r="DE16" s="30"/>
      <c r="DF16" s="30"/>
      <c r="DG16" s="30"/>
      <c r="DH16" s="32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30"/>
      <c r="EO16" s="30"/>
      <c r="EP16" s="30"/>
      <c r="EQ16" s="30"/>
      <c r="ER16" s="30"/>
    </row>
    <row r="17" spans="1:148" x14ac:dyDescent="0.25">
      <c r="A17" s="53">
        <v>8</v>
      </c>
      <c r="B17" s="16"/>
      <c r="C17" s="16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17">
        <f>COUNTIFS(D17:AG17,"К")+COUNTIFS(D17:AG17,"Я")</f>
        <v>0</v>
      </c>
      <c r="AI17" s="17">
        <f>SUMIFS(D18:AG18,D17:AG17,"К")+SUMIFS(D18:AG18,D17:AG17,"Я")</f>
        <v>0</v>
      </c>
      <c r="AJ17" s="17">
        <f>SUMIFS(D18:AG18,D17:AG17,"К")</f>
        <v>0</v>
      </c>
      <c r="AK17" s="17">
        <f>SUMIFS(D18:AG18,D17:AG17,"Я")</f>
        <v>0</v>
      </c>
      <c r="AL17" s="17">
        <f>SUMIFS(D18:AG18,D17:AG17,"в")</f>
        <v>0</v>
      </c>
      <c r="AM17" s="32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17">
        <f t="shared" ref="BS17" si="183">COUNTIFS(AN17:BR17,"К")+COUNTIFS(AN17:BR17,"Я")</f>
        <v>0</v>
      </c>
      <c r="BT17" s="17">
        <f t="shared" ref="BT17" si="184">SUMIFS(AN18:BR18,AN17:BR17,"К")+SUMIFS(AN18:BR18,AN17:BR17,"Я")</f>
        <v>0</v>
      </c>
      <c r="BU17" s="17">
        <f t="shared" ref="BU17" si="185">SUMIFS(AN18:BR18,AN17:BR17,"К")</f>
        <v>0</v>
      </c>
      <c r="BV17" s="17">
        <f t="shared" ref="BV17" si="186">SUMIFS(AN18:BR18,AN17:BR17,"Я")</f>
        <v>0</v>
      </c>
      <c r="BW17" s="17">
        <f t="shared" ref="BW17" si="187">SUMIFS(AN18:BR18,AN17:BR17,"в")</f>
        <v>0</v>
      </c>
      <c r="BX17" s="32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17">
        <f t="shared" ref="DC17" si="188">COUNTIFS(BY17:DB17,"К")+COUNTIFS(BY17:DB17,"Я")</f>
        <v>0</v>
      </c>
      <c r="DD17" s="17">
        <f t="shared" ref="DD17" si="189">SUMIFS(BY18:DB18,BY17:DB17,"К")+SUMIFS(BY18:DB18,BY17:DB17,"Я")</f>
        <v>0</v>
      </c>
      <c r="DE17" s="17">
        <f t="shared" ref="DE17" si="190">SUMIFS(BY18:DB18,BY17:DB17,"К")</f>
        <v>0</v>
      </c>
      <c r="DF17" s="17">
        <f t="shared" ref="DF17" si="191">SUMIFS(BY18:DB18,BY17:DB17,"Я")</f>
        <v>0</v>
      </c>
      <c r="DG17" s="17">
        <f t="shared" ref="DG17" si="192">SUMIFS(BY18:DB18,BY17:DB17,"в")</f>
        <v>0</v>
      </c>
      <c r="DH17" s="32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17">
        <f t="shared" ref="EN17" si="193">COUNTIFS(DI17:EM17,"К")+COUNTIFS(DI17:EM17,"Я")</f>
        <v>0</v>
      </c>
      <c r="EO17" s="17">
        <f t="shared" ref="EO17" si="194">SUMIFS(DI18:EM18,DI17:EM17,"К")+SUMIFS(DI18:EM18,DI17:EM17,"Я")</f>
        <v>0</v>
      </c>
      <c r="EP17" s="17">
        <f t="shared" ref="EP17" si="195">SUMIFS(DI18:EM18,DI17:EM17,"К")</f>
        <v>0</v>
      </c>
      <c r="EQ17" s="17">
        <f t="shared" ref="EQ17" si="196">SUMIFS(DI18:EM18,DI17:EM17,"Я")</f>
        <v>0</v>
      </c>
      <c r="ER17" s="17">
        <f t="shared" ref="ER17" si="197">SUMIFS(DI18:EM18,DI17:EM17,"в")</f>
        <v>0</v>
      </c>
    </row>
    <row r="18" spans="1:148" x14ac:dyDescent="0.25">
      <c r="A18" s="15"/>
      <c r="B18" s="15"/>
      <c r="C18" s="1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18"/>
      <c r="AI18" s="18"/>
      <c r="AJ18" s="18"/>
      <c r="AK18" s="18"/>
      <c r="AL18" s="18"/>
      <c r="AM18" s="32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18"/>
      <c r="BT18" s="18"/>
      <c r="BU18" s="18"/>
      <c r="BV18" s="18"/>
      <c r="BW18" s="18"/>
      <c r="BX18" s="32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18"/>
      <c r="DD18" s="18"/>
      <c r="DE18" s="18"/>
      <c r="DF18" s="18"/>
      <c r="DG18" s="18"/>
      <c r="DH18" s="32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18"/>
      <c r="EO18" s="18"/>
      <c r="EP18" s="18"/>
      <c r="EQ18" s="18"/>
      <c r="ER18" s="18"/>
    </row>
    <row r="19" spans="1:148" s="28" customFormat="1" x14ac:dyDescent="0.25">
      <c r="A19" s="24">
        <v>9</v>
      </c>
      <c r="B19" s="25"/>
      <c r="C19" s="25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>
        <f>COUNTIFS(D19:AG19,"К")+COUNTIFS(D19:AG19,"Я")</f>
        <v>0</v>
      </c>
      <c r="AI19" s="27">
        <f>SUMIFS(D20:AG20,D19:AG19,"К")+SUMIFS(D20:AG20,D19:AG19,"Я")</f>
        <v>0</v>
      </c>
      <c r="AJ19" s="27">
        <f>SUMIFS(D20:AG20,D19:AG19,"К")</f>
        <v>0</v>
      </c>
      <c r="AK19" s="27">
        <f>SUMIFS(D20:AG20,D19:AG19,"Я")</f>
        <v>0</v>
      </c>
      <c r="AL19" s="27">
        <f>SUMIFS(D20:AG20,D19:AG19,"в")</f>
        <v>0</v>
      </c>
      <c r="AM19" s="32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7">
        <f t="shared" ref="BS19" si="198">COUNTIFS(AN19:BR19,"К")+COUNTIFS(AN19:BR19,"Я")</f>
        <v>0</v>
      </c>
      <c r="BT19" s="27">
        <f t="shared" ref="BT19" si="199">SUMIFS(AN20:BR20,AN19:BR19,"К")+SUMIFS(AN20:BR20,AN19:BR19,"Я")</f>
        <v>0</v>
      </c>
      <c r="BU19" s="27">
        <f t="shared" ref="BU19" si="200">SUMIFS(AN20:BR20,AN19:BR19,"К")</f>
        <v>0</v>
      </c>
      <c r="BV19" s="27">
        <f t="shared" ref="BV19" si="201">SUMIFS(AN20:BR20,AN19:BR19,"Я")</f>
        <v>0</v>
      </c>
      <c r="BW19" s="27">
        <f t="shared" ref="BW19" si="202">SUMIFS(AN20:BR20,AN19:BR19,"в")</f>
        <v>0</v>
      </c>
      <c r="BX19" s="32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7">
        <f t="shared" ref="DC19" si="203">COUNTIFS(BY19:DB19,"К")+COUNTIFS(BY19:DB19,"Я")</f>
        <v>0</v>
      </c>
      <c r="DD19" s="27">
        <f t="shared" ref="DD19" si="204">SUMIFS(BY20:DB20,BY19:DB19,"К")+SUMIFS(BY20:DB20,BY19:DB19,"Я")</f>
        <v>0</v>
      </c>
      <c r="DE19" s="27">
        <f t="shared" ref="DE19" si="205">SUMIFS(BY20:DB20,BY19:DB19,"К")</f>
        <v>0</v>
      </c>
      <c r="DF19" s="27">
        <f t="shared" ref="DF19" si="206">SUMIFS(BY20:DB20,BY19:DB19,"Я")</f>
        <v>0</v>
      </c>
      <c r="DG19" s="27">
        <f t="shared" ref="DG19" si="207">SUMIFS(BY20:DB20,BY19:DB19,"в")</f>
        <v>0</v>
      </c>
      <c r="DH19" s="32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7">
        <f t="shared" ref="EN19" si="208">COUNTIFS(DI19:EM19,"К")+COUNTIFS(DI19:EM19,"Я")</f>
        <v>0</v>
      </c>
      <c r="EO19" s="27">
        <f t="shared" ref="EO19" si="209">SUMIFS(DI20:EM20,DI19:EM19,"К")+SUMIFS(DI20:EM20,DI19:EM19,"Я")</f>
        <v>0</v>
      </c>
      <c r="EP19" s="27">
        <f t="shared" ref="EP19" si="210">SUMIFS(DI20:EM20,DI19:EM19,"К")</f>
        <v>0</v>
      </c>
      <c r="EQ19" s="27">
        <f t="shared" ref="EQ19" si="211">SUMIFS(DI20:EM20,DI19:EM19,"Я")</f>
        <v>0</v>
      </c>
      <c r="ER19" s="27">
        <f t="shared" ref="ER19" si="212">SUMIFS(DI20:EM20,DI19:EM19,"в")</f>
        <v>0</v>
      </c>
    </row>
    <row r="20" spans="1:148" s="28" customFormat="1" x14ac:dyDescent="0.25">
      <c r="A20" s="29"/>
      <c r="B20" s="29"/>
      <c r="C20" s="29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30"/>
      <c r="AI20" s="30"/>
      <c r="AJ20" s="30"/>
      <c r="AK20" s="30"/>
      <c r="AL20" s="30"/>
      <c r="AM20" s="32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30"/>
      <c r="BT20" s="30"/>
      <c r="BU20" s="30"/>
      <c r="BV20" s="30"/>
      <c r="BW20" s="30"/>
      <c r="BX20" s="32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30"/>
      <c r="DD20" s="30"/>
      <c r="DE20" s="30"/>
      <c r="DF20" s="30"/>
      <c r="DG20" s="30"/>
      <c r="DH20" s="32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30"/>
      <c r="EO20" s="30"/>
      <c r="EP20" s="30"/>
      <c r="EQ20" s="30"/>
      <c r="ER20" s="30"/>
    </row>
    <row r="21" spans="1:148" x14ac:dyDescent="0.25">
      <c r="A21" s="53">
        <v>10</v>
      </c>
      <c r="B21" s="16"/>
      <c r="C21" s="16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17">
        <f>COUNTIFS(D21:AG21,"К")+COUNTIFS(D21:AG21,"Я")</f>
        <v>0</v>
      </c>
      <c r="AI21" s="17">
        <f>SUMIFS(D22:AG22,D21:AG21,"К")+SUMIFS(D22:AG22,D21:AG21,"Я")</f>
        <v>0</v>
      </c>
      <c r="AJ21" s="17">
        <f>SUMIFS(D22:AG22,D21:AG21,"К")</f>
        <v>0</v>
      </c>
      <c r="AK21" s="17">
        <f>SUMIFS(D22:AG22,D21:AG21,"Я")</f>
        <v>0</v>
      </c>
      <c r="AL21" s="17">
        <f>SUMIFS(D22:AG22,D21:AG21,"в")</f>
        <v>0</v>
      </c>
      <c r="AM21" s="32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17">
        <f t="shared" ref="BS21" si="213">COUNTIFS(AN21:BR21,"К")+COUNTIFS(AN21:BR21,"Я")</f>
        <v>0</v>
      </c>
      <c r="BT21" s="17">
        <f t="shared" ref="BT21" si="214">SUMIFS(AN22:BR22,AN21:BR21,"К")+SUMIFS(AN22:BR22,AN21:BR21,"Я")</f>
        <v>0</v>
      </c>
      <c r="BU21" s="17">
        <f t="shared" ref="BU21" si="215">SUMIFS(AN22:BR22,AN21:BR21,"К")</f>
        <v>0</v>
      </c>
      <c r="BV21" s="17">
        <f t="shared" ref="BV21" si="216">SUMIFS(AN22:BR22,AN21:BR21,"Я")</f>
        <v>0</v>
      </c>
      <c r="BW21" s="17">
        <f t="shared" ref="BW21" si="217">SUMIFS(AN22:BR22,AN21:BR21,"в")</f>
        <v>0</v>
      </c>
      <c r="BX21" s="32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17">
        <f t="shared" ref="DC21" si="218">COUNTIFS(BY21:DB21,"К")+COUNTIFS(BY21:DB21,"Я")</f>
        <v>0</v>
      </c>
      <c r="DD21" s="17">
        <f t="shared" ref="DD21" si="219">SUMIFS(BY22:DB22,BY21:DB21,"К")+SUMIFS(BY22:DB22,BY21:DB21,"Я")</f>
        <v>0</v>
      </c>
      <c r="DE21" s="17">
        <f t="shared" ref="DE21" si="220">SUMIFS(BY22:DB22,BY21:DB21,"К")</f>
        <v>0</v>
      </c>
      <c r="DF21" s="17">
        <f t="shared" ref="DF21" si="221">SUMIFS(BY22:DB22,BY21:DB21,"Я")</f>
        <v>0</v>
      </c>
      <c r="DG21" s="17">
        <f t="shared" ref="DG21" si="222">SUMIFS(BY22:DB22,BY21:DB21,"в")</f>
        <v>0</v>
      </c>
      <c r="DH21" s="32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17">
        <f t="shared" ref="EN21" si="223">COUNTIFS(DI21:EM21,"К")+COUNTIFS(DI21:EM21,"Я")</f>
        <v>0</v>
      </c>
      <c r="EO21" s="17">
        <f t="shared" ref="EO21" si="224">SUMIFS(DI22:EM22,DI21:EM21,"К")+SUMIFS(DI22:EM22,DI21:EM21,"Я")</f>
        <v>0</v>
      </c>
      <c r="EP21" s="17">
        <f t="shared" ref="EP21" si="225">SUMIFS(DI22:EM22,DI21:EM21,"К")</f>
        <v>0</v>
      </c>
      <c r="EQ21" s="17">
        <f t="shared" ref="EQ21" si="226">SUMIFS(DI22:EM22,DI21:EM21,"Я")</f>
        <v>0</v>
      </c>
      <c r="ER21" s="17">
        <f t="shared" ref="ER21" si="227">SUMIFS(DI22:EM22,DI21:EM21,"в")</f>
        <v>0</v>
      </c>
    </row>
    <row r="22" spans="1:148" x14ac:dyDescent="0.25">
      <c r="A22" s="15"/>
      <c r="B22" s="15"/>
      <c r="C22" s="1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18"/>
      <c r="AI22" s="18"/>
      <c r="AJ22" s="18"/>
      <c r="AK22" s="18"/>
      <c r="AL22" s="18"/>
      <c r="AM22" s="32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18"/>
      <c r="BT22" s="18"/>
      <c r="BU22" s="18"/>
      <c r="BV22" s="18"/>
      <c r="BW22" s="18"/>
      <c r="BX22" s="32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18"/>
      <c r="DD22" s="18"/>
      <c r="DE22" s="18"/>
      <c r="DF22" s="18"/>
      <c r="DG22" s="18"/>
      <c r="DH22" s="32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18"/>
      <c r="EO22" s="18"/>
      <c r="EP22" s="18"/>
      <c r="EQ22" s="18"/>
      <c r="ER22" s="18"/>
    </row>
    <row r="23" spans="1:148" s="28" customFormat="1" ht="16.5" customHeight="1" x14ac:dyDescent="0.25">
      <c r="A23" s="24">
        <v>11</v>
      </c>
      <c r="B23" s="25"/>
      <c r="C23" s="25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>
        <f>COUNTIFS(D23:AG23,"К")+COUNTIFS(D23:AG23,"Я")</f>
        <v>0</v>
      </c>
      <c r="AI23" s="27">
        <f>SUMIFS(D24:AG24,D23:AG23,"К")+SUMIFS(D24:AG24,D23:AG23,"Я")</f>
        <v>0</v>
      </c>
      <c r="AJ23" s="27">
        <f>SUMIFS(D24:AG24,D23:AG23,"К")</f>
        <v>0</v>
      </c>
      <c r="AK23" s="27">
        <f>SUMIFS(D24:AG24,D23:AG23,"Я")</f>
        <v>0</v>
      </c>
      <c r="AL23" s="27">
        <f>SUMIFS(D24:AG24,D23:AG23,"в")</f>
        <v>0</v>
      </c>
      <c r="AM23" s="32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7">
        <f t="shared" ref="BS23" si="228">COUNTIFS(AN23:BR23,"К")+COUNTIFS(AN23:BR23,"Я")</f>
        <v>0</v>
      </c>
      <c r="BT23" s="27">
        <f t="shared" ref="BT23" si="229">SUMIFS(AN24:BR24,AN23:BR23,"К")+SUMIFS(AN24:BR24,AN23:BR23,"Я")</f>
        <v>0</v>
      </c>
      <c r="BU23" s="27">
        <f t="shared" ref="BU23" si="230">SUMIFS(AN24:BR24,AN23:BR23,"К")</f>
        <v>0</v>
      </c>
      <c r="BV23" s="27">
        <f t="shared" ref="BV23" si="231">SUMIFS(AN24:BR24,AN23:BR23,"Я")</f>
        <v>0</v>
      </c>
      <c r="BW23" s="27">
        <f t="shared" ref="BW23" si="232">SUMIFS(AN24:BR24,AN23:BR23,"в")</f>
        <v>0</v>
      </c>
      <c r="BX23" s="32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7">
        <f t="shared" ref="DC23" si="233">COUNTIFS(BY23:DB23,"К")+COUNTIFS(BY23:DB23,"Я")</f>
        <v>0</v>
      </c>
      <c r="DD23" s="27">
        <f t="shared" ref="DD23" si="234">SUMIFS(BY24:DB24,BY23:DB23,"К")+SUMIFS(BY24:DB24,BY23:DB23,"Я")</f>
        <v>0</v>
      </c>
      <c r="DE23" s="27">
        <f t="shared" ref="DE23" si="235">SUMIFS(BY24:DB24,BY23:DB23,"К")</f>
        <v>0</v>
      </c>
      <c r="DF23" s="27">
        <f t="shared" ref="DF23" si="236">SUMIFS(BY24:DB24,BY23:DB23,"Я")</f>
        <v>0</v>
      </c>
      <c r="DG23" s="27">
        <f t="shared" ref="DG23" si="237">SUMIFS(BY24:DB24,BY23:DB23,"в")</f>
        <v>0</v>
      </c>
      <c r="DH23" s="32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7">
        <f t="shared" ref="EN23" si="238">COUNTIFS(DI23:EM23,"К")+COUNTIFS(DI23:EM23,"Я")</f>
        <v>0</v>
      </c>
      <c r="EO23" s="27">
        <f t="shared" ref="EO23" si="239">SUMIFS(DI24:EM24,DI23:EM23,"К")+SUMIFS(DI24:EM24,DI23:EM23,"Я")</f>
        <v>0</v>
      </c>
      <c r="EP23" s="27">
        <f t="shared" ref="EP23" si="240">SUMIFS(DI24:EM24,DI23:EM23,"К")</f>
        <v>0</v>
      </c>
      <c r="EQ23" s="27">
        <f t="shared" ref="EQ23" si="241">SUMIFS(DI24:EM24,DI23:EM23,"Я")</f>
        <v>0</v>
      </c>
      <c r="ER23" s="27">
        <f t="shared" ref="ER23" si="242">SUMIFS(DI24:EM24,DI23:EM23,"в")</f>
        <v>0</v>
      </c>
    </row>
    <row r="24" spans="1:148" s="28" customFormat="1" x14ac:dyDescent="0.25">
      <c r="A24" s="29"/>
      <c r="B24" s="29"/>
      <c r="C24" s="2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30"/>
      <c r="AI24" s="30"/>
      <c r="AJ24" s="30"/>
      <c r="AK24" s="30"/>
      <c r="AL24" s="30"/>
      <c r="AM24" s="32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30"/>
      <c r="BT24" s="30"/>
      <c r="BU24" s="30"/>
      <c r="BV24" s="30"/>
      <c r="BW24" s="30"/>
      <c r="BX24" s="32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30"/>
      <c r="DD24" s="30"/>
      <c r="DE24" s="30"/>
      <c r="DF24" s="30"/>
      <c r="DG24" s="30"/>
      <c r="DH24" s="32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30"/>
      <c r="EO24" s="30"/>
      <c r="EP24" s="30"/>
      <c r="EQ24" s="30"/>
      <c r="ER24" s="30"/>
    </row>
    <row r="25" spans="1:148" x14ac:dyDescent="0.25">
      <c r="A25" s="53">
        <v>12</v>
      </c>
      <c r="B25" s="16"/>
      <c r="C25" s="1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17">
        <f>COUNTIFS(D25:AG25,"К")+COUNTIFS(D25:AG25,"Я")</f>
        <v>0</v>
      </c>
      <c r="AI25" s="17">
        <f>SUMIFS(D26:AG26,D25:AG25,"К")+SUMIFS(D26:AG26,D25:AG25,"Я")</f>
        <v>0</v>
      </c>
      <c r="AJ25" s="17">
        <f>SUMIFS(D26:AG26,D25:AG25,"К")</f>
        <v>0</v>
      </c>
      <c r="AK25" s="17">
        <f>SUMIFS(D26:AG26,D25:AG25,"Я")</f>
        <v>0</v>
      </c>
      <c r="AL25" s="17">
        <f>SUMIFS(D26:AG26,D25:AG25,"в")</f>
        <v>0</v>
      </c>
      <c r="AM25" s="32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17">
        <f t="shared" ref="BS25" si="243">COUNTIFS(AN25:BR25,"К")+COUNTIFS(AN25:BR25,"Я")</f>
        <v>0</v>
      </c>
      <c r="BT25" s="17">
        <f t="shared" ref="BT25" si="244">SUMIFS(AN26:BR26,AN25:BR25,"К")+SUMIFS(AN26:BR26,AN25:BR25,"Я")</f>
        <v>0</v>
      </c>
      <c r="BU25" s="17">
        <f t="shared" ref="BU25" si="245">SUMIFS(AN26:BR26,AN25:BR25,"К")</f>
        <v>0</v>
      </c>
      <c r="BV25" s="17">
        <f t="shared" ref="BV25" si="246">SUMIFS(AN26:BR26,AN25:BR25,"Я")</f>
        <v>0</v>
      </c>
      <c r="BW25" s="17">
        <f t="shared" ref="BW25" si="247">SUMIFS(AN26:BR26,AN25:BR25,"в")</f>
        <v>0</v>
      </c>
      <c r="BX25" s="32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17">
        <f t="shared" ref="DC25" si="248">COUNTIFS(BY25:DB25,"К")+COUNTIFS(BY25:DB25,"Я")</f>
        <v>0</v>
      </c>
      <c r="DD25" s="17">
        <f t="shared" ref="DD25" si="249">SUMIFS(BY26:DB26,BY25:DB25,"К")+SUMIFS(BY26:DB26,BY25:DB25,"Я")</f>
        <v>0</v>
      </c>
      <c r="DE25" s="17">
        <f t="shared" ref="DE25" si="250">SUMIFS(BY26:DB26,BY25:DB25,"К")</f>
        <v>0</v>
      </c>
      <c r="DF25" s="17">
        <f t="shared" ref="DF25" si="251">SUMIFS(BY26:DB26,BY25:DB25,"Я")</f>
        <v>0</v>
      </c>
      <c r="DG25" s="17">
        <f t="shared" ref="DG25" si="252">SUMIFS(BY26:DB26,BY25:DB25,"в")</f>
        <v>0</v>
      </c>
      <c r="DH25" s="32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17">
        <f t="shared" ref="EN25" si="253">COUNTIFS(DI25:EM25,"К")+COUNTIFS(DI25:EM25,"Я")</f>
        <v>0</v>
      </c>
      <c r="EO25" s="17">
        <f t="shared" ref="EO25" si="254">SUMIFS(DI26:EM26,DI25:EM25,"К")+SUMIFS(DI26:EM26,DI25:EM25,"Я")</f>
        <v>0</v>
      </c>
      <c r="EP25" s="17">
        <f t="shared" ref="EP25" si="255">SUMIFS(DI26:EM26,DI25:EM25,"К")</f>
        <v>0</v>
      </c>
      <c r="EQ25" s="17">
        <f t="shared" ref="EQ25" si="256">SUMIFS(DI26:EM26,DI25:EM25,"Я")</f>
        <v>0</v>
      </c>
      <c r="ER25" s="17">
        <f t="shared" ref="ER25" si="257">SUMIFS(DI26:EM26,DI25:EM25,"в")</f>
        <v>0</v>
      </c>
    </row>
    <row r="26" spans="1:148" x14ac:dyDescent="0.25">
      <c r="A26" s="15"/>
      <c r="B26" s="15"/>
      <c r="C26" s="15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18"/>
      <c r="AI26" s="18"/>
      <c r="AJ26" s="18"/>
      <c r="AK26" s="18"/>
      <c r="AL26" s="18"/>
      <c r="AM26" s="32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18"/>
      <c r="BT26" s="18"/>
      <c r="BU26" s="18"/>
      <c r="BV26" s="18"/>
      <c r="BW26" s="18"/>
      <c r="BX26" s="32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18"/>
      <c r="DD26" s="18"/>
      <c r="DE26" s="18"/>
      <c r="DF26" s="18"/>
      <c r="DG26" s="18"/>
      <c r="DH26" s="32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18"/>
      <c r="EO26" s="18"/>
      <c r="EP26" s="18"/>
      <c r="EQ26" s="18"/>
      <c r="ER26" s="18"/>
    </row>
    <row r="27" spans="1:148" s="28" customFormat="1" x14ac:dyDescent="0.25">
      <c r="A27" s="24">
        <v>13</v>
      </c>
      <c r="B27" s="25"/>
      <c r="C27" s="25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>
        <f>COUNTIFS(D27:AG27,"К")+COUNTIFS(D27:AG27,"Я")</f>
        <v>0</v>
      </c>
      <c r="AI27" s="27">
        <f>SUMIFS(D28:AG28,D27:AG27,"К")+SUMIFS(D28:AG28,D27:AG27,"Я")</f>
        <v>0</v>
      </c>
      <c r="AJ27" s="27">
        <f>SUMIFS(D28:AG28,D27:AG27,"К")</f>
        <v>0</v>
      </c>
      <c r="AK27" s="27">
        <f>SUMIFS(D28:AG28,D27:AG27,"Я")</f>
        <v>0</v>
      </c>
      <c r="AL27" s="27">
        <f>SUMIFS(D28:AG28,D27:AG27,"в")</f>
        <v>0</v>
      </c>
      <c r="AM27" s="32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7">
        <f t="shared" ref="BS27" si="258">COUNTIFS(AN27:BR27,"К")+COUNTIFS(AN27:BR27,"Я")</f>
        <v>0</v>
      </c>
      <c r="BT27" s="27">
        <f t="shared" ref="BT27" si="259">SUMIFS(AN28:BR28,AN27:BR27,"К")+SUMIFS(AN28:BR28,AN27:BR27,"Я")</f>
        <v>0</v>
      </c>
      <c r="BU27" s="27">
        <f t="shared" ref="BU27" si="260">SUMIFS(AN28:BR28,AN27:BR27,"К")</f>
        <v>0</v>
      </c>
      <c r="BV27" s="27">
        <f t="shared" ref="BV27" si="261">SUMIFS(AN28:BR28,AN27:BR27,"Я")</f>
        <v>0</v>
      </c>
      <c r="BW27" s="27">
        <f t="shared" ref="BW27" si="262">SUMIFS(AN28:BR28,AN27:BR27,"в")</f>
        <v>0</v>
      </c>
      <c r="BX27" s="32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7">
        <f t="shared" ref="DC27" si="263">COUNTIFS(BY27:DB27,"К")+COUNTIFS(BY27:DB27,"Я")</f>
        <v>0</v>
      </c>
      <c r="DD27" s="27">
        <f t="shared" ref="DD27" si="264">SUMIFS(BY28:DB28,BY27:DB27,"К")+SUMIFS(BY28:DB28,BY27:DB27,"Я")</f>
        <v>0</v>
      </c>
      <c r="DE27" s="27">
        <f t="shared" ref="DE27" si="265">SUMIFS(BY28:DB28,BY27:DB27,"К")</f>
        <v>0</v>
      </c>
      <c r="DF27" s="27">
        <f t="shared" ref="DF27" si="266">SUMIFS(BY28:DB28,BY27:DB27,"Я")</f>
        <v>0</v>
      </c>
      <c r="DG27" s="27">
        <f t="shared" ref="DG27" si="267">SUMIFS(BY28:DB28,BY27:DB27,"в")</f>
        <v>0</v>
      </c>
      <c r="DH27" s="32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7">
        <f t="shared" ref="EN27" si="268">COUNTIFS(DI27:EM27,"К")+COUNTIFS(DI27:EM27,"Я")</f>
        <v>0</v>
      </c>
      <c r="EO27" s="27">
        <f t="shared" ref="EO27" si="269">SUMIFS(DI28:EM28,DI27:EM27,"К")+SUMIFS(DI28:EM28,DI27:EM27,"Я")</f>
        <v>0</v>
      </c>
      <c r="EP27" s="27">
        <f t="shared" ref="EP27" si="270">SUMIFS(DI28:EM28,DI27:EM27,"К")</f>
        <v>0</v>
      </c>
      <c r="EQ27" s="27">
        <f t="shared" ref="EQ27" si="271">SUMIFS(DI28:EM28,DI27:EM27,"Я")</f>
        <v>0</v>
      </c>
      <c r="ER27" s="27">
        <f t="shared" ref="ER27" si="272">SUMIFS(DI28:EM28,DI27:EM27,"в")</f>
        <v>0</v>
      </c>
    </row>
    <row r="28" spans="1:148" s="31" customFormat="1" x14ac:dyDescent="0.25">
      <c r="A28" s="39"/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1"/>
      <c r="AI28" s="41"/>
      <c r="AJ28" s="41"/>
      <c r="AK28" s="41"/>
      <c r="AL28" s="41"/>
      <c r="AM28" s="32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1"/>
      <c r="BT28" s="41"/>
      <c r="BU28" s="41"/>
      <c r="BV28" s="41"/>
      <c r="BW28" s="41"/>
      <c r="BX28" s="32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1"/>
      <c r="DD28" s="41"/>
      <c r="DE28" s="41"/>
      <c r="DF28" s="41"/>
      <c r="DG28" s="41"/>
      <c r="DH28" s="32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1"/>
      <c r="EO28" s="41"/>
      <c r="EP28" s="41"/>
      <c r="EQ28" s="41"/>
      <c r="ER28" s="41"/>
    </row>
    <row r="29" spans="1:148" x14ac:dyDescent="0.25">
      <c r="A29" s="53">
        <v>14</v>
      </c>
      <c r="B29" s="16"/>
      <c r="C29" s="16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7">
        <f>COUNTIFS(D29:AG29,"К")+COUNTIFS(D29:AG29,"Я")</f>
        <v>0</v>
      </c>
      <c r="AI29" s="17">
        <f>SUMIFS(D30:AG30,D29:AG29,"К")+SUMIFS(D30:AG30,D29:AG29,"Я")</f>
        <v>0</v>
      </c>
      <c r="AJ29" s="17">
        <f>SUMIFS(D30:AG30,D29:AG29,"К")</f>
        <v>0</v>
      </c>
      <c r="AK29" s="17">
        <f>SUMIFS(D30:AG30,D29:AG29,"Я")</f>
        <v>0</v>
      </c>
      <c r="AL29" s="17">
        <f>SUMIFS(D30:AG30,D29:AG29,"в")</f>
        <v>0</v>
      </c>
      <c r="AM29" s="32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17">
        <f t="shared" ref="BS29" si="273">COUNTIFS(AN29:BR29,"К")+COUNTIFS(AN29:BR29,"Я")</f>
        <v>0</v>
      </c>
      <c r="BT29" s="17">
        <f t="shared" ref="BT29" si="274">SUMIFS(AN30:BR30,AN29:BR29,"К")+SUMIFS(AN30:BR30,AN29:BR29,"Я")</f>
        <v>0</v>
      </c>
      <c r="BU29" s="17">
        <f t="shared" ref="BU29" si="275">SUMIFS(AN30:BR30,AN29:BR29,"К")</f>
        <v>0</v>
      </c>
      <c r="BV29" s="17">
        <f t="shared" ref="BV29" si="276">SUMIFS(AN30:BR30,AN29:BR29,"Я")</f>
        <v>0</v>
      </c>
      <c r="BW29" s="17">
        <f t="shared" ref="BW29" si="277">SUMIFS(AN30:BR30,AN29:BR29,"в")</f>
        <v>0</v>
      </c>
      <c r="BX29" s="32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17">
        <f t="shared" ref="DC29" si="278">COUNTIFS(BY29:DB29,"К")+COUNTIFS(BY29:DB29,"Я")</f>
        <v>0</v>
      </c>
      <c r="DD29" s="17">
        <f t="shared" ref="DD29" si="279">SUMIFS(BY30:DB30,BY29:DB29,"К")+SUMIFS(BY30:DB30,BY29:DB29,"Я")</f>
        <v>0</v>
      </c>
      <c r="DE29" s="17">
        <f t="shared" ref="DE29" si="280">SUMIFS(BY30:DB30,BY29:DB29,"К")</f>
        <v>0</v>
      </c>
      <c r="DF29" s="17">
        <f t="shared" ref="DF29" si="281">SUMIFS(BY30:DB30,BY29:DB29,"Я")</f>
        <v>0</v>
      </c>
      <c r="DG29" s="17">
        <f t="shared" ref="DG29" si="282">SUMIFS(BY30:DB30,BY29:DB29,"в")</f>
        <v>0</v>
      </c>
      <c r="DH29" s="32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17">
        <f t="shared" ref="EN29" si="283">COUNTIFS(DI29:EM29,"К")+COUNTIFS(DI29:EM29,"Я")</f>
        <v>0</v>
      </c>
      <c r="EO29" s="17">
        <f t="shared" ref="EO29" si="284">SUMIFS(DI30:EM30,DI29:EM29,"К")+SUMIFS(DI30:EM30,DI29:EM29,"Я")</f>
        <v>0</v>
      </c>
      <c r="EP29" s="17">
        <f t="shared" ref="EP29" si="285">SUMIFS(DI30:EM30,DI29:EM29,"К")</f>
        <v>0</v>
      </c>
      <c r="EQ29" s="17">
        <f t="shared" ref="EQ29" si="286">SUMIFS(DI30:EM30,DI29:EM29,"Я")</f>
        <v>0</v>
      </c>
      <c r="ER29" s="17">
        <f t="shared" ref="ER29" si="287">SUMIFS(DI30:EM30,DI29:EM29,"в")</f>
        <v>0</v>
      </c>
    </row>
    <row r="30" spans="1:148" x14ac:dyDescent="0.25">
      <c r="A30" s="15"/>
      <c r="B30" s="15"/>
      <c r="C30" s="15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8"/>
      <c r="AI30" s="18"/>
      <c r="AJ30" s="18"/>
      <c r="AK30" s="18"/>
      <c r="AL30" s="18"/>
      <c r="AM30" s="32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18"/>
      <c r="BT30" s="18"/>
      <c r="BU30" s="18"/>
      <c r="BV30" s="18"/>
      <c r="BW30" s="18"/>
      <c r="BX30" s="32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18"/>
      <c r="DD30" s="18"/>
      <c r="DE30" s="18"/>
      <c r="DF30" s="18"/>
      <c r="DG30" s="18"/>
      <c r="DH30" s="32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18"/>
      <c r="EO30" s="18"/>
      <c r="EP30" s="18"/>
      <c r="EQ30" s="18"/>
      <c r="ER30" s="18"/>
    </row>
    <row r="31" spans="1:148" s="31" customFormat="1" x14ac:dyDescent="0.25">
      <c r="A31" s="42">
        <v>15</v>
      </c>
      <c r="B31" s="43"/>
      <c r="C31" s="43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4">
        <f>COUNTIFS(D31:AG31,"К")+COUNTIFS(D31:AG31,"Я")</f>
        <v>0</v>
      </c>
      <c r="AI31" s="44">
        <f>SUMIFS(D32:AG32,D31:AG31,"К")+SUMIFS(D32:AG32,D31:AG31,"Я")</f>
        <v>0</v>
      </c>
      <c r="AJ31" s="44">
        <f>SUMIFS(D32:AG32,D31:AG31,"К")</f>
        <v>0</v>
      </c>
      <c r="AK31" s="44">
        <f>SUMIFS(D32:AG32,D31:AG31,"Я")</f>
        <v>0</v>
      </c>
      <c r="AL31" s="44">
        <f>SUMIFS(D32:AG32,D31:AG31,"в")</f>
        <v>0</v>
      </c>
      <c r="AM31" s="32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4">
        <f t="shared" ref="BS31" si="288">COUNTIFS(AN31:BR31,"К")+COUNTIFS(AN31:BR31,"Я")</f>
        <v>0</v>
      </c>
      <c r="BT31" s="44">
        <f t="shared" ref="BT31" si="289">SUMIFS(AN32:BR32,AN31:BR31,"К")+SUMIFS(AN32:BR32,AN31:BR31,"Я")</f>
        <v>0</v>
      </c>
      <c r="BU31" s="44">
        <f t="shared" ref="BU31" si="290">SUMIFS(AN32:BR32,AN31:BR31,"К")</f>
        <v>0</v>
      </c>
      <c r="BV31" s="44">
        <f t="shared" ref="BV31" si="291">SUMIFS(AN32:BR32,AN31:BR31,"Я")</f>
        <v>0</v>
      </c>
      <c r="BW31" s="44">
        <f t="shared" ref="BW31" si="292">SUMIFS(AN32:BR32,AN31:BR31,"в")</f>
        <v>0</v>
      </c>
      <c r="BX31" s="32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4">
        <f t="shared" ref="DC31" si="293">COUNTIFS(BY31:DB31,"К")+COUNTIFS(BY31:DB31,"Я")</f>
        <v>0</v>
      </c>
      <c r="DD31" s="44">
        <f t="shared" ref="DD31" si="294">SUMIFS(BY32:DB32,BY31:DB31,"К")+SUMIFS(BY32:DB32,BY31:DB31,"Я")</f>
        <v>0</v>
      </c>
      <c r="DE31" s="44">
        <f t="shared" ref="DE31" si="295">SUMIFS(BY32:DB32,BY31:DB31,"К")</f>
        <v>0</v>
      </c>
      <c r="DF31" s="44">
        <f t="shared" ref="DF31" si="296">SUMIFS(BY32:DB32,BY31:DB31,"Я")</f>
        <v>0</v>
      </c>
      <c r="DG31" s="44">
        <f t="shared" ref="DG31" si="297">SUMIFS(BY32:DB32,BY31:DB31,"в")</f>
        <v>0</v>
      </c>
      <c r="DH31" s="32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4">
        <f t="shared" ref="EN31" si="298">COUNTIFS(DI31:EM31,"К")+COUNTIFS(DI31:EM31,"Я")</f>
        <v>0</v>
      </c>
      <c r="EO31" s="44">
        <f t="shared" ref="EO31" si="299">SUMIFS(DI32:EM32,DI31:EM31,"К")+SUMIFS(DI32:EM32,DI31:EM31,"Я")</f>
        <v>0</v>
      </c>
      <c r="EP31" s="44">
        <f t="shared" ref="EP31" si="300">SUMIFS(DI32:EM32,DI31:EM31,"К")</f>
        <v>0</v>
      </c>
      <c r="EQ31" s="44">
        <f t="shared" ref="EQ31" si="301">SUMIFS(DI32:EM32,DI31:EM31,"Я")</f>
        <v>0</v>
      </c>
      <c r="ER31" s="44">
        <f t="shared" ref="ER31" si="302">SUMIFS(DI32:EM32,DI31:EM31,"в")</f>
        <v>0</v>
      </c>
    </row>
    <row r="32" spans="1:148" s="31" customFormat="1" x14ac:dyDescent="0.25">
      <c r="A32" s="39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  <c r="AI32" s="41"/>
      <c r="AJ32" s="41"/>
      <c r="AK32" s="41"/>
      <c r="AL32" s="41"/>
      <c r="AM32" s="32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1"/>
      <c r="BT32" s="41"/>
      <c r="BU32" s="41"/>
      <c r="BV32" s="41"/>
      <c r="BW32" s="41"/>
      <c r="BX32" s="32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1"/>
      <c r="DD32" s="41"/>
      <c r="DE32" s="41"/>
      <c r="DF32" s="41"/>
      <c r="DG32" s="41"/>
      <c r="DH32" s="32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1"/>
      <c r="EO32" s="41"/>
      <c r="EP32" s="41"/>
      <c r="EQ32" s="41"/>
      <c r="ER32" s="41"/>
    </row>
    <row r="34" spans="5:14" x14ac:dyDescent="0.25">
      <c r="E34" s="2" t="str">
        <f>IF(SUM($D$4:D4)&gt;42,"О","")</f>
        <v/>
      </c>
      <c r="F34" s="2" t="str">
        <f>IF(SUM($D$4:E4)&gt;42,"В","")</f>
        <v/>
      </c>
      <c r="G34" s="2" t="str">
        <f>IF(SUM($D$4:F4)&gt;42,"В","")</f>
        <v/>
      </c>
      <c r="H34" s="2" t="str">
        <f>IF(SUM($D$4:G4)&gt;42,"В","")</f>
        <v/>
      </c>
      <c r="I34" s="2" t="str">
        <f>IF(SUM($D$4:H4)&gt;42,"В","")</f>
        <v>В</v>
      </c>
      <c r="J34" s="2" t="str">
        <f>IF(SUM($D$4:I4)&gt;42,"В","")</f>
        <v>В</v>
      </c>
      <c r="K34" s="2" t="str">
        <f>IF(SUM($D$4:J4)&gt;42,"В","")</f>
        <v>В</v>
      </c>
      <c r="L34" s="2" t="str">
        <f>IF(SUM($D$4:K4)&gt;42,"В","")</f>
        <v>В</v>
      </c>
      <c r="M34" s="2" t="str">
        <f>IF(SUM($D$4:L4)&gt;42,"В","")</f>
        <v>В</v>
      </c>
      <c r="N34" s="2" t="str">
        <f>IF(SUM($D$4:M4)&gt;42,"В","")</f>
        <v>В</v>
      </c>
    </row>
  </sheetData>
  <mergeCells count="4">
    <mergeCell ref="EN1:ER1"/>
    <mergeCell ref="DC1:DG1"/>
    <mergeCell ref="BS1:BW1"/>
    <mergeCell ref="AH1:AL1"/>
  </mergeCells>
  <conditionalFormatting sqref="D3:AG32 AN3:BR32 BY3:DB32 DI3:EM32">
    <cfRule type="containsText" dxfId="19" priority="21" operator="containsText" text="В">
      <formula>NOT(ISERROR(SEARCH("В",D3)))</formula>
    </cfRule>
    <cfRule type="containsText" dxfId="18" priority="22" operator="containsText" text="Я">
      <formula>NOT(ISERROR(SEARCH("Я",D3)))</formula>
    </cfRule>
    <cfRule type="containsText" dxfId="17" priority="23" operator="containsText" text="К">
      <formula>NOT(ISERROR(SEARCH("К",D3)))</formula>
    </cfRule>
    <cfRule type="notContainsBlanks" dxfId="16" priority="24">
      <formula>LEN(TRIM(D3))&gt;0</formula>
    </cfRule>
  </conditionalFormatting>
  <conditionalFormatting sqref="D1:AG2">
    <cfRule type="expression" dxfId="15" priority="8">
      <formula>WEEKDAY(D$1,2)&gt;5</formula>
    </cfRule>
  </conditionalFormatting>
  <conditionalFormatting sqref="AN1:BR2">
    <cfRule type="expression" dxfId="14" priority="7">
      <formula>WEEKDAY(AN$1,2)&gt;5</formula>
    </cfRule>
  </conditionalFormatting>
  <conditionalFormatting sqref="BY1:DB2">
    <cfRule type="expression" dxfId="13" priority="6">
      <formula>WEEKDAY(BY$1,2)&gt;5</formula>
    </cfRule>
  </conditionalFormatting>
  <conditionalFormatting sqref="DI1:EM2">
    <cfRule type="expression" dxfId="12" priority="5">
      <formula>WEEKDAY(DI$1,2)&gt;5</formula>
    </cfRule>
  </conditionalFormatting>
  <conditionalFormatting sqref="D4:P4">
    <cfRule type="expression" dxfId="11" priority="2">
      <formula>"ЕСЛИ(СУММ($D$4:D$4)&gt;42)"</formula>
    </cfRule>
  </conditionalFormatting>
  <conditionalFormatting sqref="J3:AG32">
    <cfRule type="expression" dxfId="10" priority="1">
      <formula>AND(COUNT(D3:I4)=6,J3&lt;&gt;"в",$A3&gt;0)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85"/>
  <sheetViews>
    <sheetView workbookViewId="0">
      <selection activeCell="I2" sqref="I2"/>
    </sheetView>
  </sheetViews>
  <sheetFormatPr defaultRowHeight="15" x14ac:dyDescent="0.25"/>
  <cols>
    <col min="1" max="1" width="10.140625" bestFit="1" customWidth="1"/>
    <col min="4" max="4" width="20.5703125" customWidth="1"/>
    <col min="5" max="5" width="10.7109375" customWidth="1"/>
    <col min="8" max="8" width="10.140625" bestFit="1" customWidth="1"/>
    <col min="9" max="9" width="20.5703125" customWidth="1"/>
    <col min="10" max="10" width="18.5703125" customWidth="1"/>
  </cols>
  <sheetData>
    <row r="1" spans="1:10" x14ac:dyDescent="0.25">
      <c r="A1" t="s">
        <v>43</v>
      </c>
      <c r="D1" s="54" t="s">
        <v>40</v>
      </c>
      <c r="E1" s="55">
        <v>45536</v>
      </c>
      <c r="H1" s="46">
        <v>45536</v>
      </c>
      <c r="I1" t="s">
        <v>47</v>
      </c>
      <c r="J1" t="s">
        <v>48</v>
      </c>
    </row>
    <row r="2" spans="1:10" x14ac:dyDescent="0.25">
      <c r="A2" s="46">
        <v>44197</v>
      </c>
      <c r="D2" s="54" t="s">
        <v>41</v>
      </c>
      <c r="E2" s="55">
        <v>45565</v>
      </c>
      <c r="I2" t="str">
        <f t="array" ref="I2:I31">IFERROR(INDEX(Справочник!$A$1:$A$32,SMALL(IF(Справочник!B1:B32="Я",ROW(B1:B32),""),ROW(B1:B32))),"")</f>
        <v>Смирнов</v>
      </c>
    </row>
    <row r="3" spans="1:10" x14ac:dyDescent="0.25">
      <c r="A3" s="46">
        <v>44198</v>
      </c>
      <c r="D3" s="54" t="s">
        <v>44</v>
      </c>
      <c r="E3" s="54">
        <f>COUNTIFS(Производственный_календарь[Дата.1],"&gt;="&amp;$E$1,Производственный_календарь[Дата.1],"&lt;="&amp;$E$2)</f>
        <v>0</v>
      </c>
      <c r="I3" t="str">
        <v>Максимов</v>
      </c>
    </row>
    <row r="4" spans="1:10" x14ac:dyDescent="0.25">
      <c r="A4" s="46">
        <v>44199</v>
      </c>
      <c r="D4" s="54" t="s">
        <v>45</v>
      </c>
      <c r="E4" s="56">
        <f>E2-E1-E5</f>
        <v>8</v>
      </c>
      <c r="I4" t="str">
        <v/>
      </c>
    </row>
    <row r="5" spans="1:10" x14ac:dyDescent="0.25">
      <c r="A5" s="46">
        <v>44200</v>
      </c>
      <c r="D5" s="54" t="s">
        <v>46</v>
      </c>
      <c r="E5" s="56">
        <f>NETWORKDAYS(E1,E2)-E3</f>
        <v>21</v>
      </c>
      <c r="I5" t="str">
        <v/>
      </c>
    </row>
    <row r="6" spans="1:10" x14ac:dyDescent="0.25">
      <c r="A6" s="46">
        <v>44201</v>
      </c>
      <c r="I6" t="str">
        <v/>
      </c>
    </row>
    <row r="7" spans="1:10" x14ac:dyDescent="0.25">
      <c r="A7" s="46">
        <v>44202</v>
      </c>
      <c r="I7" t="str">
        <v/>
      </c>
    </row>
    <row r="8" spans="1:10" x14ac:dyDescent="0.25">
      <c r="A8" s="46">
        <v>44203</v>
      </c>
      <c r="I8" t="str">
        <v/>
      </c>
    </row>
    <row r="9" spans="1:10" x14ac:dyDescent="0.25">
      <c r="A9" s="46">
        <v>44204</v>
      </c>
      <c r="I9" t="str">
        <v/>
      </c>
    </row>
    <row r="10" spans="1:10" x14ac:dyDescent="0.25">
      <c r="A10" s="46">
        <v>44249</v>
      </c>
      <c r="I10" t="str">
        <v/>
      </c>
    </row>
    <row r="11" spans="1:10" x14ac:dyDescent="0.25">
      <c r="A11" s="46">
        <v>44250</v>
      </c>
      <c r="I11" t="str">
        <v/>
      </c>
    </row>
    <row r="12" spans="1:10" x14ac:dyDescent="0.25">
      <c r="A12" s="46">
        <v>44263</v>
      </c>
      <c r="I12" t="str">
        <v/>
      </c>
    </row>
    <row r="13" spans="1:10" x14ac:dyDescent="0.25">
      <c r="A13" s="46">
        <v>44317</v>
      </c>
      <c r="I13" t="str">
        <v/>
      </c>
    </row>
    <row r="14" spans="1:10" x14ac:dyDescent="0.25">
      <c r="A14" s="46">
        <v>44319</v>
      </c>
      <c r="I14" t="str">
        <v/>
      </c>
    </row>
    <row r="15" spans="1:10" x14ac:dyDescent="0.25">
      <c r="A15" s="46">
        <v>44320</v>
      </c>
      <c r="I15" t="str">
        <v/>
      </c>
    </row>
    <row r="16" spans="1:10" x14ac:dyDescent="0.25">
      <c r="A16" s="46">
        <v>44321</v>
      </c>
      <c r="I16" t="str">
        <v/>
      </c>
    </row>
    <row r="17" spans="1:9" x14ac:dyDescent="0.25">
      <c r="A17" s="46">
        <v>44322</v>
      </c>
      <c r="I17" t="str">
        <v/>
      </c>
    </row>
    <row r="18" spans="1:9" x14ac:dyDescent="0.25">
      <c r="A18" s="46">
        <v>44323</v>
      </c>
      <c r="I18" t="str">
        <v/>
      </c>
    </row>
    <row r="19" spans="1:9" x14ac:dyDescent="0.25">
      <c r="A19" s="46">
        <v>44325</v>
      </c>
      <c r="I19" t="str">
        <v/>
      </c>
    </row>
    <row r="20" spans="1:9" x14ac:dyDescent="0.25">
      <c r="A20" s="46">
        <v>44326</v>
      </c>
      <c r="I20" t="str">
        <v/>
      </c>
    </row>
    <row r="21" spans="1:9" x14ac:dyDescent="0.25">
      <c r="A21" s="46">
        <v>44359</v>
      </c>
      <c r="I21" t="str">
        <v/>
      </c>
    </row>
    <row r="22" spans="1:9" x14ac:dyDescent="0.25">
      <c r="A22" s="46">
        <v>44361</v>
      </c>
      <c r="I22" t="str">
        <v/>
      </c>
    </row>
    <row r="23" spans="1:9" x14ac:dyDescent="0.25">
      <c r="A23" s="46">
        <v>44499</v>
      </c>
      <c r="I23" t="str">
        <v/>
      </c>
    </row>
    <row r="24" spans="1:9" x14ac:dyDescent="0.25">
      <c r="A24" s="46">
        <v>44500</v>
      </c>
      <c r="I24" t="str">
        <v/>
      </c>
    </row>
    <row r="25" spans="1:9" x14ac:dyDescent="0.25">
      <c r="A25" s="46">
        <v>44501</v>
      </c>
      <c r="I25" t="str">
        <v/>
      </c>
    </row>
    <row r="26" spans="1:9" x14ac:dyDescent="0.25">
      <c r="A26" s="46">
        <v>44502</v>
      </c>
      <c r="I26" t="str">
        <v/>
      </c>
    </row>
    <row r="27" spans="1:9" x14ac:dyDescent="0.25">
      <c r="A27" s="46">
        <v>44503</v>
      </c>
      <c r="I27" t="str">
        <v/>
      </c>
    </row>
    <row r="28" spans="1:9" x14ac:dyDescent="0.25">
      <c r="A28" s="46">
        <v>44504</v>
      </c>
      <c r="I28" t="str">
        <v/>
      </c>
    </row>
    <row r="29" spans="1:9" x14ac:dyDescent="0.25">
      <c r="A29" s="46">
        <v>44505</v>
      </c>
      <c r="I29" t="str">
        <v/>
      </c>
    </row>
    <row r="30" spans="1:9" x14ac:dyDescent="0.25">
      <c r="A30" s="46">
        <v>44561</v>
      </c>
      <c r="I30" t="str">
        <v/>
      </c>
    </row>
    <row r="31" spans="1:9" x14ac:dyDescent="0.25">
      <c r="A31" s="46">
        <v>44562</v>
      </c>
      <c r="I31" t="str">
        <v/>
      </c>
    </row>
    <row r="32" spans="1:9" x14ac:dyDescent="0.25">
      <c r="A32" s="46">
        <v>44563</v>
      </c>
    </row>
    <row r="33" spans="1:1" x14ac:dyDescent="0.25">
      <c r="A33" s="46">
        <v>44564</v>
      </c>
    </row>
    <row r="34" spans="1:1" x14ac:dyDescent="0.25">
      <c r="A34" s="46">
        <v>44565</v>
      </c>
    </row>
    <row r="35" spans="1:1" x14ac:dyDescent="0.25">
      <c r="A35" s="46">
        <v>44566</v>
      </c>
    </row>
    <row r="36" spans="1:1" x14ac:dyDescent="0.25">
      <c r="A36" s="46">
        <v>44567</v>
      </c>
    </row>
    <row r="37" spans="1:1" x14ac:dyDescent="0.25">
      <c r="A37" s="46">
        <v>44568</v>
      </c>
    </row>
    <row r="38" spans="1:1" x14ac:dyDescent="0.25">
      <c r="A38" s="46">
        <v>44569</v>
      </c>
    </row>
    <row r="39" spans="1:1" x14ac:dyDescent="0.25">
      <c r="A39" s="46">
        <v>44615</v>
      </c>
    </row>
    <row r="40" spans="1:1" x14ac:dyDescent="0.25">
      <c r="A40" s="46">
        <v>44627</v>
      </c>
    </row>
    <row r="41" spans="1:1" x14ac:dyDescent="0.25">
      <c r="A41" s="46">
        <v>44628</v>
      </c>
    </row>
    <row r="42" spans="1:1" x14ac:dyDescent="0.25">
      <c r="A42" s="46">
        <v>44682</v>
      </c>
    </row>
    <row r="43" spans="1:1" x14ac:dyDescent="0.25">
      <c r="A43" s="46">
        <v>44683</v>
      </c>
    </row>
    <row r="44" spans="1:1" x14ac:dyDescent="0.25">
      <c r="A44" s="46">
        <v>44684</v>
      </c>
    </row>
    <row r="45" spans="1:1" x14ac:dyDescent="0.25">
      <c r="A45" s="46">
        <v>44690</v>
      </c>
    </row>
    <row r="46" spans="1:1" x14ac:dyDescent="0.25">
      <c r="A46" s="46">
        <v>44691</v>
      </c>
    </row>
    <row r="47" spans="1:1" x14ac:dyDescent="0.25">
      <c r="A47" s="46">
        <v>44724</v>
      </c>
    </row>
    <row r="48" spans="1:1" x14ac:dyDescent="0.25">
      <c r="A48" s="46">
        <v>44725</v>
      </c>
    </row>
    <row r="49" spans="1:1" x14ac:dyDescent="0.25">
      <c r="A49" s="46">
        <v>44869</v>
      </c>
    </row>
    <row r="50" spans="1:1" x14ac:dyDescent="0.25">
      <c r="A50" s="46">
        <v>44927</v>
      </c>
    </row>
    <row r="51" spans="1:1" x14ac:dyDescent="0.25">
      <c r="A51" s="46">
        <v>44928</v>
      </c>
    </row>
    <row r="52" spans="1:1" x14ac:dyDescent="0.25">
      <c r="A52" s="46">
        <v>44929</v>
      </c>
    </row>
    <row r="53" spans="1:1" x14ac:dyDescent="0.25">
      <c r="A53" s="46">
        <v>44930</v>
      </c>
    </row>
    <row r="54" spans="1:1" x14ac:dyDescent="0.25">
      <c r="A54" s="46">
        <v>44931</v>
      </c>
    </row>
    <row r="55" spans="1:1" x14ac:dyDescent="0.25">
      <c r="A55" s="46">
        <v>44932</v>
      </c>
    </row>
    <row r="56" spans="1:1" x14ac:dyDescent="0.25">
      <c r="A56" s="46">
        <v>44933</v>
      </c>
    </row>
    <row r="57" spans="1:1" x14ac:dyDescent="0.25">
      <c r="A57" s="46">
        <v>44934</v>
      </c>
    </row>
    <row r="58" spans="1:1" x14ac:dyDescent="0.25">
      <c r="A58" s="46">
        <v>44980</v>
      </c>
    </row>
    <row r="59" spans="1:1" x14ac:dyDescent="0.25">
      <c r="A59" s="46">
        <v>44981</v>
      </c>
    </row>
    <row r="60" spans="1:1" x14ac:dyDescent="0.25">
      <c r="A60" s="46">
        <v>44993</v>
      </c>
    </row>
    <row r="61" spans="1:1" x14ac:dyDescent="0.25">
      <c r="A61" s="46">
        <v>45047</v>
      </c>
    </row>
    <row r="62" spans="1:1" x14ac:dyDescent="0.25">
      <c r="A62" s="46">
        <v>45054</v>
      </c>
    </row>
    <row r="63" spans="1:1" x14ac:dyDescent="0.25">
      <c r="A63" s="46">
        <v>45055</v>
      </c>
    </row>
    <row r="64" spans="1:1" x14ac:dyDescent="0.25">
      <c r="A64" s="46">
        <v>45089</v>
      </c>
    </row>
    <row r="65" spans="1:1" x14ac:dyDescent="0.25">
      <c r="A65" s="46">
        <v>45234</v>
      </c>
    </row>
    <row r="66" spans="1:1" x14ac:dyDescent="0.25">
      <c r="A66" s="46">
        <v>45236</v>
      </c>
    </row>
    <row r="67" spans="1:1" x14ac:dyDescent="0.25">
      <c r="A67" s="46">
        <v>45292</v>
      </c>
    </row>
    <row r="68" spans="1:1" x14ac:dyDescent="0.25">
      <c r="A68" s="46">
        <v>45293</v>
      </c>
    </row>
    <row r="69" spans="1:1" x14ac:dyDescent="0.25">
      <c r="A69" s="46">
        <v>45294</v>
      </c>
    </row>
    <row r="70" spans="1:1" x14ac:dyDescent="0.25">
      <c r="A70" s="46">
        <v>45295</v>
      </c>
    </row>
    <row r="71" spans="1:1" x14ac:dyDescent="0.25">
      <c r="A71" s="46">
        <v>45296</v>
      </c>
    </row>
    <row r="72" spans="1:1" x14ac:dyDescent="0.25">
      <c r="A72" s="46">
        <v>45297</v>
      </c>
    </row>
    <row r="73" spans="1:1" x14ac:dyDescent="0.25">
      <c r="A73" s="46">
        <v>45298</v>
      </c>
    </row>
    <row r="74" spans="1:1" x14ac:dyDescent="0.25">
      <c r="A74" s="46">
        <v>45299</v>
      </c>
    </row>
    <row r="75" spans="1:1" x14ac:dyDescent="0.25">
      <c r="A75" s="46">
        <v>45345</v>
      </c>
    </row>
    <row r="76" spans="1:1" x14ac:dyDescent="0.25">
      <c r="A76" s="46">
        <v>45359</v>
      </c>
    </row>
    <row r="77" spans="1:1" x14ac:dyDescent="0.25">
      <c r="A77" s="46">
        <v>45411</v>
      </c>
    </row>
    <row r="78" spans="1:1" x14ac:dyDescent="0.25">
      <c r="A78" s="46">
        <v>45412</v>
      </c>
    </row>
    <row r="79" spans="1:1" x14ac:dyDescent="0.25">
      <c r="A79" s="46">
        <v>45413</v>
      </c>
    </row>
    <row r="80" spans="1:1" x14ac:dyDescent="0.25">
      <c r="A80" s="46">
        <v>45421</v>
      </c>
    </row>
    <row r="81" spans="1:1" x14ac:dyDescent="0.25">
      <c r="A81" s="46">
        <v>45422</v>
      </c>
    </row>
    <row r="82" spans="1:1" x14ac:dyDescent="0.25">
      <c r="A82" s="46">
        <v>45455</v>
      </c>
    </row>
    <row r="83" spans="1:1" x14ac:dyDescent="0.25">
      <c r="A83" s="46">
        <v>45600</v>
      </c>
    </row>
    <row r="84" spans="1:1" x14ac:dyDescent="0.25">
      <c r="A84" s="46">
        <v>45656</v>
      </c>
    </row>
    <row r="85" spans="1:1" x14ac:dyDescent="0.25">
      <c r="A85" s="46">
        <v>45657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>
      <selection activeCell="A2" sqref="A2"/>
    </sheetView>
  </sheetViews>
  <sheetFormatPr defaultRowHeight="15" x14ac:dyDescent="0.25"/>
  <cols>
    <col min="2" max="2" width="10.140625" style="57" bestFit="1" customWidth="1"/>
  </cols>
  <sheetData>
    <row r="1" spans="1:2" x14ac:dyDescent="0.25">
      <c r="A1" t="str">
        <f>'Табель ком'!B3</f>
        <v>Смирнов</v>
      </c>
      <c r="B1" s="57" t="str">
        <f>IFERROR(INDEX('Табель ком'!$B$3:$EM$32,MATCH(A1,'Табель ком'!$B$3:$B$32,0),MATCH('Производственный календарь'!$H$1,'Табель ком'!$B$1:$EM$1,0)),"")</f>
        <v>я</v>
      </c>
    </row>
    <row r="2" spans="1:2" x14ac:dyDescent="0.25">
      <c r="A2">
        <f>'Табель ком'!B4</f>
        <v>0</v>
      </c>
      <c r="B2" s="57" t="str">
        <f>IFERROR(INDEX('Табель ком'!$B$3:$EM$32,MATCH(A2,'Табель ком'!$B$3:$B$32,0),MATCH('Производственный календарь'!$H$1,'Табель ком'!$B$1:$EM$1,0)),"")</f>
        <v/>
      </c>
    </row>
    <row r="3" spans="1:2" x14ac:dyDescent="0.25">
      <c r="A3" t="str">
        <f>'Табель ком'!B5</f>
        <v>Максимов</v>
      </c>
      <c r="B3" s="57" t="str">
        <f>IFERROR(INDEX('Табель ком'!$B$3:$EM$32,MATCH(A3,'Табель ком'!$B$3:$B$32,0),MATCH('Производственный календарь'!$H$1,'Табель ком'!$B$1:$EM$1,0)),"")</f>
        <v>я</v>
      </c>
    </row>
    <row r="4" spans="1:2" x14ac:dyDescent="0.25">
      <c r="A4">
        <f>'Табель ком'!B6</f>
        <v>0</v>
      </c>
      <c r="B4" s="57" t="str">
        <f>IFERROR(INDEX('Табель ком'!$B$3:$EM$32,MATCH(A4,'Табель ком'!$B$3:$B$32,0),MATCH('Производственный календарь'!$H$1,'Табель ком'!$B$1:$EM$1,0)),"")</f>
        <v/>
      </c>
    </row>
    <row r="5" spans="1:2" x14ac:dyDescent="0.25">
      <c r="A5" t="str">
        <f>'Табель ком'!B7</f>
        <v>Сидоров</v>
      </c>
      <c r="B5" s="57">
        <f>IFERROR(INDEX('Табель ком'!$B$3:$EM$32,MATCH(A5,'Табель ком'!$B$3:$B$32,0),MATCH('Производственный календарь'!$H$1,'Табель ком'!$B$1:$EM$1,0)),"")</f>
        <v>0</v>
      </c>
    </row>
    <row r="6" spans="1:2" x14ac:dyDescent="0.25">
      <c r="A6">
        <f>'Табель ком'!B8</f>
        <v>0</v>
      </c>
      <c r="B6" s="57" t="str">
        <f>IFERROR(INDEX('Табель ком'!$B$3:$EM$32,MATCH(A6,'Табель ком'!$B$3:$B$32,0),MATCH('Производственный календарь'!$H$1,'Табель ком'!$B$1:$EM$1,0)),"")</f>
        <v/>
      </c>
    </row>
    <row r="7" spans="1:2" x14ac:dyDescent="0.25">
      <c r="A7" t="str">
        <f>'Табель ком'!B9</f>
        <v>Михалков</v>
      </c>
      <c r="B7" s="57">
        <f>IFERROR(INDEX('Табель ком'!$B$3:$EM$32,MATCH(A7,'Табель ком'!$B$3:$B$32,0),MATCH('Производственный календарь'!$H$1,'Табель ком'!$B$1:$EM$1,0)),"")</f>
        <v>0</v>
      </c>
    </row>
    <row r="8" spans="1:2" x14ac:dyDescent="0.25">
      <c r="A8">
        <f>'Табель ком'!B10</f>
        <v>0</v>
      </c>
      <c r="B8" s="57" t="str">
        <f>IFERROR(INDEX('Табель ком'!$B$3:$EM$32,MATCH(A8,'Табель ком'!$B$3:$B$32,0),MATCH('Производственный календарь'!$H$1,'Табель ком'!$B$1:$EM$1,0)),"")</f>
        <v/>
      </c>
    </row>
    <row r="9" spans="1:2" x14ac:dyDescent="0.25">
      <c r="A9" t="str">
        <f>'Табель ком'!B11</f>
        <v>Плюшкин</v>
      </c>
      <c r="B9" s="57">
        <f>IFERROR(INDEX('Табель ком'!$B$3:$EM$32,MATCH(A9,'Табель ком'!$B$3:$B$32,0),MATCH('Производственный календарь'!$H$1,'Табель ком'!$B$1:$EM$1,0)),"")</f>
        <v>0</v>
      </c>
    </row>
    <row r="10" spans="1:2" x14ac:dyDescent="0.25">
      <c r="A10">
        <f>'Табель ком'!B12</f>
        <v>0</v>
      </c>
      <c r="B10" s="57" t="str">
        <f>IFERROR(INDEX('Табель ком'!$B$3:$EM$32,MATCH(A10,'Табель ком'!$B$3:$B$32,0),MATCH('Производственный календарь'!$H$1,'Табель ком'!$B$1:$EM$1,0)),"")</f>
        <v/>
      </c>
    </row>
    <row r="11" spans="1:2" x14ac:dyDescent="0.25">
      <c r="A11">
        <f>'Табель ком'!B13</f>
        <v>0</v>
      </c>
      <c r="B11" s="57" t="str">
        <f>IFERROR(INDEX('Табель ком'!$B$3:$EM$32,MATCH(A11,'Табель ком'!$B$3:$B$32,0),MATCH('Производственный календарь'!$H$1,'Табель ком'!$B$1:$EM$1,0)),"")</f>
        <v/>
      </c>
    </row>
    <row r="12" spans="1:2" x14ac:dyDescent="0.25">
      <c r="A12">
        <f>'Табель ком'!B14</f>
        <v>0</v>
      </c>
      <c r="B12" s="57" t="str">
        <f>IFERROR(INDEX('Табель ком'!$B$3:$EM$32,MATCH(A12,'Табель ком'!$B$3:$B$32,0),MATCH('Производственный календарь'!$H$1,'Табель ком'!$B$1:$EM$1,0)),"")</f>
        <v/>
      </c>
    </row>
    <row r="13" spans="1:2" x14ac:dyDescent="0.25">
      <c r="A13">
        <f>'Табель ком'!B15</f>
        <v>0</v>
      </c>
      <c r="B13" s="57" t="str">
        <f>IFERROR(INDEX('Табель ком'!$B$3:$EM$32,MATCH(A13,'Табель ком'!$B$3:$B$32,0),MATCH('Производственный календарь'!$H$1,'Табель ком'!$B$1:$EM$1,0)),"")</f>
        <v/>
      </c>
    </row>
    <row r="14" spans="1:2" x14ac:dyDescent="0.25">
      <c r="A14">
        <f>'Табель ком'!B16</f>
        <v>0</v>
      </c>
      <c r="B14" s="57" t="str">
        <f>IFERROR(INDEX('Табель ком'!$B$3:$EM$32,MATCH(A14,'Табель ком'!$B$3:$B$32,0),MATCH('Производственный календарь'!$H$1,'Табель ком'!$B$1:$EM$1,0)),"")</f>
        <v/>
      </c>
    </row>
    <row r="15" spans="1:2" x14ac:dyDescent="0.25">
      <c r="A15">
        <f>'Табель ком'!B17</f>
        <v>0</v>
      </c>
      <c r="B15" s="57" t="str">
        <f>IFERROR(INDEX('Табель ком'!$B$3:$EM$32,MATCH(A15,'Табель ком'!$B$3:$B$32,0),MATCH('Производственный календарь'!$H$1,'Табель ком'!$B$1:$EM$1,0)),"")</f>
        <v/>
      </c>
    </row>
    <row r="16" spans="1:2" x14ac:dyDescent="0.25">
      <c r="A16">
        <f>'Табель ком'!B18</f>
        <v>0</v>
      </c>
      <c r="B16" s="57" t="str">
        <f>IFERROR(INDEX('Табель ком'!$B$3:$EM$32,MATCH(A16,'Табель ком'!$B$3:$B$32,0),MATCH('Производственный календарь'!$H$1,'Табель ком'!$B$1:$EM$1,0)),"")</f>
        <v/>
      </c>
    </row>
    <row r="17" spans="1:2" x14ac:dyDescent="0.25">
      <c r="A17">
        <f>'Табель ком'!B19</f>
        <v>0</v>
      </c>
      <c r="B17" s="57" t="str">
        <f>IFERROR(INDEX('Табель ком'!$B$3:$EM$32,MATCH(A17,'Табель ком'!$B$3:$B$32,0),MATCH('Производственный календарь'!$H$1,'Табель ком'!$B$1:$EM$1,0)),"")</f>
        <v/>
      </c>
    </row>
    <row r="18" spans="1:2" x14ac:dyDescent="0.25">
      <c r="A18">
        <f>'Табель ком'!B20</f>
        <v>0</v>
      </c>
      <c r="B18" s="57" t="str">
        <f>IFERROR(INDEX('Табель ком'!$B$3:$EM$32,MATCH(A18,'Табель ком'!$B$3:$B$32,0),MATCH('Производственный календарь'!$H$1,'Табель ком'!$B$1:$EM$1,0)),"")</f>
        <v/>
      </c>
    </row>
    <row r="19" spans="1:2" x14ac:dyDescent="0.25">
      <c r="A19">
        <f>'Табель ком'!B21</f>
        <v>0</v>
      </c>
      <c r="B19" s="57" t="str">
        <f>IFERROR(INDEX('Табель ком'!$B$3:$EM$32,MATCH(A19,'Табель ком'!$B$3:$B$32,0),MATCH('Производственный календарь'!$H$1,'Табель ком'!$B$1:$EM$1,0)),"")</f>
        <v/>
      </c>
    </row>
    <row r="20" spans="1:2" x14ac:dyDescent="0.25">
      <c r="A20">
        <f>'Табель ком'!B22</f>
        <v>0</v>
      </c>
      <c r="B20" s="57" t="str">
        <f>IFERROR(INDEX('Табель ком'!$B$3:$EM$32,MATCH(A20,'Табель ком'!$B$3:$B$32,0),MATCH('Производственный календарь'!$H$1,'Табель ком'!$B$1:$EM$1,0)),"")</f>
        <v/>
      </c>
    </row>
    <row r="21" spans="1:2" x14ac:dyDescent="0.25">
      <c r="A21">
        <f>'Табель ком'!B23</f>
        <v>0</v>
      </c>
      <c r="B21" s="57" t="str">
        <f>IFERROR(INDEX('Табель ком'!$B$3:$EM$32,MATCH(A21,'Табель ком'!$B$3:$B$32,0),MATCH('Производственный календарь'!$H$1,'Табель ком'!$B$1:$EM$1,0)),"")</f>
        <v/>
      </c>
    </row>
    <row r="22" spans="1:2" x14ac:dyDescent="0.25">
      <c r="A22">
        <f>'Табель ком'!B24</f>
        <v>0</v>
      </c>
      <c r="B22" s="57" t="str">
        <f>IFERROR(INDEX('Табель ком'!$B$3:$EM$32,MATCH(A22,'Табель ком'!$B$3:$B$32,0),MATCH('Производственный календарь'!$H$1,'Табель ком'!$B$1:$EM$1,0)),"")</f>
        <v/>
      </c>
    </row>
    <row r="23" spans="1:2" x14ac:dyDescent="0.25">
      <c r="A23">
        <f>'Табель ком'!B25</f>
        <v>0</v>
      </c>
      <c r="B23" s="57" t="str">
        <f>IFERROR(INDEX('Табель ком'!$B$3:$EM$32,MATCH(A23,'Табель ком'!$B$3:$B$32,0),MATCH('Производственный календарь'!$H$1,'Табель ком'!$B$1:$EM$1,0)),"")</f>
        <v/>
      </c>
    </row>
    <row r="24" spans="1:2" x14ac:dyDescent="0.25">
      <c r="A24">
        <f>'Табель ком'!B26</f>
        <v>0</v>
      </c>
      <c r="B24" s="57" t="str">
        <f>IFERROR(INDEX('Табель ком'!$B$3:$EM$32,MATCH(A24,'Табель ком'!$B$3:$B$32,0),MATCH('Производственный календарь'!$H$1,'Табель ком'!$B$1:$EM$1,0)),"")</f>
        <v/>
      </c>
    </row>
    <row r="25" spans="1:2" x14ac:dyDescent="0.25">
      <c r="A25">
        <f>'Табель ком'!B27</f>
        <v>0</v>
      </c>
      <c r="B25" s="57" t="str">
        <f>IFERROR(INDEX('Табель ком'!$B$3:$EM$32,MATCH(A25,'Табель ком'!$B$3:$B$32,0),MATCH('Производственный календарь'!$H$1,'Табель ком'!$B$1:$EM$1,0)),"")</f>
        <v/>
      </c>
    </row>
    <row r="26" spans="1:2" x14ac:dyDescent="0.25">
      <c r="A26">
        <f>'Табель ком'!B28</f>
        <v>0</v>
      </c>
      <c r="B26" s="57" t="str">
        <f>IFERROR(INDEX('Табель ком'!$B$3:$EM$32,MATCH(A26,'Табель ком'!$B$3:$B$32,0),MATCH('Производственный календарь'!$H$1,'Табель ком'!$B$1:$EM$1,0)),"")</f>
        <v/>
      </c>
    </row>
    <row r="27" spans="1:2" x14ac:dyDescent="0.25">
      <c r="A27">
        <f>'Табель ком'!B29</f>
        <v>0</v>
      </c>
      <c r="B27" s="57" t="str">
        <f>IFERROR(INDEX('Табель ком'!$B$3:$EM$32,MATCH(A27,'Табель ком'!$B$3:$B$32,0),MATCH('Производственный календарь'!$H$1,'Табель ком'!$B$1:$EM$1,0)),"")</f>
        <v/>
      </c>
    </row>
    <row r="28" spans="1:2" x14ac:dyDescent="0.25">
      <c r="A28">
        <f>'Табель ком'!B30</f>
        <v>0</v>
      </c>
      <c r="B28" s="57" t="str">
        <f>IFERROR(INDEX('Табель ком'!$B$3:$EM$32,MATCH(A28,'Табель ком'!$B$3:$B$32,0),MATCH('Производственный календарь'!$H$1,'Табель ком'!$B$1:$EM$1,0)),"")</f>
        <v/>
      </c>
    </row>
    <row r="29" spans="1:2" x14ac:dyDescent="0.25">
      <c r="A29">
        <f>'Табель ком'!B31</f>
        <v>0</v>
      </c>
      <c r="B29" s="57" t="str">
        <f>IFERROR(INDEX('Табель ком'!$B$3:$EM$32,MATCH(A29,'Табель ком'!$B$3:$B$32,0),MATCH('Производственный календарь'!$H$1,'Табель ком'!$B$1:$EM$1,0)),"")</f>
        <v/>
      </c>
    </row>
    <row r="30" spans="1:2" x14ac:dyDescent="0.25">
      <c r="A30">
        <f>'Табель ком'!B32</f>
        <v>0</v>
      </c>
      <c r="B30" s="57" t="str">
        <f>IFERROR(INDEX('Табель ком'!$B$3:$EM$32,MATCH(A30,'Табель ком'!$B$3:$B$32,0),MATCH('Производственный календарь'!$H$1,'Табель ком'!$B$1:$EM$1,0)),"")</f>
        <v/>
      </c>
    </row>
    <row r="31" spans="1:2" x14ac:dyDescent="0.25">
      <c r="A31">
        <f>'Табель ком'!B33</f>
        <v>0</v>
      </c>
      <c r="B31" s="57" t="str">
        <f>IFERROR(INDEX('Табель ком'!$B$3:$EM$32,MATCH(A31,'Табель ком'!$B$3:$B$32,0),MATCH('Производственный календарь'!$H$1,'Табель ком'!$B$1:$EM$1,0)),"")</f>
        <v/>
      </c>
    </row>
    <row r="32" spans="1:2" x14ac:dyDescent="0.25">
      <c r="A32">
        <f>'Табель ком'!B34</f>
        <v>0</v>
      </c>
      <c r="B32" s="57" t="str">
        <f>IFERROR(INDEX('Табель ком'!$B$3:$EM$32,MATCH(A32,'Табель ком'!$B$3:$B$32,0),MATCH('Производственный календарь'!$H$1,'Табель ком'!$B$1:$EM$1,0)),"")</f>
        <v/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33"/>
  <sheetViews>
    <sheetView workbookViewId="0">
      <selection activeCell="D4" sqref="D4:D5"/>
    </sheetView>
  </sheetViews>
  <sheetFormatPr defaultRowHeight="15" x14ac:dyDescent="0.25"/>
  <cols>
    <col min="1" max="1" width="5.28515625" style="1" customWidth="1"/>
    <col min="2" max="2" width="18.85546875" style="9" customWidth="1"/>
    <col min="3" max="3" width="10.140625" style="1" customWidth="1"/>
  </cols>
  <sheetData>
    <row r="1" spans="1:8" x14ac:dyDescent="0.25">
      <c r="B1" s="19">
        <f>Гистограммы!B2</f>
        <v>45536</v>
      </c>
      <c r="C1" s="19">
        <f>Гистограммы!C2</f>
        <v>45565</v>
      </c>
    </row>
    <row r="2" spans="1:8" x14ac:dyDescent="0.25">
      <c r="A2" s="66" t="s">
        <v>0</v>
      </c>
      <c r="B2" s="66" t="s">
        <v>1</v>
      </c>
      <c r="C2" s="67" t="s">
        <v>2</v>
      </c>
      <c r="D2" s="58" t="s">
        <v>42</v>
      </c>
      <c r="E2" s="58"/>
      <c r="F2" s="58"/>
      <c r="G2" s="58"/>
      <c r="H2" s="58"/>
    </row>
    <row r="3" spans="1:8" x14ac:dyDescent="0.25">
      <c r="A3" s="66"/>
      <c r="B3" s="66"/>
      <c r="C3" s="67"/>
      <c r="D3" s="13" t="s">
        <v>3</v>
      </c>
      <c r="E3" s="13" t="s">
        <v>4</v>
      </c>
      <c r="F3" s="13" t="s">
        <v>15</v>
      </c>
      <c r="G3" s="13" t="s">
        <v>6</v>
      </c>
      <c r="H3" s="13" t="s">
        <v>18</v>
      </c>
    </row>
    <row r="4" spans="1:8" x14ac:dyDescent="0.25">
      <c r="A4" s="62">
        <v>1</v>
      </c>
      <c r="B4" s="63" t="str">
        <f>'Табель ком'!B3</f>
        <v>Смирнов</v>
      </c>
      <c r="C4" s="64">
        <f>'Табель ком'!C3</f>
        <v>0</v>
      </c>
      <c r="D4" s="58">
        <f>COUNTIFS('Табель ком'!3:3,"Я",'Табель ком'!$1:$1,"&gt;="&amp;Черновик!$B$1,'Табель ком'!$1:$1,"&lt;="&amp;Черновик!$C$1)+COUNTIFS('Табель ком'!3:3,"К",'Табель ком'!$1:$1,"&gt;="&amp;Черновик!$B$1,'Табель ком'!$1:$1,"&lt;="&amp;Черновик!$C$1)</f>
        <v>2</v>
      </c>
      <c r="E4" s="58" t="e">
        <f>SUMIFS('Табель ком'!#REF!,'Табель ком'!3:3,"К",'Табель ком'!$1:$1,"&gt;="&amp;Черновик!$B$1,'Табель ком'!$1:$1,"&lt;="&amp;Черновик!$C$1)+SUMIFS('Табель ком'!#REF!,'Табель ком'!3:3,"Я",'Табель ком'!$1:$1,"&gt;="&amp;Черновик!$B$1,'Табель ком'!$1:$1,"&lt;="&amp;Черновик!$C$1)</f>
        <v>#REF!</v>
      </c>
      <c r="F4" s="58" t="e">
        <f>SUMIFS('Табель ком'!#REF!,'Табель ком'!3:3,$F$3,'Табель ком'!$1:$1,"&gt;="&amp;Черновик!$B$1,'Табель ком'!$1:$1,"&lt;="&amp;Черновик!$C$1)</f>
        <v>#REF!</v>
      </c>
      <c r="G4" s="58" t="e">
        <f>SUMIFS('Табель ком'!#REF!,'Табель ком'!3:3,$G$3,'Табель ком'!$1:$1,"&gt;="&amp;Черновик!$B$1,'Табель ком'!$1:$1,"&lt;="&amp;Черновик!$C$1)</f>
        <v>#REF!</v>
      </c>
      <c r="H4" s="58" t="e">
        <f>SUMIFS('Табель ком'!#REF!,'Табель ком'!3:3,$H$3,'Табель ком'!$1:$1,"&gt;="&amp;Черновик!$B$1,'Табель ком'!$1:$1,"&lt;="&amp;Черновик!$C$1)</f>
        <v>#REF!</v>
      </c>
    </row>
    <row r="5" spans="1:8" x14ac:dyDescent="0.25">
      <c r="A5" s="62"/>
      <c r="B5" s="63"/>
      <c r="C5" s="65"/>
      <c r="D5" s="58"/>
      <c r="E5" s="58"/>
      <c r="F5" s="58"/>
      <c r="G5" s="58"/>
      <c r="H5" s="58"/>
    </row>
    <row r="6" spans="1:8" x14ac:dyDescent="0.25">
      <c r="A6" s="62">
        <v>2</v>
      </c>
      <c r="B6" s="63" t="str">
        <f>'Табель ком'!B5</f>
        <v>Максимов</v>
      </c>
      <c r="C6" s="64">
        <f>'Табель ком'!C5</f>
        <v>0</v>
      </c>
      <c r="D6" s="58">
        <f>COUNTIFS('Табель ком'!5:5,"Я",'Табель ком'!$1:$1,"&gt;="&amp;Черновик!$B$1,'Табель ком'!$1:$1,"&lt;="&amp;Черновик!$C$1)+COUNTIFS('Табель ком'!5:5,"К",'Табель ком'!$1:$1,"&gt;="&amp;Черновик!$B$1,'Табель ком'!$1:$1,"&lt;="&amp;Черновик!$C$1)</f>
        <v>1</v>
      </c>
      <c r="E6" s="58">
        <f>SUMIFS('Табель ком'!6:6,'Табель ком'!5:5,"К",'Табель ком'!$1:$1,"&gt;="&amp;Черновик!$B$1,'Табель ком'!$1:$1,"&lt;="&amp;Черновик!$C$1)+SUMIFS('Табель ком'!6:6,'Табель ком'!5:5,"Я",'Табель ком'!$1:$1,"&gt;="&amp;Черновик!$B$1,'Табель ком'!$1:$1,"&lt;="&amp;Черновик!$C$1)</f>
        <v>8</v>
      </c>
      <c r="F6" s="58">
        <f>SUMIFS('Табель ком'!6:6,'Табель ком'!5:5,$F$3,'Табель ком'!$1:$1,"&gt;="&amp;Черновик!$B$1,'Табель ком'!$1:$1,"&lt;="&amp;Черновик!$C$1)</f>
        <v>0</v>
      </c>
      <c r="G6" s="58">
        <f>SUMIFS('Табель ком'!6:6,'Табель ком'!5:5,$G$3,'Табель ком'!$1:$1,"&gt;="&amp;Черновик!$B$1,'Табель ком'!$1:$1,"&lt;="&amp;Черновик!$C$1)</f>
        <v>8</v>
      </c>
      <c r="H6" s="58">
        <f>SUMIFS('Табель ком'!6:6,'Табель ком'!5:5,$H$3,'Табель ком'!$1:$1,"&gt;="&amp;Черновик!$B$1,'Табель ком'!$1:$1,"&lt;="&amp;Черновик!$C$1)</f>
        <v>0</v>
      </c>
    </row>
    <row r="7" spans="1:8" x14ac:dyDescent="0.25">
      <c r="A7" s="62"/>
      <c r="B7" s="63"/>
      <c r="C7" s="65"/>
      <c r="D7" s="58"/>
      <c r="E7" s="58"/>
      <c r="F7" s="58"/>
      <c r="G7" s="58"/>
      <c r="H7" s="58"/>
    </row>
    <row r="8" spans="1:8" x14ac:dyDescent="0.25">
      <c r="A8" s="62">
        <v>3</v>
      </c>
      <c r="B8" s="63" t="str">
        <f>'Табель ком'!B7</f>
        <v>Сидоров</v>
      </c>
      <c r="C8" s="64">
        <f>'Табель ком'!C7</f>
        <v>0</v>
      </c>
      <c r="D8" s="58">
        <f>COUNTIFS('Табель ком'!7:7,"Я",'Табель ком'!$1:$1,"&gt;="&amp;Черновик!$B$1,'Табель ком'!$1:$1,"&lt;="&amp;Черновик!$C$1)+COUNTIFS('Табель ком'!7:7,"К",'Табель ком'!$1:$1,"&gt;="&amp;Черновик!$B$1,'Табель ком'!$1:$1,"&lt;="&amp;Черновик!$C$1)</f>
        <v>0</v>
      </c>
      <c r="E8" s="58">
        <f>SUMIFS('Табель ком'!8:8,'Табель ком'!7:7,"К",'Табель ком'!$1:$1,"&gt;="&amp;Черновик!$B$1,'Табель ком'!$1:$1,"&lt;="&amp;Черновик!$C$1)+SUMIFS('Табель ком'!8:8,'Табель ком'!7:7,"Я",'Табель ком'!$1:$1,"&gt;="&amp;Черновик!$B$1,'Табель ком'!$1:$1,"&lt;="&amp;Черновик!$C$1)</f>
        <v>0</v>
      </c>
      <c r="F8" s="58">
        <f>SUMIFS('Табель ком'!8:8,'Табель ком'!7:7,$F$3,'Табель ком'!$1:$1,"&gt;="&amp;Черновик!$B$1,'Табель ком'!$1:$1,"&lt;="&amp;Черновик!$C$1)</f>
        <v>0</v>
      </c>
      <c r="G8" s="58">
        <f>SUMIFS('Табель ком'!8:8,'Табель ком'!7:7,$G$3,'Табель ком'!$1:$1,"&gt;="&amp;Черновик!$B$1,'Табель ком'!$1:$1,"&lt;="&amp;Черновик!$C$1)</f>
        <v>0</v>
      </c>
      <c r="H8" s="58">
        <f>SUMIFS('Табель ком'!8:8,'Табель ком'!7:7,$H$3,'Табель ком'!$1:$1,"&gt;="&amp;Черновик!$B$1,'Табель ком'!$1:$1,"&lt;="&amp;Черновик!$C$1)</f>
        <v>0</v>
      </c>
    </row>
    <row r="9" spans="1:8" x14ac:dyDescent="0.25">
      <c r="A9" s="62"/>
      <c r="B9" s="63"/>
      <c r="C9" s="65"/>
      <c r="D9" s="58"/>
      <c r="E9" s="58"/>
      <c r="F9" s="58"/>
      <c r="G9" s="58"/>
      <c r="H9" s="58"/>
    </row>
    <row r="10" spans="1:8" x14ac:dyDescent="0.25">
      <c r="A10" s="62">
        <v>4</v>
      </c>
      <c r="B10" s="63" t="str">
        <f>'Табель ком'!B9</f>
        <v>Михалков</v>
      </c>
      <c r="C10" s="64">
        <f>'Табель ком'!C9</f>
        <v>0</v>
      </c>
      <c r="D10" s="58">
        <f>COUNTIFS('Табель ком'!9:9,"Я",'Табель ком'!$1:$1,"&gt;="&amp;Черновик!$B$1,'Табель ком'!$1:$1,"&lt;="&amp;Черновик!$C$1)+COUNTIFS('Табель ком'!9:9,"К",'Табель ком'!$1:$1,"&gt;="&amp;Черновик!$B$1,'Табель ком'!$1:$1,"&lt;="&amp;Черновик!$C$1)</f>
        <v>0</v>
      </c>
      <c r="E10" s="58">
        <f>SUMIFS('Табель ком'!10:10,'Табель ком'!9:9,"К",'Табель ком'!$1:$1,"&gt;="&amp;Черновик!$B$1,'Табель ком'!$1:$1,"&lt;="&amp;Черновик!$C$1)+SUMIFS('Табель ком'!10:10,'Табель ком'!9:9,"Я",'Табель ком'!$1:$1,"&gt;="&amp;Черновик!$B$1,'Табель ком'!$1:$1,"&lt;="&amp;Черновик!$C$1)</f>
        <v>0</v>
      </c>
      <c r="F10" s="58">
        <f>SUMIFS('Табель ком'!10:10,'Табель ком'!9:9,$F$3,'Табель ком'!$1:$1,"&gt;="&amp;Черновик!$B$1,'Табель ком'!$1:$1,"&lt;="&amp;Черновик!$C$1)</f>
        <v>0</v>
      </c>
      <c r="G10" s="58">
        <f>SUMIFS('Табель ком'!10:10,'Табель ком'!9:9,$G$3,'Табель ком'!$1:$1,"&gt;="&amp;Черновик!$B$1,'Табель ком'!$1:$1,"&lt;="&amp;Черновик!$C$1)</f>
        <v>0</v>
      </c>
      <c r="H10" s="58">
        <f>SUMIFS('Табель ком'!10:10,'Табель ком'!9:9,$H$3,'Табель ком'!$1:$1,"&gt;="&amp;Черновик!$B$1,'Табель ком'!$1:$1,"&lt;="&amp;Черновик!$C$1)</f>
        <v>0</v>
      </c>
    </row>
    <row r="11" spans="1:8" x14ac:dyDescent="0.25">
      <c r="A11" s="62"/>
      <c r="B11" s="63"/>
      <c r="C11" s="65"/>
      <c r="D11" s="58"/>
      <c r="E11" s="58"/>
      <c r="F11" s="58"/>
      <c r="G11" s="58"/>
      <c r="H11" s="58"/>
    </row>
    <row r="12" spans="1:8" x14ac:dyDescent="0.25">
      <c r="A12" s="62">
        <v>5</v>
      </c>
      <c r="B12" s="63" t="str">
        <f>'Табель ком'!B11</f>
        <v>Плюшкин</v>
      </c>
      <c r="C12" s="64">
        <f>'Табель ком'!C11</f>
        <v>0</v>
      </c>
      <c r="D12" s="58">
        <f>COUNTIFS('Табель ком'!11:11,"Я",'Табель ком'!$1:$1,"&gt;="&amp;Черновик!$B$1,'Табель ком'!$1:$1,"&lt;="&amp;Черновик!$C$1)+COUNTIFS('Табель ком'!11:11,"К",'Табель ком'!$1:$1,"&gt;="&amp;Черновик!$B$1,'Табель ком'!$1:$1,"&lt;="&amp;Черновик!$C$1)</f>
        <v>0</v>
      </c>
      <c r="E12" s="58">
        <f>SUMIFS('Табель ком'!12:12,'Табель ком'!11:11,"К",'Табель ком'!$1:$1,"&gt;="&amp;Черновик!$B$1,'Табель ком'!$1:$1,"&lt;="&amp;Черновик!$C$1)+SUMIFS('Табель ком'!12:12,'Табель ком'!11:11,"Я",'Табель ком'!$1:$1,"&gt;="&amp;Черновик!$B$1,'Табель ком'!$1:$1,"&lt;="&amp;Черновик!$C$1)</f>
        <v>0</v>
      </c>
      <c r="F12" s="58">
        <f>SUMIFS('Табель ком'!12:12,'Табель ком'!11:11,$F$3,'Табель ком'!$1:$1,"&gt;="&amp;Черновик!$B$1,'Табель ком'!$1:$1,"&lt;="&amp;Черновик!$C$1)</f>
        <v>0</v>
      </c>
      <c r="G12" s="58">
        <f>SUMIFS('Табель ком'!12:12,'Табель ком'!11:11,$G$3,'Табель ком'!$1:$1,"&gt;="&amp;Черновик!$B$1,'Табель ком'!$1:$1,"&lt;="&amp;Черновик!$C$1)</f>
        <v>0</v>
      </c>
      <c r="H12" s="58">
        <f>SUMIFS('Табель ком'!12:12,'Табель ком'!11:11,$H$3,'Табель ком'!$1:$1,"&gt;="&amp;Черновик!$B$1,'Табель ком'!$1:$1,"&lt;="&amp;Черновик!$C$1)</f>
        <v>0</v>
      </c>
    </row>
    <row r="13" spans="1:8" x14ac:dyDescent="0.25">
      <c r="A13" s="62"/>
      <c r="B13" s="63"/>
      <c r="C13" s="65"/>
      <c r="D13" s="58"/>
      <c r="E13" s="58"/>
      <c r="F13" s="58"/>
      <c r="G13" s="58"/>
      <c r="H13" s="58"/>
    </row>
    <row r="14" spans="1:8" x14ac:dyDescent="0.25">
      <c r="A14" s="62">
        <v>6</v>
      </c>
      <c r="B14" s="63">
        <f>'Табель ком'!B13</f>
        <v>0</v>
      </c>
      <c r="C14" s="64">
        <f>'Табель ком'!C13</f>
        <v>0</v>
      </c>
      <c r="D14" s="58">
        <f>COUNTIFS('Табель ком'!13:13,"Я",'Табель ком'!$1:$1,"&gt;="&amp;Черновик!$B$1,'Табель ком'!$1:$1,"&lt;="&amp;Черновик!$C$1)+COUNTIFS('Табель ком'!13:13,"К",'Табель ком'!$1:$1,"&gt;="&amp;Черновик!$B$1,'Табель ком'!$1:$1,"&lt;="&amp;Черновик!$C$1)</f>
        <v>0</v>
      </c>
      <c r="E14" s="58">
        <f>SUMIFS('Табель ком'!14:14,'Табель ком'!13:13,"К",'Табель ком'!$1:$1,"&gt;="&amp;Черновик!$B$1,'Табель ком'!$1:$1,"&lt;="&amp;Черновик!$C$1)+SUMIFS('Табель ком'!14:14,'Табель ком'!13:13,"Я",'Табель ком'!$1:$1,"&gt;="&amp;Черновик!$B$1,'Табель ком'!$1:$1,"&lt;="&amp;Черновик!$C$1)</f>
        <v>0</v>
      </c>
      <c r="F14" s="58">
        <f>SUMIFS('Табель ком'!14:14,'Табель ком'!13:13,$F$3,'Табель ком'!$1:$1,"&gt;="&amp;Черновик!$B$1,'Табель ком'!$1:$1,"&lt;="&amp;Черновик!$C$1)</f>
        <v>0</v>
      </c>
      <c r="G14" s="58">
        <f>SUMIFS('Табель ком'!14:14,'Табель ком'!13:13,$G$3,'Табель ком'!$1:$1,"&gt;="&amp;Черновик!$B$1,'Табель ком'!$1:$1,"&lt;="&amp;Черновик!$C$1)</f>
        <v>0</v>
      </c>
      <c r="H14" s="58">
        <f>SUMIFS('Табель ком'!14:14,'Табель ком'!13:13,$H$3,'Табель ком'!$1:$1,"&gt;="&amp;Черновик!$B$1,'Табель ком'!$1:$1,"&lt;="&amp;Черновик!$C$1)</f>
        <v>0</v>
      </c>
    </row>
    <row r="15" spans="1:8" x14ac:dyDescent="0.25">
      <c r="A15" s="62"/>
      <c r="B15" s="63"/>
      <c r="C15" s="65"/>
      <c r="D15" s="58"/>
      <c r="E15" s="58"/>
      <c r="F15" s="58"/>
      <c r="G15" s="58"/>
      <c r="H15" s="58"/>
    </row>
    <row r="16" spans="1:8" x14ac:dyDescent="0.25">
      <c r="A16" s="62">
        <v>7</v>
      </c>
      <c r="B16" s="63">
        <f>'Табель ком'!B15</f>
        <v>0</v>
      </c>
      <c r="C16" s="64">
        <f>'Табель ком'!C15</f>
        <v>0</v>
      </c>
      <c r="D16" s="58">
        <f>COUNTIFS('Табель ком'!15:15,"Я",'Табель ком'!$1:$1,"&gt;="&amp;Черновик!$B$1,'Табель ком'!$1:$1,"&lt;="&amp;Черновик!$C$1)+COUNTIFS('Табель ком'!15:15,"К",'Табель ком'!$1:$1,"&gt;="&amp;Черновик!$B$1,'Табель ком'!$1:$1,"&lt;="&amp;Черновик!$C$1)</f>
        <v>0</v>
      </c>
      <c r="E16" s="58">
        <f>SUMIFS('Табель ком'!16:16,'Табель ком'!15:15,"К",'Табель ком'!$1:$1,"&gt;="&amp;Черновик!$B$1,'Табель ком'!$1:$1,"&lt;="&amp;Черновик!$C$1)+SUMIFS('Табель ком'!16:16,'Табель ком'!15:15,"Я",'Табель ком'!$1:$1,"&gt;="&amp;Черновик!$B$1,'Табель ком'!$1:$1,"&lt;="&amp;Черновик!$C$1)</f>
        <v>0</v>
      </c>
      <c r="F16" s="58">
        <f>SUMIFS('Табель ком'!16:16,'Табель ком'!15:15,$F$3,'Табель ком'!$1:$1,"&gt;="&amp;Черновик!$B$1,'Табель ком'!$1:$1,"&lt;="&amp;Черновик!$C$1)</f>
        <v>0</v>
      </c>
      <c r="G16" s="58">
        <f>SUMIFS('Табель ком'!16:16,'Табель ком'!15:15,$G$3,'Табель ком'!$1:$1,"&gt;="&amp;Черновик!$B$1,'Табель ком'!$1:$1,"&lt;="&amp;Черновик!$C$1)</f>
        <v>0</v>
      </c>
      <c r="H16" s="58">
        <f>SUMIFS('Табель ком'!16:16,'Табель ком'!15:15,$H$3,'Табель ком'!$1:$1,"&gt;="&amp;Черновик!$B$1,'Табель ком'!$1:$1,"&lt;="&amp;Черновик!$C$1)</f>
        <v>0</v>
      </c>
    </row>
    <row r="17" spans="1:8" x14ac:dyDescent="0.25">
      <c r="A17" s="62"/>
      <c r="B17" s="63"/>
      <c r="C17" s="65"/>
      <c r="D17" s="58"/>
      <c r="E17" s="58"/>
      <c r="F17" s="58"/>
      <c r="G17" s="58"/>
      <c r="H17" s="58"/>
    </row>
    <row r="18" spans="1:8" x14ac:dyDescent="0.25">
      <c r="A18" s="62">
        <v>8</v>
      </c>
      <c r="B18" s="63">
        <f>'Табель ком'!B17</f>
        <v>0</v>
      </c>
      <c r="C18" s="64">
        <f>'Табель ком'!C17</f>
        <v>0</v>
      </c>
      <c r="D18" s="58">
        <f>COUNTIFS('Табель ком'!17:17,"Я",'Табель ком'!$1:$1,"&gt;="&amp;Черновик!$B$1,'Табель ком'!$1:$1,"&lt;="&amp;Черновик!$C$1)+COUNTIFS('Табель ком'!17:17,"К",'Табель ком'!$1:$1,"&gt;="&amp;Черновик!$B$1,'Табель ком'!$1:$1,"&lt;="&amp;Черновик!$C$1)</f>
        <v>0</v>
      </c>
      <c r="E18" s="58">
        <f>SUMIFS('Табель ком'!18:18,'Табель ком'!17:17,"К",'Табель ком'!$1:$1,"&gt;="&amp;Черновик!$B$1,'Табель ком'!$1:$1,"&lt;="&amp;Черновик!$C$1)+SUMIFS('Табель ком'!18:18,'Табель ком'!17:17,"Я",'Табель ком'!$1:$1,"&gt;="&amp;Черновик!$B$1,'Табель ком'!$1:$1,"&lt;="&amp;Черновик!$C$1)</f>
        <v>0</v>
      </c>
      <c r="F18" s="58">
        <f>SUMIFS('Табель ком'!18:18,'Табель ком'!17:17,$F$3,'Табель ком'!$1:$1,"&gt;="&amp;Черновик!$B$1,'Табель ком'!$1:$1,"&lt;="&amp;Черновик!$C$1)</f>
        <v>0</v>
      </c>
      <c r="G18" s="58">
        <f>SUMIFS('Табель ком'!18:18,'Табель ком'!17:17,$G$3,'Табель ком'!$1:$1,"&gt;="&amp;Черновик!$B$1,'Табель ком'!$1:$1,"&lt;="&amp;Черновик!$C$1)</f>
        <v>0</v>
      </c>
      <c r="H18" s="58">
        <f>SUMIFS('Табель ком'!18:18,'Табель ком'!17:17,$H$3,'Табель ком'!$1:$1,"&gt;="&amp;Черновик!$B$1,'Табель ком'!$1:$1,"&lt;="&amp;Черновик!$C$1)</f>
        <v>0</v>
      </c>
    </row>
    <row r="19" spans="1:8" x14ac:dyDescent="0.25">
      <c r="A19" s="62"/>
      <c r="B19" s="63"/>
      <c r="C19" s="65"/>
      <c r="D19" s="58"/>
      <c r="E19" s="58"/>
      <c r="F19" s="58"/>
      <c r="G19" s="58"/>
      <c r="H19" s="58"/>
    </row>
    <row r="20" spans="1:8" x14ac:dyDescent="0.25">
      <c r="A20" s="62">
        <v>9</v>
      </c>
      <c r="B20" s="63">
        <f>'Табель ком'!B19</f>
        <v>0</v>
      </c>
      <c r="C20" s="64">
        <f>'Табель ком'!C19</f>
        <v>0</v>
      </c>
      <c r="D20" s="58">
        <f>COUNTIFS('Табель ком'!19:19,"Я",'Табель ком'!$1:$1,"&gt;="&amp;Черновик!$B$1,'Табель ком'!$1:$1,"&lt;="&amp;Черновик!$C$1)+COUNTIFS('Табель ком'!19:19,"К",'Табель ком'!$1:$1,"&gt;="&amp;Черновик!$B$1,'Табель ком'!$1:$1,"&lt;="&amp;Черновик!$C$1)</f>
        <v>0</v>
      </c>
      <c r="E20" s="58">
        <f>SUMIFS('Табель ком'!20:20,'Табель ком'!19:19,"К",'Табель ком'!$1:$1,"&gt;="&amp;Черновик!$B$1,'Табель ком'!$1:$1,"&lt;="&amp;Черновик!$C$1)+SUMIFS('Табель ком'!20:20,'Табель ком'!19:19,"Я",'Табель ком'!$1:$1,"&gt;="&amp;Черновик!$B$1,'Табель ком'!$1:$1,"&lt;="&amp;Черновик!$C$1)</f>
        <v>0</v>
      </c>
      <c r="F20" s="58">
        <f>SUMIFS('Табель ком'!20:20,'Табель ком'!19:19,$F$3,'Табель ком'!$1:$1,"&gt;="&amp;Черновик!$B$1,'Табель ком'!$1:$1,"&lt;="&amp;Черновик!$C$1)</f>
        <v>0</v>
      </c>
      <c r="G20" s="58">
        <f>SUMIFS('Табель ком'!20:20,'Табель ком'!19:19,$G$3,'Табель ком'!$1:$1,"&gt;="&amp;Черновик!$B$1,'Табель ком'!$1:$1,"&lt;="&amp;Черновик!$C$1)</f>
        <v>0</v>
      </c>
      <c r="H20" s="58">
        <f>SUMIFS('Табель ком'!20:20,'Табель ком'!19:19,$H$3,'Табель ком'!$1:$1,"&gt;="&amp;Черновик!$B$1,'Табель ком'!$1:$1,"&lt;="&amp;Черновик!$C$1)</f>
        <v>0</v>
      </c>
    </row>
    <row r="21" spans="1:8" x14ac:dyDescent="0.25">
      <c r="A21" s="62"/>
      <c r="B21" s="63"/>
      <c r="C21" s="65"/>
      <c r="D21" s="58"/>
      <c r="E21" s="58"/>
      <c r="F21" s="58"/>
      <c r="G21" s="58"/>
      <c r="H21" s="58"/>
    </row>
    <row r="22" spans="1:8" x14ac:dyDescent="0.25">
      <c r="A22" s="62">
        <v>10</v>
      </c>
      <c r="B22" s="63">
        <f>'Табель ком'!B21</f>
        <v>0</v>
      </c>
      <c r="C22" s="64">
        <f>'Табель ком'!C21</f>
        <v>0</v>
      </c>
      <c r="D22" s="58">
        <f>COUNTIFS('Табель ком'!21:21,"Я",'Табель ком'!$1:$1,"&gt;="&amp;Черновик!$B$1,'Табель ком'!$1:$1,"&lt;="&amp;Черновик!$C$1)+COUNTIFS('Табель ком'!21:21,"К",'Табель ком'!$1:$1,"&gt;="&amp;Черновик!$B$1,'Табель ком'!$1:$1,"&lt;="&amp;Черновик!$C$1)</f>
        <v>0</v>
      </c>
      <c r="E22" s="58">
        <f>SUMIFS('Табель ком'!22:22,'Табель ком'!21:21,"К",'Табель ком'!$1:$1,"&gt;="&amp;Черновик!$B$1,'Табель ком'!$1:$1,"&lt;="&amp;Черновик!$C$1)+SUMIFS('Табель ком'!22:22,'Табель ком'!21:21,"Я",'Табель ком'!$1:$1,"&gt;="&amp;Черновик!$B$1,'Табель ком'!$1:$1,"&lt;="&amp;Черновик!$C$1)</f>
        <v>0</v>
      </c>
      <c r="F22" s="58">
        <f>SUMIFS('Табель ком'!22:22,'Табель ком'!21:21,$F$3,'Табель ком'!$1:$1,"&gt;="&amp;Черновик!$B$1,'Табель ком'!$1:$1,"&lt;="&amp;Черновик!$C$1)</f>
        <v>0</v>
      </c>
      <c r="G22" s="58">
        <f>SUMIFS('Табель ком'!22:22,'Табель ком'!21:21,$G$3,'Табель ком'!$1:$1,"&gt;="&amp;Черновик!$B$1,'Табель ком'!$1:$1,"&lt;="&amp;Черновик!$C$1)</f>
        <v>0</v>
      </c>
      <c r="H22" s="58">
        <f>SUMIFS('Табель ком'!22:22,'Табель ком'!21:21,$H$3,'Табель ком'!$1:$1,"&gt;="&amp;Черновик!$B$1,'Табель ком'!$1:$1,"&lt;="&amp;Черновик!$C$1)</f>
        <v>0</v>
      </c>
    </row>
    <row r="23" spans="1:8" x14ac:dyDescent="0.25">
      <c r="A23" s="62"/>
      <c r="B23" s="63"/>
      <c r="C23" s="65"/>
      <c r="D23" s="58"/>
      <c r="E23" s="58"/>
      <c r="F23" s="58"/>
      <c r="G23" s="58"/>
      <c r="H23" s="58"/>
    </row>
    <row r="24" spans="1:8" x14ac:dyDescent="0.25">
      <c r="A24" s="62">
        <v>11</v>
      </c>
      <c r="B24" s="63">
        <f>'Табель ком'!B23</f>
        <v>0</v>
      </c>
      <c r="C24" s="64">
        <f>'Табель ком'!C23</f>
        <v>0</v>
      </c>
      <c r="D24" s="58">
        <f>COUNTIFS('Табель ком'!23:23,"Я",'Табель ком'!$1:$1,"&gt;="&amp;Черновик!$B$1,'Табель ком'!$1:$1,"&lt;="&amp;Черновик!$C$1)+COUNTIFS('Табель ком'!23:23,"К",'Табель ком'!$1:$1,"&gt;="&amp;Черновик!$B$1,'Табель ком'!$1:$1,"&lt;="&amp;Черновик!$C$1)</f>
        <v>0</v>
      </c>
      <c r="E24" s="58">
        <f>SUMIFS('Табель ком'!24:24,'Табель ком'!23:23,"К",'Табель ком'!$1:$1,"&gt;="&amp;Черновик!$B$1,'Табель ком'!$1:$1,"&lt;="&amp;Черновик!$C$1)+SUMIFS('Табель ком'!24:24,'Табель ком'!23:23,"Я",'Табель ком'!$1:$1,"&gt;="&amp;Черновик!$B$1,'Табель ком'!$1:$1,"&lt;="&amp;Черновик!$C$1)</f>
        <v>0</v>
      </c>
      <c r="F24" s="58">
        <f>SUMIFS('Табель ком'!24:24,'Табель ком'!23:23,$F$3,'Табель ком'!$1:$1,"&gt;="&amp;Черновик!$B$1,'Табель ком'!$1:$1,"&lt;="&amp;Черновик!$C$1)</f>
        <v>0</v>
      </c>
      <c r="G24" s="58">
        <f>SUMIFS('Табель ком'!24:24,'Табель ком'!23:23,$G$3,'Табель ком'!$1:$1,"&gt;="&amp;Черновик!$B$1,'Табель ком'!$1:$1,"&lt;="&amp;Черновик!$C$1)</f>
        <v>0</v>
      </c>
      <c r="H24" s="58">
        <f>SUMIFS('Табель ком'!24:24,'Табель ком'!23:23,$H$3,'Табель ком'!$1:$1,"&gt;="&amp;Черновик!$B$1,'Табель ком'!$1:$1,"&lt;="&amp;Черновик!$C$1)</f>
        <v>0</v>
      </c>
    </row>
    <row r="25" spans="1:8" x14ac:dyDescent="0.25">
      <c r="A25" s="62"/>
      <c r="B25" s="63"/>
      <c r="C25" s="65"/>
      <c r="D25" s="58"/>
      <c r="E25" s="58"/>
      <c r="F25" s="58"/>
      <c r="G25" s="58"/>
      <c r="H25" s="58"/>
    </row>
    <row r="26" spans="1:8" x14ac:dyDescent="0.25">
      <c r="A26" s="62">
        <v>12</v>
      </c>
      <c r="B26" s="63">
        <f>'Табель ком'!B25</f>
        <v>0</v>
      </c>
      <c r="C26" s="64">
        <f>'Табель ком'!C25</f>
        <v>0</v>
      </c>
      <c r="D26" s="58">
        <f>COUNTIFS('Табель ком'!25:25,"Я",'Табель ком'!$1:$1,"&gt;="&amp;Черновик!$B$1,'Табель ком'!$1:$1,"&lt;="&amp;Черновик!$C$1)+COUNTIFS('Табель ком'!25:25,"К",'Табель ком'!$1:$1,"&gt;="&amp;Черновик!$B$1,'Табель ком'!$1:$1,"&lt;="&amp;Черновик!$C$1)</f>
        <v>0</v>
      </c>
      <c r="E26" s="58">
        <f>SUMIFS('Табель ком'!26:26,'Табель ком'!25:25,"К",'Табель ком'!$1:$1,"&gt;="&amp;Черновик!$B$1,'Табель ком'!$1:$1,"&lt;="&amp;Черновик!$C$1)+SUMIFS('Табель ком'!26:26,'Табель ком'!25:25,"Я",'Табель ком'!$1:$1,"&gt;="&amp;Черновик!$B$1,'Табель ком'!$1:$1,"&lt;="&amp;Черновик!$C$1)</f>
        <v>0</v>
      </c>
      <c r="F26" s="58">
        <f>SUMIFS('Табель ком'!26:26,'Табель ком'!25:25,$F$3,'Табель ком'!$1:$1,"&gt;="&amp;Черновик!$B$1,'Табель ком'!$1:$1,"&lt;="&amp;Черновик!$C$1)</f>
        <v>0</v>
      </c>
      <c r="G26" s="58">
        <f>SUMIFS('Табель ком'!26:26,'Табель ком'!25:25,$G$3,'Табель ком'!$1:$1,"&gt;="&amp;Черновик!$B$1,'Табель ком'!$1:$1,"&lt;="&amp;Черновик!$C$1)</f>
        <v>0</v>
      </c>
      <c r="H26" s="58">
        <f>SUMIFS('Табель ком'!26:26,'Табель ком'!25:25,$H$3,'Табель ком'!$1:$1,"&gt;="&amp;Черновик!$B$1,'Табель ком'!$1:$1,"&lt;="&amp;Черновик!$C$1)</f>
        <v>0</v>
      </c>
    </row>
    <row r="27" spans="1:8" x14ac:dyDescent="0.25">
      <c r="A27" s="62"/>
      <c r="B27" s="63"/>
      <c r="C27" s="65"/>
      <c r="D27" s="58"/>
      <c r="E27" s="58"/>
      <c r="F27" s="58"/>
      <c r="G27" s="58"/>
      <c r="H27" s="58"/>
    </row>
    <row r="28" spans="1:8" x14ac:dyDescent="0.25">
      <c r="A28" s="62">
        <v>13</v>
      </c>
      <c r="B28" s="63">
        <f>'Табель ком'!B27</f>
        <v>0</v>
      </c>
      <c r="C28" s="64">
        <f>'Табель ком'!C27</f>
        <v>0</v>
      </c>
      <c r="D28" s="58">
        <f>COUNTIFS('Табель ком'!27:27,"Я",'Табель ком'!$1:$1,"&gt;="&amp;Черновик!$B$1,'Табель ком'!$1:$1,"&lt;="&amp;Черновик!$C$1)+COUNTIFS('Табель ком'!27:27,"К",'Табель ком'!$1:$1,"&gt;="&amp;Черновик!$B$1,'Табель ком'!$1:$1,"&lt;="&amp;Черновик!$C$1)</f>
        <v>0</v>
      </c>
      <c r="E28" s="58">
        <f>SUMIFS('Табель ком'!28:28,'Табель ком'!27:27,"К",'Табель ком'!$1:$1,"&gt;="&amp;Черновик!$B$1,'Табель ком'!$1:$1,"&lt;="&amp;Черновик!$C$1)+SUMIFS('Табель ком'!28:28,'Табель ком'!27:27,"Я",'Табель ком'!$1:$1,"&gt;="&amp;Черновик!$B$1,'Табель ком'!$1:$1,"&lt;="&amp;Черновик!$C$1)</f>
        <v>0</v>
      </c>
      <c r="F28" s="58">
        <f>SUMIFS('Табель ком'!28:28,'Табель ком'!27:27,$F$3,'Табель ком'!$1:$1,"&gt;="&amp;Черновик!$B$1,'Табель ком'!$1:$1,"&lt;="&amp;Черновик!$C$1)</f>
        <v>0</v>
      </c>
      <c r="G28" s="58">
        <f>SUMIFS('Табель ком'!28:28,'Табель ком'!27:27,$G$3,'Табель ком'!$1:$1,"&gt;="&amp;Черновик!$B$1,'Табель ком'!$1:$1,"&lt;="&amp;Черновик!$C$1)</f>
        <v>0</v>
      </c>
      <c r="H28" s="58">
        <f>SUMIFS('Табель ком'!28:28,'Табель ком'!27:27,$H$3,'Табель ком'!$1:$1,"&gt;="&amp;Черновик!$B$1,'Табель ком'!$1:$1,"&lt;="&amp;Черновик!$C$1)</f>
        <v>0</v>
      </c>
    </row>
    <row r="29" spans="1:8" x14ac:dyDescent="0.25">
      <c r="A29" s="62"/>
      <c r="B29" s="63"/>
      <c r="C29" s="65"/>
      <c r="D29" s="58"/>
      <c r="E29" s="58"/>
      <c r="F29" s="58"/>
      <c r="G29" s="58"/>
      <c r="H29" s="58"/>
    </row>
    <row r="30" spans="1:8" x14ac:dyDescent="0.25">
      <c r="A30" s="62">
        <v>14</v>
      </c>
      <c r="B30" s="63">
        <f>'Табель ком'!B29</f>
        <v>0</v>
      </c>
      <c r="C30" s="64">
        <f>'Табель ком'!C29</f>
        <v>0</v>
      </c>
      <c r="D30" s="58">
        <f>COUNTIFS('Табель ком'!29:29,"Я",'Табель ком'!$1:$1,"&gt;="&amp;Черновик!$B$1,'Табель ком'!$1:$1,"&lt;="&amp;Черновик!$C$1)+COUNTIFS('Табель ком'!29:29,"К",'Табель ком'!$1:$1,"&gt;="&amp;Черновик!$B$1,'Табель ком'!$1:$1,"&lt;="&amp;Черновик!$C$1)</f>
        <v>0</v>
      </c>
      <c r="E30" s="58">
        <f>SUMIFS('Табель ком'!30:30,'Табель ком'!29:29,"К",'Табель ком'!$1:$1,"&gt;="&amp;Черновик!$B$1,'Табель ком'!$1:$1,"&lt;="&amp;Черновик!$C$1)+SUMIFS('Табель ком'!30:30,'Табель ком'!29:29,"Я",'Табель ком'!$1:$1,"&gt;="&amp;Черновик!$B$1,'Табель ком'!$1:$1,"&lt;="&amp;Черновик!$C$1)</f>
        <v>0</v>
      </c>
      <c r="F30" s="58">
        <f>SUMIFS('Табель ком'!30:30,'Табель ком'!29:29,$F$3,'Табель ком'!$1:$1,"&gt;="&amp;Черновик!$B$1,'Табель ком'!$1:$1,"&lt;="&amp;Черновик!$C$1)</f>
        <v>0</v>
      </c>
      <c r="G30" s="58">
        <f>SUMIFS('Табель ком'!30:30,'Табель ком'!29:29,$G$3,'Табель ком'!$1:$1,"&gt;="&amp;Черновик!$B$1,'Табель ком'!$1:$1,"&lt;="&amp;Черновик!$C$1)</f>
        <v>0</v>
      </c>
      <c r="H30" s="58">
        <f>SUMIFS('Табель ком'!30:30,'Табель ком'!29:29,$H$3,'Табель ком'!$1:$1,"&gt;="&amp;Черновик!$B$1,'Табель ком'!$1:$1,"&lt;="&amp;Черновик!$C$1)</f>
        <v>0</v>
      </c>
    </row>
    <row r="31" spans="1:8" x14ac:dyDescent="0.25">
      <c r="A31" s="62"/>
      <c r="B31" s="63"/>
      <c r="C31" s="65"/>
      <c r="D31" s="58"/>
      <c r="E31" s="58"/>
      <c r="F31" s="58"/>
      <c r="G31" s="58"/>
      <c r="H31" s="58"/>
    </row>
    <row r="32" spans="1:8" x14ac:dyDescent="0.25">
      <c r="A32" s="62">
        <v>15</v>
      </c>
      <c r="B32" s="63">
        <f>'Табель ком'!B31</f>
        <v>0</v>
      </c>
      <c r="C32" s="64">
        <f>'Табель ком'!C31</f>
        <v>0</v>
      </c>
      <c r="D32" s="58">
        <f>COUNTIFS('Табель ком'!31:31,"Я",'Табель ком'!$1:$1,"&gt;="&amp;Черновик!$B$1,'Табель ком'!$1:$1,"&lt;="&amp;Черновик!$C$1)+COUNTIFS('Табель ком'!31:31,"К",'Табель ком'!$1:$1,"&gt;="&amp;Черновик!$B$1,'Табель ком'!$1:$1,"&lt;="&amp;Черновик!$C$1)</f>
        <v>0</v>
      </c>
      <c r="E32" s="58">
        <f>SUMIFS('Табель ком'!32:32,'Табель ком'!31:31,"К",'Табель ком'!$1:$1,"&gt;="&amp;Черновик!$B$1,'Табель ком'!$1:$1,"&lt;="&amp;Черновик!$C$1)+SUMIFS('Табель ком'!32:32,'Табель ком'!31:31,"Я",'Табель ком'!$1:$1,"&gt;="&amp;Черновик!$B$1,'Табель ком'!$1:$1,"&lt;="&amp;Черновик!$C$1)</f>
        <v>0</v>
      </c>
      <c r="F32" s="58">
        <f>SUMIFS('Табель ком'!32:32,'Табель ком'!31:31,$F$3,'Табель ком'!$1:$1,"&gt;="&amp;Черновик!$B$1,'Табель ком'!$1:$1,"&lt;="&amp;Черновик!$C$1)</f>
        <v>0</v>
      </c>
      <c r="G32" s="58">
        <f>SUMIFS('Табель ком'!32:32,'Табель ком'!31:31,$G$3,'Табель ком'!$1:$1,"&gt;="&amp;Черновик!$B$1,'Табель ком'!$1:$1,"&lt;="&amp;Черновик!$C$1)</f>
        <v>0</v>
      </c>
      <c r="H32" s="58">
        <f>SUMIFS('Табель ком'!32:32,'Табель ком'!31:31,$H$3,'Табель ком'!$1:$1,"&gt;="&amp;Черновик!$B$1,'Табель ком'!$1:$1,"&lt;="&amp;Черновик!$C$1)</f>
        <v>0</v>
      </c>
    </row>
    <row r="33" spans="1:8" x14ac:dyDescent="0.25">
      <c r="A33" s="62"/>
      <c r="B33" s="63"/>
      <c r="C33" s="65"/>
      <c r="D33" s="58"/>
      <c r="E33" s="58"/>
      <c r="F33" s="58"/>
      <c r="G33" s="58"/>
      <c r="H33" s="58"/>
    </row>
  </sheetData>
  <mergeCells count="124">
    <mergeCell ref="A6:A7"/>
    <mergeCell ref="B6:B7"/>
    <mergeCell ref="C6:C7"/>
    <mergeCell ref="A8:A9"/>
    <mergeCell ref="B8:B9"/>
    <mergeCell ref="C8:C9"/>
    <mergeCell ref="A2:A3"/>
    <mergeCell ref="B2:B3"/>
    <mergeCell ref="C2:C3"/>
    <mergeCell ref="A4:A5"/>
    <mergeCell ref="B4:B5"/>
    <mergeCell ref="C4:C5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G4:G5"/>
    <mergeCell ref="H4:H5"/>
    <mergeCell ref="D6:D7"/>
    <mergeCell ref="E6:E7"/>
    <mergeCell ref="F6:F7"/>
    <mergeCell ref="G6:G7"/>
    <mergeCell ref="H6:H7"/>
    <mergeCell ref="D2:H2"/>
    <mergeCell ref="D4:D5"/>
    <mergeCell ref="E4:E5"/>
    <mergeCell ref="F4:F5"/>
    <mergeCell ref="D8:D9"/>
    <mergeCell ref="E8:E9"/>
    <mergeCell ref="F8:F9"/>
    <mergeCell ref="G8:G9"/>
    <mergeCell ref="H8:H9"/>
    <mergeCell ref="D10:D11"/>
    <mergeCell ref="E10:E11"/>
    <mergeCell ref="F10:F11"/>
    <mergeCell ref="G10:G11"/>
    <mergeCell ref="H10:H11"/>
    <mergeCell ref="D12:D13"/>
    <mergeCell ref="E12:E13"/>
    <mergeCell ref="F12:F13"/>
    <mergeCell ref="G12:G13"/>
    <mergeCell ref="H12:H13"/>
    <mergeCell ref="D14:D15"/>
    <mergeCell ref="E14:E15"/>
    <mergeCell ref="F14:F15"/>
    <mergeCell ref="G14:G15"/>
    <mergeCell ref="H14:H15"/>
    <mergeCell ref="D16:D17"/>
    <mergeCell ref="E16:E17"/>
    <mergeCell ref="F16:F17"/>
    <mergeCell ref="G16:G17"/>
    <mergeCell ref="H16:H17"/>
    <mergeCell ref="D18:D19"/>
    <mergeCell ref="E18:E19"/>
    <mergeCell ref="F18:F19"/>
    <mergeCell ref="G18:G19"/>
    <mergeCell ref="H18:H19"/>
    <mergeCell ref="D20:D21"/>
    <mergeCell ref="E20:E21"/>
    <mergeCell ref="F20:F21"/>
    <mergeCell ref="G20:G21"/>
    <mergeCell ref="H20:H21"/>
    <mergeCell ref="D22:D23"/>
    <mergeCell ref="E22:E23"/>
    <mergeCell ref="F22:F23"/>
    <mergeCell ref="G22:G23"/>
    <mergeCell ref="H22:H23"/>
    <mergeCell ref="D24:D25"/>
    <mergeCell ref="E24:E25"/>
    <mergeCell ref="F24:F25"/>
    <mergeCell ref="G24:G25"/>
    <mergeCell ref="H24:H25"/>
    <mergeCell ref="D26:D27"/>
    <mergeCell ref="E26:E27"/>
    <mergeCell ref="F26:F27"/>
    <mergeCell ref="G26:G27"/>
    <mergeCell ref="H26:H27"/>
    <mergeCell ref="D32:D33"/>
    <mergeCell ref="E32:E33"/>
    <mergeCell ref="F32:F33"/>
    <mergeCell ref="G32:G33"/>
    <mergeCell ref="H32:H33"/>
    <mergeCell ref="D28:D29"/>
    <mergeCell ref="E28:E29"/>
    <mergeCell ref="F28:F29"/>
    <mergeCell ref="G28:G29"/>
    <mergeCell ref="H28:H29"/>
    <mergeCell ref="D30:D31"/>
    <mergeCell ref="E30:E31"/>
    <mergeCell ref="F30:F31"/>
    <mergeCell ref="G30:G31"/>
    <mergeCell ref="H30:H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C21"/>
  <sheetViews>
    <sheetView workbookViewId="0">
      <selection activeCell="F1" sqref="F1"/>
    </sheetView>
  </sheetViews>
  <sheetFormatPr defaultRowHeight="15" x14ac:dyDescent="0.25"/>
  <cols>
    <col min="1" max="1" width="9.140625" customWidth="1"/>
    <col min="2" max="2" width="10.7109375" customWidth="1"/>
    <col min="3" max="3" width="11.5703125" customWidth="1"/>
  </cols>
  <sheetData>
    <row r="1" spans="1:28" x14ac:dyDescent="0.25">
      <c r="B1" s="20" t="s">
        <v>40</v>
      </c>
      <c r="C1" s="21" t="s">
        <v>41</v>
      </c>
    </row>
    <row r="2" spans="1:28" ht="15.75" thickBot="1" x14ac:dyDescent="0.3">
      <c r="B2" s="22">
        <v>45536</v>
      </c>
      <c r="C2" s="23">
        <v>45565</v>
      </c>
    </row>
    <row r="3" spans="1:28" x14ac:dyDescent="0.25">
      <c r="A3" s="10">
        <v>1</v>
      </c>
      <c r="B3" s="7"/>
      <c r="C3" s="7"/>
      <c r="D3" s="7"/>
      <c r="E3" s="10">
        <v>2</v>
      </c>
      <c r="F3" s="7"/>
      <c r="G3" s="7"/>
      <c r="H3" s="7"/>
      <c r="I3" s="10">
        <v>3</v>
      </c>
      <c r="J3" s="7"/>
      <c r="K3" s="7"/>
      <c r="L3" s="7"/>
      <c r="M3" s="10">
        <v>4</v>
      </c>
      <c r="N3" s="7"/>
      <c r="O3" s="7"/>
      <c r="P3" s="7"/>
      <c r="Q3" s="10">
        <v>5</v>
      </c>
      <c r="R3" s="7"/>
      <c r="S3" s="7"/>
      <c r="T3" s="7"/>
      <c r="U3" s="10">
        <v>6</v>
      </c>
      <c r="V3" s="7"/>
      <c r="W3" s="7"/>
      <c r="X3" s="7"/>
      <c r="Y3" s="10">
        <v>7</v>
      </c>
      <c r="Z3" s="7"/>
      <c r="AA3" s="7"/>
      <c r="AB3" s="7"/>
    </row>
    <row r="4" spans="1:28" ht="15.75" thickBot="1" x14ac:dyDescent="0.3">
      <c r="A4" s="11" t="str">
        <f>'Табель ком'!B3</f>
        <v>Смирнов</v>
      </c>
      <c r="B4" s="6"/>
      <c r="C4" s="6"/>
      <c r="E4" s="12" t="str">
        <f>'Табель ком'!B5</f>
        <v>Максимов</v>
      </c>
      <c r="I4" s="12" t="str">
        <f>'Табель ком'!B7</f>
        <v>Сидоров</v>
      </c>
      <c r="M4" s="12" t="str">
        <f>'Табель ком'!B9</f>
        <v>Михалков</v>
      </c>
      <c r="Q4" s="12" t="str">
        <f>'Табель ком'!B11</f>
        <v>Плюшкин</v>
      </c>
      <c r="U4" s="12">
        <f>'Табель ком'!B13</f>
        <v>0</v>
      </c>
      <c r="Y4" s="12">
        <f>'Табель ком'!B15</f>
        <v>0</v>
      </c>
    </row>
    <row r="5" spans="1:28" x14ac:dyDescent="0.25">
      <c r="A5" s="6"/>
      <c r="B5" s="6"/>
      <c r="C5" s="6"/>
    </row>
    <row r="19" spans="1:29" ht="15.75" thickBot="1" x14ac:dyDescent="0.3"/>
    <row r="20" spans="1:29" x14ac:dyDescent="0.25">
      <c r="A20" s="10">
        <v>8</v>
      </c>
      <c r="E20" s="10">
        <v>9</v>
      </c>
      <c r="I20" s="10">
        <v>10</v>
      </c>
      <c r="M20" s="10">
        <v>11</v>
      </c>
      <c r="Q20" s="10">
        <v>12</v>
      </c>
      <c r="U20" s="10">
        <v>13</v>
      </c>
      <c r="Y20" s="10">
        <v>14</v>
      </c>
      <c r="AC20" s="10">
        <v>15</v>
      </c>
    </row>
    <row r="21" spans="1:29" ht="15.75" thickBot="1" x14ac:dyDescent="0.3">
      <c r="A21" s="12">
        <f>'Табель ком'!B17</f>
        <v>0</v>
      </c>
      <c r="E21" s="12">
        <f>'Табель ком'!B19</f>
        <v>0</v>
      </c>
      <c r="I21" s="12">
        <f>'Табель ком'!B21</f>
        <v>0</v>
      </c>
      <c r="M21" s="12">
        <f>'Табель ком'!B23</f>
        <v>0</v>
      </c>
      <c r="Q21" s="12">
        <f>'Табель ком'!B25</f>
        <v>0</v>
      </c>
      <c r="U21" s="12">
        <f>'Табель ком'!B27</f>
        <v>0</v>
      </c>
      <c r="Y21" s="12">
        <f>'Табель ком'!B29</f>
        <v>0</v>
      </c>
      <c r="AC21" s="12">
        <f>'Табель ком'!B31</f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FFB5E2C-ADB1-44A9-AEA0-A97B1AD3B3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к табелю</vt:lpstr>
      <vt:lpstr>Табель ком</vt:lpstr>
      <vt:lpstr>Производственный календарь</vt:lpstr>
      <vt:lpstr>Справочник</vt:lpstr>
      <vt:lpstr>Черновик</vt:lpstr>
      <vt:lpstr>Гистограммы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2015-06-05T18:19:34Z</dcterms:created>
  <dcterms:modified xsi:type="dcterms:W3CDTF">2024-08-28T09:52:19Z</dcterms:modified>
</cp:coreProperties>
</file>